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3B90086A-C8A4-4720-96A9-83DEE81BBEDA}" xr6:coauthVersionLast="47" xr6:coauthVersionMax="47" xr10:uidLastSave="{00000000-0000-0000-0000-000000000000}"/>
  <bookViews>
    <workbookView xWindow="28680" yWindow="-120" windowWidth="29040" windowHeight="15720" activeTab="1" xr2:uid="{502D25A8-A652-4B54-A889-CC4C30F22FDB}"/>
  </bookViews>
  <sheets>
    <sheet name="SubSector Analysis" sheetId="3" r:id="rId1"/>
    <sheet name="Nifty 750 Analysis" sheetId="2" r:id="rId2"/>
    <sheet name="Price_Filter_09_08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" l="1"/>
  <c r="I16" i="3"/>
  <c r="I35" i="3"/>
  <c r="I33" i="3"/>
  <c r="I34" i="3"/>
  <c r="I45" i="3"/>
  <c r="I64" i="3"/>
  <c r="I81" i="3"/>
  <c r="I25" i="3"/>
  <c r="I42" i="3"/>
  <c r="I71" i="3"/>
  <c r="I74" i="3"/>
  <c r="I67" i="3"/>
  <c r="I68" i="3"/>
  <c r="I51" i="3"/>
  <c r="I91" i="3"/>
  <c r="I101" i="3"/>
  <c r="I99" i="3"/>
  <c r="I103" i="3"/>
  <c r="I119" i="3"/>
  <c r="I120" i="3"/>
  <c r="I117" i="3"/>
  <c r="B58" i="3"/>
  <c r="E58" i="3" s="1"/>
  <c r="B84" i="3"/>
  <c r="V84" i="3" s="1"/>
  <c r="B7" i="3"/>
  <c r="I7" i="3" s="1"/>
  <c r="B62" i="3"/>
  <c r="V62" i="3" s="1"/>
  <c r="B66" i="3"/>
  <c r="F66" i="3" s="1"/>
  <c r="B15" i="3"/>
  <c r="U15" i="3" s="1"/>
  <c r="B8" i="3"/>
  <c r="H8" i="3" s="1"/>
  <c r="B43" i="3"/>
  <c r="I43" i="3" s="1"/>
  <c r="B5" i="3"/>
  <c r="E5" i="3" s="1"/>
  <c r="B65" i="3"/>
  <c r="H65" i="3" s="1"/>
  <c r="B9" i="3"/>
  <c r="I9" i="3" s="1"/>
  <c r="B47" i="3"/>
  <c r="Q47" i="3" s="1"/>
  <c r="B82" i="3"/>
  <c r="P82" i="3" s="1"/>
  <c r="B67" i="3"/>
  <c r="Q67" i="3" s="1"/>
  <c r="B24" i="3"/>
  <c r="I24" i="3" s="1"/>
  <c r="B49" i="3"/>
  <c r="Q49" i="3" s="1"/>
  <c r="B33" i="3"/>
  <c r="B20" i="3"/>
  <c r="B12" i="3"/>
  <c r="I12" i="3" s="1"/>
  <c r="B60" i="3"/>
  <c r="P60" i="3" s="1"/>
  <c r="B96" i="3"/>
  <c r="H96" i="3" s="1"/>
  <c r="B103" i="3"/>
  <c r="D103" i="3" s="1"/>
  <c r="B6" i="3"/>
  <c r="I6" i="3" s="1"/>
  <c r="B57" i="3"/>
  <c r="H57" i="3" s="1"/>
  <c r="B56" i="3"/>
  <c r="E56" i="3" s="1"/>
  <c r="B34" i="3"/>
  <c r="D34" i="3" s="1"/>
  <c r="B21" i="3"/>
  <c r="I21" i="3" s="1"/>
  <c r="B30" i="3"/>
  <c r="P30" i="3" s="1"/>
  <c r="B64" i="3"/>
  <c r="Q64" i="3" s="1"/>
  <c r="B42" i="3"/>
  <c r="B75" i="3"/>
  <c r="D75" i="3" s="1"/>
  <c r="B36" i="3"/>
  <c r="G36" i="3" s="1"/>
  <c r="B116" i="3"/>
  <c r="H116" i="3" s="1"/>
  <c r="B89" i="3"/>
  <c r="D89" i="3" s="1"/>
  <c r="B35" i="3"/>
  <c r="H35" i="3" s="1"/>
  <c r="B22" i="3"/>
  <c r="H22" i="3" s="1"/>
  <c r="B4" i="3"/>
  <c r="E4" i="3" s="1"/>
  <c r="B44" i="3"/>
  <c r="E44" i="3" s="1"/>
  <c r="B23" i="3"/>
  <c r="I23" i="3" s="1"/>
  <c r="B95" i="3"/>
  <c r="F95" i="3" s="1"/>
  <c r="B77" i="3"/>
  <c r="E77" i="3" s="1"/>
  <c r="B26" i="3"/>
  <c r="I26" i="3" s="1"/>
  <c r="B17" i="3"/>
  <c r="I17" i="3" s="1"/>
  <c r="B28" i="3"/>
  <c r="H28" i="3" s="1"/>
  <c r="B32" i="3"/>
  <c r="I32" i="3" s="1"/>
  <c r="B59" i="3"/>
  <c r="G59" i="3" s="1"/>
  <c r="B31" i="3"/>
  <c r="P31" i="3" s="1"/>
  <c r="B99" i="3"/>
  <c r="P99" i="3" s="1"/>
  <c r="B40" i="3"/>
  <c r="D40" i="3" s="1"/>
  <c r="B83" i="3"/>
  <c r="P83" i="3" s="1"/>
  <c r="B76" i="3"/>
  <c r="D76" i="3" s="1"/>
  <c r="B51" i="3"/>
  <c r="E51" i="3" s="1"/>
  <c r="B18" i="3"/>
  <c r="I18" i="3" s="1"/>
  <c r="B25" i="3"/>
  <c r="B78" i="3"/>
  <c r="D78" i="3" s="1"/>
  <c r="B46" i="3"/>
  <c r="D46" i="3" s="1"/>
  <c r="B93" i="3"/>
  <c r="F93" i="3" s="1"/>
  <c r="B113" i="3"/>
  <c r="D113" i="3" s="1"/>
  <c r="B73" i="3"/>
  <c r="I73" i="3" s="1"/>
  <c r="B71" i="3"/>
  <c r="B90" i="3"/>
  <c r="G90" i="3" s="1"/>
  <c r="B3" i="3"/>
  <c r="E3" i="3" s="1"/>
  <c r="B54" i="3"/>
  <c r="D54" i="3" s="1"/>
  <c r="B48" i="3"/>
  <c r="H48" i="3" s="1"/>
  <c r="B38" i="3"/>
  <c r="F38" i="3" s="1"/>
  <c r="B53" i="3"/>
  <c r="I53" i="3" s="1"/>
  <c r="B72" i="3"/>
  <c r="E72" i="3" s="1"/>
  <c r="B61" i="3"/>
  <c r="G61" i="3" s="1"/>
  <c r="B14" i="3"/>
  <c r="I14" i="3" s="1"/>
  <c r="B16" i="3"/>
  <c r="G16" i="3" s="1"/>
  <c r="B39" i="3"/>
  <c r="I39" i="3" s="1"/>
  <c r="B94" i="3"/>
  <c r="G94" i="3" s="1"/>
  <c r="B98" i="3"/>
  <c r="D98" i="3" s="1"/>
  <c r="B79" i="3"/>
  <c r="P79" i="3" s="1"/>
  <c r="B91" i="3"/>
  <c r="B55" i="3"/>
  <c r="E55" i="3" s="1"/>
  <c r="B92" i="3"/>
  <c r="E92" i="3" s="1"/>
  <c r="B115" i="3"/>
  <c r="E115" i="3" s="1"/>
  <c r="B45" i="3"/>
  <c r="F45" i="3" s="1"/>
  <c r="B50" i="3"/>
  <c r="H50" i="3" s="1"/>
  <c r="B52" i="3"/>
  <c r="F52" i="3" s="1"/>
  <c r="B102" i="3"/>
  <c r="Q102" i="3" s="1"/>
  <c r="B112" i="3"/>
  <c r="Q112" i="3" s="1"/>
  <c r="B10" i="3"/>
  <c r="I10" i="3" s="1"/>
  <c r="B110" i="3"/>
  <c r="I110" i="3" s="1"/>
  <c r="B100" i="3"/>
  <c r="Q100" i="3" s="1"/>
  <c r="B101" i="3"/>
  <c r="B2" i="3"/>
  <c r="D2" i="3" s="1"/>
  <c r="B11" i="3"/>
  <c r="P11" i="3" s="1"/>
  <c r="B119" i="3"/>
  <c r="B81" i="3"/>
  <c r="G81" i="3" s="1"/>
  <c r="B63" i="3"/>
  <c r="I63" i="3" s="1"/>
  <c r="B69" i="3"/>
  <c r="F69" i="3" s="1"/>
  <c r="B105" i="3"/>
  <c r="G105" i="3" s="1"/>
  <c r="B19" i="3"/>
  <c r="H19" i="3" s="1"/>
  <c r="B29" i="3"/>
  <c r="I29" i="3" s="1"/>
  <c r="B68" i="3"/>
  <c r="D68" i="3" s="1"/>
  <c r="B70" i="3"/>
  <c r="F70" i="3" s="1"/>
  <c r="B80" i="3"/>
  <c r="I80" i="3" s="1"/>
  <c r="B88" i="3"/>
  <c r="G88" i="3" s="1"/>
  <c r="B118" i="3"/>
  <c r="E118" i="3" s="1"/>
  <c r="B27" i="3"/>
  <c r="D27" i="3" s="1"/>
  <c r="B37" i="3"/>
  <c r="E37" i="3" s="1"/>
  <c r="B41" i="3"/>
  <c r="G41" i="3" s="1"/>
  <c r="B111" i="3"/>
  <c r="E111" i="3" s="1"/>
  <c r="B109" i="3"/>
  <c r="G109" i="3" s="1"/>
  <c r="B87" i="3"/>
  <c r="H87" i="3" s="1"/>
  <c r="B86" i="3"/>
  <c r="H86" i="3" s="1"/>
  <c r="B114" i="3"/>
  <c r="G114" i="3" s="1"/>
  <c r="B13" i="3"/>
  <c r="F13" i="3" s="1"/>
  <c r="B85" i="3"/>
  <c r="I85" i="3" s="1"/>
  <c r="B104" i="3"/>
  <c r="V104" i="3" s="1"/>
  <c r="B120" i="3"/>
  <c r="B107" i="3"/>
  <c r="U107" i="3" s="1"/>
  <c r="B97" i="3"/>
  <c r="U97" i="3" s="1"/>
  <c r="B108" i="3"/>
  <c r="F108" i="3" s="1"/>
  <c r="B117" i="3"/>
  <c r="B74" i="3"/>
  <c r="H74" i="3" s="1"/>
  <c r="B121" i="3"/>
  <c r="I121" i="3" s="1"/>
  <c r="B122" i="3"/>
  <c r="G122" i="3" s="1"/>
  <c r="B106" i="3"/>
  <c r="E106" i="3" s="1"/>
  <c r="AQ542" i="2"/>
  <c r="AQ583" i="2"/>
  <c r="AQ597" i="2"/>
  <c r="AQ147" i="2"/>
  <c r="AQ395" i="2"/>
  <c r="AQ307" i="2"/>
  <c r="AQ576" i="2"/>
  <c r="AQ397" i="2"/>
  <c r="AQ582" i="2"/>
  <c r="AQ348" i="2"/>
  <c r="AQ327" i="2"/>
  <c r="AQ518" i="2"/>
  <c r="AQ140" i="2"/>
  <c r="AQ267" i="2"/>
  <c r="AQ664" i="2"/>
  <c r="AQ106" i="2"/>
  <c r="AQ180" i="2"/>
  <c r="AQ386" i="2"/>
  <c r="AQ443" i="2"/>
  <c r="AQ491" i="2"/>
  <c r="AQ672" i="2"/>
  <c r="AQ198" i="2"/>
  <c r="AQ52" i="2"/>
  <c r="AQ122" i="2"/>
  <c r="AQ390" i="2"/>
  <c r="AQ340" i="2"/>
  <c r="AQ146" i="2"/>
  <c r="AQ18" i="2"/>
  <c r="AQ543" i="2"/>
  <c r="AQ661" i="2"/>
  <c r="AQ362" i="2"/>
  <c r="AQ121" i="2"/>
  <c r="AQ69" i="2"/>
  <c r="AQ647" i="2"/>
  <c r="AQ138" i="2"/>
  <c r="AQ648" i="2"/>
  <c r="AQ60" i="2"/>
  <c r="AQ598" i="2"/>
  <c r="AQ322" i="2"/>
  <c r="AQ74" i="2"/>
  <c r="AQ72" i="2"/>
  <c r="AQ6" i="2"/>
  <c r="AQ20" i="2"/>
  <c r="AQ573" i="2"/>
  <c r="AQ444" i="2"/>
  <c r="AQ296" i="2"/>
  <c r="AQ161" i="2"/>
  <c r="AQ561" i="2"/>
  <c r="AQ403" i="2"/>
  <c r="AQ332" i="2"/>
  <c r="AQ53" i="2"/>
  <c r="AQ240" i="2"/>
  <c r="AQ151" i="2"/>
  <c r="AQ100" i="2"/>
  <c r="AQ467" i="2"/>
  <c r="AQ636" i="2"/>
  <c r="AQ407" i="2"/>
  <c r="AQ61" i="2"/>
  <c r="AQ195" i="2"/>
  <c r="AQ554" i="2"/>
  <c r="AQ144" i="2"/>
  <c r="AQ373" i="2"/>
  <c r="AQ536" i="2"/>
  <c r="AQ336" i="2"/>
  <c r="AQ476" i="2"/>
  <c r="AQ424" i="2"/>
  <c r="AQ223" i="2"/>
  <c r="AQ465" i="2"/>
  <c r="AQ282" i="2"/>
  <c r="AQ94" i="2"/>
  <c r="AQ441" i="2"/>
  <c r="AQ187" i="2"/>
  <c r="AQ446" i="2"/>
  <c r="AQ396" i="2"/>
  <c r="AQ294" i="2"/>
  <c r="AQ238" i="2"/>
  <c r="AQ82" i="2"/>
  <c r="AQ88" i="2"/>
  <c r="AQ450" i="2"/>
  <c r="AQ477" i="2"/>
  <c r="AQ310" i="2"/>
  <c r="AQ285" i="2"/>
  <c r="AQ215" i="2"/>
  <c r="AQ338" i="2"/>
  <c r="AQ266" i="2"/>
  <c r="AQ86" i="2"/>
  <c r="AQ216" i="2"/>
  <c r="AQ587" i="2"/>
  <c r="AQ46" i="2"/>
  <c r="AQ3" i="2"/>
  <c r="AQ404" i="2"/>
  <c r="AQ231" i="2"/>
  <c r="AQ299" i="2"/>
  <c r="AQ42" i="2"/>
  <c r="AQ366" i="2"/>
  <c r="AQ644" i="2"/>
  <c r="AQ165" i="2"/>
  <c r="AQ12" i="2"/>
  <c r="AQ10" i="2"/>
  <c r="AQ330" i="2"/>
  <c r="AQ43" i="2"/>
  <c r="AQ289" i="2"/>
  <c r="AQ127" i="2"/>
  <c r="AQ4" i="2"/>
  <c r="AQ214" i="2"/>
  <c r="AQ414" i="2"/>
  <c r="AQ158" i="2"/>
  <c r="AQ565" i="2"/>
  <c r="AQ469" i="2"/>
  <c r="AQ174" i="2"/>
  <c r="AQ423" i="2"/>
  <c r="AQ155" i="2"/>
  <c r="AQ29" i="2"/>
  <c r="AQ319" i="2"/>
  <c r="AQ306" i="2"/>
  <c r="AQ93" i="2"/>
  <c r="AQ371" i="2"/>
  <c r="AQ177" i="2"/>
  <c r="AQ706" i="2"/>
  <c r="AQ37" i="2"/>
  <c r="AQ317" i="2"/>
  <c r="AQ606" i="2"/>
  <c r="AQ207" i="2"/>
  <c r="AQ520" i="2"/>
  <c r="AQ200" i="2"/>
  <c r="AQ219" i="2"/>
  <c r="AQ241" i="2"/>
  <c r="AQ273" i="2"/>
  <c r="AQ229" i="2"/>
  <c r="AQ528" i="2"/>
  <c r="AQ369" i="2"/>
  <c r="AQ509" i="2"/>
  <c r="AQ246" i="2"/>
  <c r="AQ433" i="2"/>
  <c r="AQ203" i="2"/>
  <c r="AQ50" i="2"/>
  <c r="AQ422" i="2"/>
  <c r="AQ32" i="2"/>
  <c r="AQ315" i="2"/>
  <c r="AQ430" i="2"/>
  <c r="AQ708" i="2"/>
  <c r="AQ206" i="2"/>
  <c r="AQ225" i="2"/>
  <c r="AQ129" i="2"/>
  <c r="AQ263" i="2"/>
  <c r="AQ398" i="2"/>
  <c r="AQ176" i="2"/>
  <c r="AQ367" i="2"/>
  <c r="AQ98" i="2"/>
  <c r="AQ2" i="2"/>
  <c r="AQ702" i="2"/>
  <c r="AQ250" i="2"/>
  <c r="AQ343" i="2"/>
  <c r="AQ120" i="2"/>
  <c r="AQ457" i="2"/>
  <c r="AQ372" i="2"/>
  <c r="AQ25" i="2"/>
  <c r="AQ474" i="2"/>
  <c r="AQ592" i="2"/>
  <c r="AQ116" i="2"/>
  <c r="AQ17" i="2"/>
  <c r="AQ610" i="2"/>
  <c r="AQ448" i="2"/>
  <c r="AQ245" i="2"/>
  <c r="AQ482" i="2"/>
  <c r="AQ175" i="2"/>
  <c r="AQ217" i="2"/>
  <c r="AQ555" i="2"/>
  <c r="AQ629" i="2"/>
  <c r="AQ524" i="2"/>
  <c r="AQ556" i="2"/>
  <c r="AQ568" i="2"/>
  <c r="AQ26" i="2"/>
  <c r="AQ335" i="2"/>
  <c r="AQ626" i="2"/>
  <c r="AQ602" i="2"/>
  <c r="AQ497" i="2"/>
  <c r="AQ552" i="2"/>
  <c r="AQ160" i="2"/>
  <c r="AQ162" i="2"/>
  <c r="AQ226" i="2"/>
  <c r="AQ199" i="2"/>
  <c r="AQ260" i="2"/>
  <c r="AQ265" i="2"/>
  <c r="AQ24" i="2"/>
  <c r="AQ655" i="2"/>
  <c r="AQ420" i="2"/>
  <c r="AQ579" i="2"/>
  <c r="AQ298" i="2"/>
  <c r="AQ657" i="2"/>
  <c r="AQ297" i="2"/>
  <c r="AQ619" i="2"/>
  <c r="AQ370" i="2"/>
  <c r="AQ581" i="2"/>
  <c r="AQ438" i="2"/>
  <c r="AQ283" i="2"/>
  <c r="AQ81" i="2"/>
  <c r="AQ169" i="2"/>
  <c r="AQ613" i="2"/>
  <c r="AQ87" i="2"/>
  <c r="AQ401" i="2"/>
  <c r="AQ439" i="2"/>
  <c r="AQ511" i="2"/>
  <c r="AQ201" i="2"/>
  <c r="AQ428" i="2"/>
  <c r="AQ498" i="2"/>
  <c r="AQ532" i="2"/>
  <c r="AQ538" i="2"/>
  <c r="AQ631" i="2"/>
  <c r="AQ109" i="2"/>
  <c r="AQ517" i="2"/>
  <c r="AQ530" i="2"/>
  <c r="AQ62" i="2"/>
  <c r="AQ487" i="2"/>
  <c r="AQ192" i="2"/>
  <c r="AQ264" i="2"/>
  <c r="AQ494" i="2"/>
  <c r="AQ313" i="2"/>
  <c r="AQ188" i="2"/>
  <c r="AQ278" i="2"/>
  <c r="AQ90" i="2"/>
  <c r="AQ259" i="2"/>
  <c r="AQ212" i="2"/>
  <c r="AQ179" i="2"/>
  <c r="AQ125" i="2"/>
  <c r="AQ436" i="2"/>
  <c r="AQ255" i="2"/>
  <c r="AQ449" i="2"/>
  <c r="AQ667" i="2"/>
  <c r="AQ548" i="2"/>
  <c r="AQ628" i="2"/>
  <c r="AQ73" i="2"/>
  <c r="AQ47" i="2"/>
  <c r="AQ55" i="2"/>
  <c r="AQ302" i="2"/>
  <c r="AQ539" i="2"/>
  <c r="AQ725" i="2"/>
  <c r="AQ257" i="2"/>
  <c r="AQ622" i="2"/>
  <c r="AQ544" i="2"/>
  <c r="AQ715" i="2"/>
  <c r="AQ63" i="2"/>
  <c r="AQ508" i="2"/>
  <c r="AQ484" i="2"/>
  <c r="AQ14" i="2"/>
  <c r="AQ276" i="2"/>
  <c r="AQ152" i="2"/>
  <c r="AQ526" i="2"/>
  <c r="AQ323" i="2"/>
  <c r="AQ271" i="2"/>
  <c r="AQ355" i="2"/>
  <c r="AQ505" i="2"/>
  <c r="AQ707" i="2"/>
  <c r="AQ230" i="2"/>
  <c r="AQ464" i="2"/>
  <c r="AQ261" i="2"/>
  <c r="AQ157" i="2"/>
  <c r="AQ409" i="2"/>
  <c r="AQ621" i="2"/>
  <c r="AQ368" i="2"/>
  <c r="AQ329" i="2"/>
  <c r="AQ70" i="2"/>
  <c r="AQ209" i="2"/>
  <c r="AQ557" i="2"/>
  <c r="AQ470" i="2"/>
  <c r="AQ479" i="2"/>
  <c r="AQ145" i="2"/>
  <c r="AQ421" i="2"/>
  <c r="AQ434" i="2"/>
  <c r="AQ590" i="2"/>
  <c r="AQ365" i="2"/>
  <c r="AQ67" i="2"/>
  <c r="AQ412" i="2"/>
  <c r="AQ159" i="2"/>
  <c r="AQ236" i="2"/>
  <c r="AQ429" i="2"/>
  <c r="AQ251" i="2"/>
  <c r="AQ468" i="2"/>
  <c r="AQ314" i="2"/>
  <c r="AQ91" i="2"/>
  <c r="AQ142" i="2"/>
  <c r="AQ272" i="2"/>
  <c r="AQ640" i="2"/>
  <c r="AQ65" i="2"/>
  <c r="AQ286" i="2"/>
  <c r="AQ717" i="2"/>
  <c r="AQ28" i="2"/>
  <c r="AQ5" i="2"/>
  <c r="AQ546" i="2"/>
  <c r="AQ40" i="2"/>
  <c r="AQ126" i="2"/>
  <c r="AQ525" i="2"/>
  <c r="AQ635" i="2"/>
  <c r="AQ45" i="2"/>
  <c r="AQ196" i="2"/>
  <c r="AQ44" i="2"/>
  <c r="AQ496" i="2"/>
  <c r="AQ171" i="2"/>
  <c r="AQ242" i="2"/>
  <c r="AQ139" i="2"/>
  <c r="AQ374" i="2"/>
  <c r="AQ71" i="2"/>
  <c r="AQ333" i="2"/>
  <c r="AQ645" i="2"/>
  <c r="AQ204" i="2"/>
  <c r="AQ233" i="2"/>
  <c r="AQ311" i="2"/>
  <c r="AQ512" i="2"/>
  <c r="AQ194" i="2"/>
  <c r="AQ547" i="2"/>
  <c r="AQ124" i="2"/>
  <c r="AQ394" i="2"/>
  <c r="AQ342" i="2"/>
  <c r="AQ186" i="2"/>
  <c r="AQ153" i="2"/>
  <c r="AQ677" i="2"/>
  <c r="AQ284" i="2"/>
  <c r="AQ54" i="2"/>
  <c r="AQ393" i="2"/>
  <c r="AQ83" i="2"/>
  <c r="AQ185" i="2"/>
  <c r="AQ627" i="2"/>
  <c r="AQ460" i="2"/>
  <c r="AQ35" i="2"/>
  <c r="AQ321" i="2"/>
  <c r="AQ567" i="2"/>
  <c r="AQ227" i="2"/>
  <c r="AQ115" i="2"/>
  <c r="AQ8" i="2"/>
  <c r="AQ213" i="2"/>
  <c r="AQ572" i="2"/>
  <c r="AQ84" i="2"/>
  <c r="AQ720" i="2"/>
  <c r="AQ389" i="2"/>
  <c r="AQ459" i="2"/>
  <c r="AQ691" i="2"/>
  <c r="AQ107" i="2"/>
  <c r="AQ611" i="2"/>
  <c r="AQ679" i="2"/>
  <c r="AQ172" i="2"/>
  <c r="AQ490" i="2"/>
  <c r="AQ51" i="2"/>
  <c r="AQ331" i="2"/>
  <c r="AQ279" i="2"/>
  <c r="AQ676" i="2"/>
  <c r="AQ504" i="2"/>
  <c r="AQ293" i="2"/>
  <c r="AQ23" i="2"/>
  <c r="AQ38" i="2"/>
  <c r="AQ617" i="2"/>
  <c r="AQ489" i="2"/>
  <c r="AQ243" i="2"/>
  <c r="AQ425" i="2"/>
  <c r="AQ537" i="2"/>
  <c r="AQ148" i="2"/>
  <c r="AQ136" i="2"/>
  <c r="AQ170" i="2"/>
  <c r="AQ604" i="2"/>
  <c r="AQ292" i="2"/>
  <c r="AQ300" i="2"/>
  <c r="AQ385" i="2"/>
  <c r="AQ564" i="2"/>
  <c r="AQ132" i="2"/>
  <c r="AQ123" i="2"/>
  <c r="AQ247" i="2"/>
  <c r="AQ135" i="2"/>
  <c r="AQ578" i="2"/>
  <c r="AQ673" i="2"/>
  <c r="AQ133" i="2"/>
  <c r="AQ131" i="2"/>
  <c r="AQ416" i="2"/>
  <c r="AQ303" i="2"/>
  <c r="AQ431" i="2"/>
  <c r="AQ410" i="2"/>
  <c r="AQ163" i="2"/>
  <c r="AQ642" i="2"/>
  <c r="AQ252" i="2"/>
  <c r="AQ280" i="2"/>
  <c r="AQ134" i="2"/>
  <c r="AQ607" i="2"/>
  <c r="AQ534" i="2"/>
  <c r="AQ34" i="2"/>
  <c r="AQ268" i="2"/>
  <c r="AQ501" i="2"/>
  <c r="AQ415" i="2"/>
  <c r="AQ678" i="2"/>
  <c r="AQ150" i="2"/>
  <c r="AQ181" i="2"/>
  <c r="AQ383" i="2"/>
  <c r="AQ128" i="2"/>
  <c r="AQ184" i="2"/>
  <c r="AQ110" i="2"/>
  <c r="AQ354" i="2"/>
  <c r="AQ117" i="2"/>
  <c r="AQ594" i="2"/>
  <c r="AQ21" i="2"/>
  <c r="AQ99" i="2"/>
  <c r="AQ359" i="2"/>
  <c r="AQ623" i="2"/>
  <c r="AQ57" i="2"/>
  <c r="AQ378" i="2"/>
  <c r="AQ16" i="2"/>
  <c r="AQ102" i="2"/>
  <c r="AQ447" i="2"/>
  <c r="AQ218" i="2"/>
  <c r="AQ189" i="2"/>
  <c r="AQ154" i="2"/>
  <c r="AQ304" i="2"/>
  <c r="AQ15" i="2"/>
  <c r="AQ19" i="2"/>
  <c r="AQ730" i="2"/>
  <c r="AQ649" i="2"/>
  <c r="AQ202" i="2"/>
  <c r="AQ76" i="2"/>
  <c r="AQ605" i="2"/>
  <c r="AQ222" i="2"/>
  <c r="AQ527" i="2"/>
  <c r="AQ168" i="2"/>
  <c r="AQ11" i="2"/>
  <c r="AQ379" i="2"/>
  <c r="AQ521" i="2"/>
  <c r="AQ56" i="2"/>
  <c r="AQ248" i="2"/>
  <c r="AQ549" i="2"/>
  <c r="AQ659" i="2"/>
  <c r="AQ320" i="2"/>
  <c r="AQ118" i="2"/>
  <c r="AQ349" i="2"/>
  <c r="AQ426" i="2"/>
  <c r="AQ387" i="2"/>
  <c r="AQ588" i="2"/>
  <c r="AQ256" i="2"/>
  <c r="AQ637" i="2"/>
  <c r="AQ9" i="2"/>
  <c r="AQ486" i="2"/>
  <c r="AQ353" i="2"/>
  <c r="AQ305" i="2"/>
  <c r="AQ143" i="2"/>
  <c r="AQ178" i="2"/>
  <c r="AQ451" i="2"/>
  <c r="AQ701" i="2"/>
  <c r="AQ97" i="2"/>
  <c r="AQ269" i="2"/>
  <c r="AQ656" i="2"/>
  <c r="AQ440" i="2"/>
  <c r="AQ726" i="2"/>
  <c r="AQ381" i="2"/>
  <c r="AQ190" i="2"/>
  <c r="AQ221" i="2"/>
  <c r="AQ493" i="2"/>
  <c r="AQ7" i="2"/>
  <c r="AQ191" i="2"/>
  <c r="AQ515" i="2"/>
  <c r="AQ301" i="2"/>
  <c r="AQ22" i="2"/>
  <c r="AQ167" i="2"/>
  <c r="AQ495" i="2"/>
  <c r="AQ254" i="2"/>
  <c r="AQ287" i="2"/>
  <c r="AQ419" i="2"/>
  <c r="AQ66" i="2"/>
  <c r="AQ558" i="2"/>
  <c r="AQ711" i="2"/>
  <c r="AQ585" i="2"/>
  <c r="AQ382" i="2"/>
  <c r="AQ437" i="2"/>
  <c r="AQ95" i="2"/>
  <c r="AQ682" i="2"/>
  <c r="AQ234" i="2"/>
  <c r="AQ113" i="2"/>
  <c r="AQ344" i="2"/>
  <c r="AQ405" i="2"/>
  <c r="AQ728" i="2"/>
  <c r="AQ318" i="2"/>
  <c r="AQ662" i="2"/>
  <c r="AQ485" i="2"/>
  <c r="AQ632" i="2"/>
  <c r="AQ660" i="2"/>
  <c r="AQ249" i="2"/>
  <c r="AQ59" i="2"/>
  <c r="AQ392" i="2"/>
  <c r="AQ591" i="2"/>
  <c r="AQ114" i="2"/>
  <c r="AQ507" i="2"/>
  <c r="AQ210" i="2"/>
  <c r="AQ601" i="2"/>
  <c r="AQ472" i="2"/>
  <c r="AQ13" i="2"/>
  <c r="AQ358" i="2"/>
  <c r="AQ456" i="2"/>
  <c r="AQ690" i="2"/>
  <c r="AQ462" i="2"/>
  <c r="AQ600" i="2"/>
  <c r="AQ352" i="2"/>
  <c r="AQ361" i="2"/>
  <c r="AQ418" i="2"/>
  <c r="AQ30" i="2"/>
  <c r="AQ380" i="2"/>
  <c r="AQ77" i="2"/>
  <c r="AQ130" i="2"/>
  <c r="AQ608" i="2"/>
  <c r="AQ687" i="2"/>
  <c r="AQ105" i="2"/>
  <c r="AQ253" i="2"/>
  <c r="AQ197" i="2"/>
  <c r="AQ316" i="2"/>
  <c r="AQ173" i="2"/>
  <c r="AQ553" i="2"/>
  <c r="AQ466" i="2"/>
  <c r="AQ391" i="2"/>
  <c r="AQ473" i="2"/>
  <c r="AQ665" i="2"/>
  <c r="AQ734" i="2"/>
  <c r="AQ516" i="2"/>
  <c r="AQ80" i="2"/>
  <c r="AQ500" i="2"/>
  <c r="AQ718" i="2"/>
  <c r="AQ75" i="2"/>
  <c r="AQ406" i="2"/>
  <c r="AQ312" i="2"/>
  <c r="AQ364" i="2"/>
  <c r="AQ326" i="2"/>
  <c r="AQ577" i="2"/>
  <c r="AQ79" i="2"/>
  <c r="AQ614" i="2"/>
  <c r="AQ612" i="2"/>
  <c r="AQ208" i="2"/>
  <c r="AQ388" i="2"/>
  <c r="AQ445" i="2"/>
  <c r="AQ166" i="2"/>
  <c r="AQ463" i="2"/>
  <c r="AQ295" i="2"/>
  <c r="AQ566" i="2"/>
  <c r="AQ651" i="2"/>
  <c r="AQ523" i="2"/>
  <c r="AQ235" i="2"/>
  <c r="AQ506" i="2"/>
  <c r="AQ41" i="2"/>
  <c r="AQ630" i="2"/>
  <c r="AQ183" i="2"/>
  <c r="AQ499" i="2"/>
  <c r="AQ570" i="2"/>
  <c r="AQ325" i="2"/>
  <c r="AQ78" i="2"/>
  <c r="AQ36" i="2"/>
  <c r="AQ89" i="2"/>
  <c r="AQ33" i="2"/>
  <c r="AQ475" i="2"/>
  <c r="AQ510" i="2"/>
  <c r="AQ228" i="2"/>
  <c r="AQ695" i="2"/>
  <c r="AQ92" i="2"/>
  <c r="AQ48" i="2"/>
  <c r="AQ237" i="2"/>
  <c r="AQ399" i="2"/>
  <c r="AQ39" i="2"/>
  <c r="AQ31" i="2"/>
  <c r="AQ641" i="2"/>
  <c r="AQ334" i="2"/>
  <c r="AQ351" i="2"/>
  <c r="AQ697" i="2"/>
  <c r="AQ277" i="2"/>
  <c r="AQ104" i="2"/>
  <c r="AQ514" i="2"/>
  <c r="AQ308" i="2"/>
  <c r="AQ454" i="2"/>
  <c r="AQ68" i="2"/>
  <c r="AQ663" i="2"/>
  <c r="AQ654" i="2"/>
  <c r="AQ27" i="2"/>
  <c r="AQ712" i="2"/>
  <c r="AQ375" i="2"/>
  <c r="AQ281" i="2"/>
  <c r="AQ646" i="2"/>
  <c r="AQ417" i="2"/>
  <c r="AQ346" i="2"/>
  <c r="AQ64" i="2"/>
  <c r="AQ609" i="2"/>
  <c r="AQ205" i="2"/>
  <c r="AQ675" i="2"/>
  <c r="AQ427" i="2"/>
  <c r="AQ232" i="2"/>
  <c r="AQ696" i="2"/>
  <c r="AQ182" i="2"/>
  <c r="AQ574" i="2"/>
  <c r="AQ112" i="2"/>
  <c r="AQ337" i="2"/>
  <c r="AQ156" i="2"/>
  <c r="AQ49" i="2"/>
  <c r="AQ458" i="2"/>
  <c r="AQ239" i="2"/>
  <c r="AQ699" i="2"/>
  <c r="AQ481" i="2"/>
  <c r="AQ722" i="2"/>
  <c r="AQ108" i="2"/>
  <c r="AQ141" i="2"/>
  <c r="AQ400" i="2"/>
  <c r="AQ559" i="2"/>
  <c r="AQ96" i="2"/>
  <c r="AQ727" i="2"/>
  <c r="AQ461" i="2"/>
  <c r="AQ111" i="2"/>
  <c r="AQ103" i="2"/>
  <c r="AQ291" i="2"/>
  <c r="AQ384" i="2"/>
  <c r="AQ488" i="2"/>
  <c r="AQ341" i="2"/>
  <c r="AQ533" i="2"/>
  <c r="AQ137" i="2"/>
  <c r="AQ262" i="2"/>
  <c r="AQ693" i="2"/>
  <c r="AQ685" i="2"/>
  <c r="AQ639" i="2"/>
  <c r="AQ669" i="2"/>
  <c r="AQ411" i="2"/>
  <c r="AQ339" i="2"/>
  <c r="AQ435" i="2"/>
  <c r="AQ541" i="2"/>
  <c r="AQ149" i="2"/>
  <c r="AQ652" i="2"/>
  <c r="AQ692" i="2"/>
  <c r="AQ575" i="2"/>
  <c r="AQ224" i="2"/>
  <c r="AQ357" i="2"/>
  <c r="AQ684" i="2"/>
  <c r="AQ709" i="2"/>
  <c r="AQ713" i="2"/>
  <c r="AQ550" i="2"/>
  <c r="AQ681" i="2"/>
  <c r="AQ535" i="2"/>
  <c r="AQ569" i="2"/>
  <c r="AQ101" i="2"/>
  <c r="AQ586" i="2"/>
  <c r="AQ562" i="2"/>
  <c r="AQ480" i="2"/>
  <c r="AQ258" i="2"/>
  <c r="AQ625" i="2"/>
  <c r="AQ328" i="2"/>
  <c r="AQ735" i="2"/>
  <c r="AQ270" i="2"/>
  <c r="AQ478" i="2"/>
  <c r="AQ119" i="2"/>
  <c r="AQ689" i="2"/>
  <c r="AQ85" i="2"/>
  <c r="AQ376" i="2"/>
  <c r="AQ356" i="2"/>
  <c r="AQ551" i="2"/>
  <c r="AQ658" i="2"/>
  <c r="AQ324" i="2"/>
  <c r="AQ442" i="2"/>
  <c r="AQ408" i="2"/>
  <c r="AQ58" i="2"/>
  <c r="AQ193" i="2"/>
  <c r="AQ593" i="2"/>
  <c r="AQ347" i="2"/>
  <c r="AQ545" i="2"/>
  <c r="AQ531" i="2"/>
  <c r="AQ288" i="2"/>
  <c r="AQ377" i="2"/>
  <c r="AQ729" i="2"/>
  <c r="AQ363" i="2"/>
  <c r="AQ471" i="2"/>
  <c r="AQ350" i="2"/>
  <c r="AQ589" i="2"/>
  <c r="AQ683" i="2"/>
  <c r="AQ244" i="2"/>
  <c r="AQ513" i="2"/>
  <c r="AQ615" i="2"/>
  <c r="AQ519" i="2"/>
  <c r="AQ502" i="2"/>
  <c r="AQ633" i="2"/>
  <c r="AQ540" i="2"/>
  <c r="AQ584" i="2"/>
  <c r="AQ211" i="2"/>
  <c r="AQ634" i="2"/>
  <c r="AQ290" i="2"/>
  <c r="AQ164" i="2"/>
  <c r="AQ345" i="2"/>
  <c r="AQ522" i="2"/>
  <c r="AQ580" i="2"/>
  <c r="AQ402" i="2"/>
  <c r="AQ360" i="2"/>
  <c r="AQ455" i="2"/>
  <c r="AQ452" i="2"/>
  <c r="AQ274" i="2"/>
  <c r="AQ483" i="2"/>
  <c r="AQ703" i="2"/>
  <c r="AQ309" i="2"/>
  <c r="AQ275" i="2"/>
  <c r="AQ220" i="2"/>
  <c r="AQ714" i="2"/>
  <c r="AQ571" i="2"/>
  <c r="AQ666" i="2"/>
  <c r="AQ603" i="2"/>
  <c r="AQ492" i="2"/>
  <c r="AQ432" i="2"/>
  <c r="AQ413" i="2"/>
  <c r="AQ599" i="2"/>
  <c r="AQ650" i="2"/>
  <c r="AQ453" i="2"/>
  <c r="AQ653" i="2"/>
  <c r="AQ723" i="2"/>
  <c r="AQ503" i="2"/>
  <c r="AQ616" i="2"/>
  <c r="AQ671" i="2"/>
  <c r="AQ700" i="2"/>
  <c r="AQ529" i="2"/>
  <c r="AQ710" i="2"/>
  <c r="AQ680" i="2"/>
  <c r="AQ560" i="2"/>
  <c r="AQ719" i="2"/>
  <c r="AQ733" i="2"/>
  <c r="AQ670" i="2"/>
  <c r="AQ618" i="2"/>
  <c r="AQ694" i="2"/>
  <c r="AQ596" i="2"/>
  <c r="AQ624" i="2"/>
  <c r="AQ721" i="2"/>
  <c r="AQ563" i="2"/>
  <c r="AQ698" i="2"/>
  <c r="AQ705" i="2"/>
  <c r="AQ643" i="2"/>
  <c r="AQ704" i="2"/>
  <c r="AQ686" i="2"/>
  <c r="AQ724" i="2"/>
  <c r="AQ668" i="2"/>
  <c r="AQ674" i="2"/>
  <c r="AQ620" i="2"/>
  <c r="AQ638" i="2"/>
  <c r="AQ716" i="2"/>
  <c r="AQ595" i="2"/>
  <c r="AQ688" i="2"/>
  <c r="AQ732" i="2"/>
  <c r="AQ731" i="2"/>
  <c r="AK542" i="2"/>
  <c r="AR542" i="2" s="1"/>
  <c r="AK583" i="2"/>
  <c r="AK597" i="2"/>
  <c r="AK147" i="2"/>
  <c r="AK395" i="2"/>
  <c r="AK307" i="2"/>
  <c r="AK576" i="2"/>
  <c r="AK397" i="2"/>
  <c r="AK582" i="2"/>
  <c r="AK348" i="2"/>
  <c r="AK327" i="2"/>
  <c r="AK518" i="2"/>
  <c r="AK140" i="2"/>
  <c r="AK267" i="2"/>
  <c r="AK664" i="2"/>
  <c r="AR664" i="2" s="1"/>
  <c r="AK106" i="2"/>
  <c r="AK180" i="2"/>
  <c r="AK386" i="2"/>
  <c r="AK443" i="2"/>
  <c r="AR443" i="2" s="1"/>
  <c r="AK491" i="2"/>
  <c r="AR491" i="2" s="1"/>
  <c r="AK672" i="2"/>
  <c r="AK198" i="2"/>
  <c r="AK52" i="2"/>
  <c r="AK122" i="2"/>
  <c r="AK390" i="2"/>
  <c r="AK340" i="2"/>
  <c r="AK146" i="2"/>
  <c r="AK18" i="2"/>
  <c r="AR18" i="2" s="1"/>
  <c r="AK543" i="2"/>
  <c r="AR543" i="2" s="1"/>
  <c r="AK661" i="2"/>
  <c r="AR661" i="2" s="1"/>
  <c r="AK362" i="2"/>
  <c r="AR362" i="2" s="1"/>
  <c r="AK121" i="2"/>
  <c r="AK69" i="2"/>
  <c r="AK647" i="2"/>
  <c r="AK138" i="2"/>
  <c r="AK648" i="2"/>
  <c r="AR648" i="2" s="1"/>
  <c r="AK60" i="2"/>
  <c r="AR60" i="2" s="1"/>
  <c r="AK598" i="2"/>
  <c r="AR598" i="2" s="1"/>
  <c r="AK322" i="2"/>
  <c r="AK74" i="2"/>
  <c r="AK72" i="2"/>
  <c r="AK6" i="2"/>
  <c r="AK20" i="2"/>
  <c r="AK573" i="2"/>
  <c r="AR573" i="2" s="1"/>
  <c r="AK444" i="2"/>
  <c r="AR444" i="2" s="1"/>
  <c r="AK296" i="2"/>
  <c r="AR296" i="2" s="1"/>
  <c r="AK161" i="2"/>
  <c r="AK561" i="2"/>
  <c r="AR561" i="2" s="1"/>
  <c r="AK403" i="2"/>
  <c r="AK332" i="2"/>
  <c r="AK53" i="2"/>
  <c r="AR53" i="2" s="1"/>
  <c r="AK240" i="2"/>
  <c r="AK151" i="2"/>
  <c r="AK100" i="2"/>
  <c r="AK467" i="2"/>
  <c r="AK636" i="2"/>
  <c r="AK407" i="2"/>
  <c r="AK61" i="2"/>
  <c r="AK195" i="2"/>
  <c r="AK554" i="2"/>
  <c r="AK144" i="2"/>
  <c r="AK373" i="2"/>
  <c r="AK536" i="2"/>
  <c r="AK336" i="2"/>
  <c r="AK476" i="2"/>
  <c r="AR476" i="2" s="1"/>
  <c r="AK424" i="2"/>
  <c r="AK223" i="2"/>
  <c r="AK465" i="2"/>
  <c r="AK282" i="2"/>
  <c r="AK94" i="2"/>
  <c r="AK441" i="2"/>
  <c r="AK187" i="2"/>
  <c r="AK446" i="2"/>
  <c r="AK396" i="2"/>
  <c r="AR396" i="2" s="1"/>
  <c r="AK294" i="2"/>
  <c r="AR294" i="2" s="1"/>
  <c r="AK238" i="2"/>
  <c r="AR238" i="2" s="1"/>
  <c r="AK82" i="2"/>
  <c r="AK88" i="2"/>
  <c r="AK450" i="2"/>
  <c r="AK477" i="2"/>
  <c r="AK310" i="2"/>
  <c r="AR310" i="2" s="1"/>
  <c r="AK285" i="2"/>
  <c r="AK215" i="2"/>
  <c r="AK338" i="2"/>
  <c r="AK266" i="2"/>
  <c r="AK86" i="2"/>
  <c r="AK216" i="2"/>
  <c r="AK587" i="2"/>
  <c r="AK46" i="2"/>
  <c r="AK3" i="2"/>
  <c r="AK404" i="2"/>
  <c r="AK231" i="2"/>
  <c r="AK299" i="2"/>
  <c r="AK42" i="2"/>
  <c r="AK366" i="2"/>
  <c r="AK644" i="2"/>
  <c r="AR644" i="2" s="1"/>
  <c r="AK165" i="2"/>
  <c r="AK12" i="2"/>
  <c r="AK10" i="2"/>
  <c r="AK330" i="2"/>
  <c r="AK43" i="2"/>
  <c r="AK289" i="2"/>
  <c r="AR289" i="2" s="1"/>
  <c r="AK127" i="2"/>
  <c r="AK4" i="2"/>
  <c r="AK214" i="2"/>
  <c r="AK414" i="2"/>
  <c r="AK158" i="2"/>
  <c r="AK565" i="2"/>
  <c r="AR565" i="2" s="1"/>
  <c r="AK469" i="2"/>
  <c r="AK174" i="2"/>
  <c r="AK423" i="2"/>
  <c r="AR423" i="2" s="1"/>
  <c r="AK155" i="2"/>
  <c r="AK29" i="2"/>
  <c r="AK319" i="2"/>
  <c r="AK306" i="2"/>
  <c r="AR306" i="2" s="1"/>
  <c r="AK93" i="2"/>
  <c r="AK371" i="2"/>
  <c r="AK177" i="2"/>
  <c r="AK706" i="2"/>
  <c r="AR706" i="2" s="1"/>
  <c r="AK37" i="2"/>
  <c r="AK317" i="2"/>
  <c r="AK606" i="2"/>
  <c r="AR606" i="2" s="1"/>
  <c r="AK207" i="2"/>
  <c r="AK520" i="2"/>
  <c r="AK200" i="2"/>
  <c r="AK219" i="2"/>
  <c r="AK241" i="2"/>
  <c r="AK273" i="2"/>
  <c r="AK229" i="2"/>
  <c r="AK528" i="2"/>
  <c r="AK369" i="2"/>
  <c r="AK509" i="2"/>
  <c r="AK246" i="2"/>
  <c r="AK433" i="2"/>
  <c r="AR433" i="2" s="1"/>
  <c r="AK203" i="2"/>
  <c r="AK50" i="2"/>
  <c r="AK422" i="2"/>
  <c r="AK32" i="2"/>
  <c r="AK315" i="2"/>
  <c r="AK430" i="2"/>
  <c r="AK708" i="2"/>
  <c r="AR708" i="2" s="1"/>
  <c r="AK206" i="2"/>
  <c r="AK225" i="2"/>
  <c r="AK129" i="2"/>
  <c r="AR129" i="2" s="1"/>
  <c r="AK263" i="2"/>
  <c r="AR263" i="2" s="1"/>
  <c r="AK398" i="2"/>
  <c r="AK176" i="2"/>
  <c r="AK367" i="2"/>
  <c r="AR367" i="2" s="1"/>
  <c r="AK98" i="2"/>
  <c r="AK2" i="2"/>
  <c r="AK702" i="2"/>
  <c r="AR702" i="2" s="1"/>
  <c r="AK250" i="2"/>
  <c r="AR250" i="2" s="1"/>
  <c r="AK343" i="2"/>
  <c r="AR343" i="2" s="1"/>
  <c r="AK120" i="2"/>
  <c r="AK457" i="2"/>
  <c r="AR457" i="2" s="1"/>
  <c r="AK372" i="2"/>
  <c r="AK25" i="2"/>
  <c r="AK474" i="2"/>
  <c r="AK592" i="2"/>
  <c r="AK116" i="2"/>
  <c r="AK17" i="2"/>
  <c r="AK610" i="2"/>
  <c r="AK448" i="2"/>
  <c r="AR448" i="2" s="1"/>
  <c r="AK245" i="2"/>
  <c r="AK482" i="2"/>
  <c r="AK175" i="2"/>
  <c r="AK217" i="2"/>
  <c r="AR217" i="2" s="1"/>
  <c r="AK555" i="2"/>
  <c r="AR555" i="2" s="1"/>
  <c r="AK629" i="2"/>
  <c r="AR629" i="2" s="1"/>
  <c r="AK524" i="2"/>
  <c r="AR524" i="2" s="1"/>
  <c r="AK556" i="2"/>
  <c r="AK568" i="2"/>
  <c r="AR568" i="2" s="1"/>
  <c r="AK26" i="2"/>
  <c r="AK335" i="2"/>
  <c r="AR335" i="2" s="1"/>
  <c r="AK626" i="2"/>
  <c r="AK602" i="2"/>
  <c r="AK497" i="2"/>
  <c r="AK552" i="2"/>
  <c r="AR552" i="2" s="1"/>
  <c r="AK160" i="2"/>
  <c r="AK162" i="2"/>
  <c r="AR162" i="2" s="1"/>
  <c r="AK226" i="2"/>
  <c r="AK199" i="2"/>
  <c r="AK260" i="2"/>
  <c r="AK265" i="2"/>
  <c r="AK24" i="2"/>
  <c r="AK655" i="2"/>
  <c r="AR655" i="2" s="1"/>
  <c r="AK420" i="2"/>
  <c r="AK579" i="2"/>
  <c r="AK298" i="2"/>
  <c r="AK657" i="2"/>
  <c r="AR657" i="2" s="1"/>
  <c r="AK297" i="2"/>
  <c r="AR297" i="2" s="1"/>
  <c r="AK619" i="2"/>
  <c r="AR619" i="2" s="1"/>
  <c r="AK370" i="2"/>
  <c r="AK581" i="2"/>
  <c r="AK438" i="2"/>
  <c r="AR438" i="2" s="1"/>
  <c r="AK283" i="2"/>
  <c r="AK81" i="2"/>
  <c r="AK169" i="2"/>
  <c r="AK613" i="2"/>
  <c r="AR613" i="2" s="1"/>
  <c r="AK87" i="2"/>
  <c r="AK401" i="2"/>
  <c r="AK439" i="2"/>
  <c r="AK511" i="2"/>
  <c r="AK201" i="2"/>
  <c r="AK428" i="2"/>
  <c r="AK498" i="2"/>
  <c r="AK532" i="2"/>
  <c r="AR532" i="2" s="1"/>
  <c r="AK538" i="2"/>
  <c r="AK631" i="2"/>
  <c r="AK109" i="2"/>
  <c r="AR109" i="2" s="1"/>
  <c r="AK517" i="2"/>
  <c r="AK530" i="2"/>
  <c r="AK62" i="2"/>
  <c r="AK487" i="2"/>
  <c r="AK192" i="2"/>
  <c r="AK264" i="2"/>
  <c r="AR264" i="2" s="1"/>
  <c r="AK494" i="2"/>
  <c r="AK313" i="2"/>
  <c r="AK188" i="2"/>
  <c r="AK278" i="2"/>
  <c r="AK90" i="2"/>
  <c r="AK259" i="2"/>
  <c r="AK212" i="2"/>
  <c r="AK179" i="2"/>
  <c r="AR179" i="2" s="1"/>
  <c r="AK125" i="2"/>
  <c r="AR125" i="2" s="1"/>
  <c r="AK436" i="2"/>
  <c r="AR436" i="2" s="1"/>
  <c r="AK255" i="2"/>
  <c r="AK449" i="2"/>
  <c r="AK667" i="2"/>
  <c r="AK548" i="2"/>
  <c r="AK628" i="2"/>
  <c r="AK73" i="2"/>
  <c r="AK47" i="2"/>
  <c r="AK55" i="2"/>
  <c r="AK302" i="2"/>
  <c r="AK539" i="2"/>
  <c r="AK725" i="2"/>
  <c r="AR725" i="2" s="1"/>
  <c r="AK257" i="2"/>
  <c r="AR257" i="2" s="1"/>
  <c r="AK622" i="2"/>
  <c r="AR622" i="2" s="1"/>
  <c r="AK544" i="2"/>
  <c r="AK715" i="2"/>
  <c r="AR715" i="2" s="1"/>
  <c r="AK63" i="2"/>
  <c r="AK508" i="2"/>
  <c r="AK484" i="2"/>
  <c r="AK14" i="2"/>
  <c r="AK276" i="2"/>
  <c r="AK152" i="2"/>
  <c r="AR152" i="2" s="1"/>
  <c r="AK526" i="2"/>
  <c r="AR526" i="2" s="1"/>
  <c r="AK323" i="2"/>
  <c r="AK271" i="2"/>
  <c r="AK355" i="2"/>
  <c r="AK505" i="2"/>
  <c r="AK707" i="2"/>
  <c r="AR707" i="2" s="1"/>
  <c r="AK230" i="2"/>
  <c r="AR230" i="2" s="1"/>
  <c r="AK464" i="2"/>
  <c r="AK261" i="2"/>
  <c r="AK157" i="2"/>
  <c r="AK409" i="2"/>
  <c r="AK621" i="2"/>
  <c r="AR621" i="2" s="1"/>
  <c r="AK368" i="2"/>
  <c r="AK329" i="2"/>
  <c r="AR329" i="2" s="1"/>
  <c r="AK70" i="2"/>
  <c r="AK209" i="2"/>
  <c r="AK557" i="2"/>
  <c r="AR557" i="2" s="1"/>
  <c r="AK470" i="2"/>
  <c r="AK479" i="2"/>
  <c r="AR479" i="2" s="1"/>
  <c r="AK145" i="2"/>
  <c r="AK421" i="2"/>
  <c r="AR421" i="2" s="1"/>
  <c r="AK434" i="2"/>
  <c r="AK590" i="2"/>
  <c r="AR590" i="2" s="1"/>
  <c r="AK365" i="2"/>
  <c r="AK67" i="2"/>
  <c r="AK412" i="2"/>
  <c r="AK159" i="2"/>
  <c r="AR159" i="2" s="1"/>
  <c r="AK236" i="2"/>
  <c r="AK429" i="2"/>
  <c r="AK251" i="2"/>
  <c r="AK468" i="2"/>
  <c r="AR468" i="2" s="1"/>
  <c r="AK314" i="2"/>
  <c r="AK91" i="2"/>
  <c r="AK142" i="2"/>
  <c r="AK272" i="2"/>
  <c r="AR272" i="2" s="1"/>
  <c r="AK640" i="2"/>
  <c r="AK65" i="2"/>
  <c r="AK286" i="2"/>
  <c r="AK717" i="2"/>
  <c r="AR717" i="2" s="1"/>
  <c r="AK28" i="2"/>
  <c r="AR28" i="2" s="1"/>
  <c r="AK5" i="2"/>
  <c r="AK546" i="2"/>
  <c r="AK40" i="2"/>
  <c r="AK126" i="2"/>
  <c r="AK525" i="2"/>
  <c r="AK635" i="2"/>
  <c r="AR635" i="2" s="1"/>
  <c r="AK45" i="2"/>
  <c r="AK196" i="2"/>
  <c r="AK44" i="2"/>
  <c r="AK496" i="2"/>
  <c r="AR496" i="2" s="1"/>
  <c r="AK171" i="2"/>
  <c r="AK242" i="2"/>
  <c r="AK139" i="2"/>
  <c r="AK374" i="2"/>
  <c r="AK71" i="2"/>
  <c r="AK333" i="2"/>
  <c r="AR333" i="2" s="1"/>
  <c r="AK645" i="2"/>
  <c r="AK204" i="2"/>
  <c r="AK233" i="2"/>
  <c r="AK311" i="2"/>
  <c r="AK512" i="2"/>
  <c r="AK194" i="2"/>
  <c r="AK547" i="2"/>
  <c r="AK124" i="2"/>
  <c r="AK394" i="2"/>
  <c r="AK342" i="2"/>
  <c r="AK186" i="2"/>
  <c r="AK153" i="2"/>
  <c r="AK677" i="2"/>
  <c r="AR677" i="2" s="1"/>
  <c r="AK284" i="2"/>
  <c r="AK54" i="2"/>
  <c r="AK393" i="2"/>
  <c r="AR393" i="2" s="1"/>
  <c r="AK83" i="2"/>
  <c r="AK185" i="2"/>
  <c r="AK627" i="2"/>
  <c r="AR627" i="2" s="1"/>
  <c r="AK460" i="2"/>
  <c r="AR460" i="2" s="1"/>
  <c r="AK35" i="2"/>
  <c r="AR35" i="2" s="1"/>
  <c r="AK321" i="2"/>
  <c r="AK567" i="2"/>
  <c r="AR567" i="2" s="1"/>
  <c r="AK227" i="2"/>
  <c r="AK115" i="2"/>
  <c r="AR115" i="2" s="1"/>
  <c r="AK8" i="2"/>
  <c r="AK213" i="2"/>
  <c r="AK572" i="2"/>
  <c r="AR572" i="2" s="1"/>
  <c r="AK84" i="2"/>
  <c r="AK720" i="2"/>
  <c r="AR720" i="2" s="1"/>
  <c r="AK389" i="2"/>
  <c r="AK459" i="2"/>
  <c r="AR459" i="2" s="1"/>
  <c r="AK691" i="2"/>
  <c r="AK107" i="2"/>
  <c r="AK611" i="2"/>
  <c r="AR611" i="2" s="1"/>
  <c r="AK679" i="2"/>
  <c r="AK172" i="2"/>
  <c r="AK490" i="2"/>
  <c r="AK51" i="2"/>
  <c r="AK331" i="2"/>
  <c r="AK279" i="2"/>
  <c r="AR279" i="2" s="1"/>
  <c r="AK676" i="2"/>
  <c r="AR676" i="2" s="1"/>
  <c r="AK504" i="2"/>
  <c r="AK293" i="2"/>
  <c r="AK23" i="2"/>
  <c r="AK38" i="2"/>
  <c r="AR38" i="2" s="1"/>
  <c r="AK617" i="2"/>
  <c r="AR617" i="2" s="1"/>
  <c r="AK489" i="2"/>
  <c r="AK243" i="2"/>
  <c r="AK425" i="2"/>
  <c r="AK537" i="2"/>
  <c r="AR537" i="2" s="1"/>
  <c r="AK148" i="2"/>
  <c r="AK136" i="2"/>
  <c r="AK170" i="2"/>
  <c r="AR170" i="2" s="1"/>
  <c r="AK604" i="2"/>
  <c r="AR604" i="2" s="1"/>
  <c r="AK292" i="2"/>
  <c r="AR292" i="2" s="1"/>
  <c r="AK300" i="2"/>
  <c r="AK385" i="2"/>
  <c r="AK564" i="2"/>
  <c r="AK132" i="2"/>
  <c r="AK123" i="2"/>
  <c r="AK247" i="2"/>
  <c r="AK135" i="2"/>
  <c r="AK578" i="2"/>
  <c r="AK673" i="2"/>
  <c r="AK133" i="2"/>
  <c r="AK131" i="2"/>
  <c r="AK416" i="2"/>
  <c r="AK303" i="2"/>
  <c r="AK431" i="2"/>
  <c r="AK410" i="2"/>
  <c r="AK163" i="2"/>
  <c r="AK642" i="2"/>
  <c r="AR642" i="2" s="1"/>
  <c r="AK252" i="2"/>
  <c r="AK280" i="2"/>
  <c r="AK134" i="2"/>
  <c r="AK607" i="2"/>
  <c r="AR607" i="2" s="1"/>
  <c r="AK534" i="2"/>
  <c r="AK34" i="2"/>
  <c r="AK268" i="2"/>
  <c r="AR268" i="2" s="1"/>
  <c r="AK501" i="2"/>
  <c r="AK415" i="2"/>
  <c r="AK678" i="2"/>
  <c r="AR678" i="2" s="1"/>
  <c r="AK150" i="2"/>
  <c r="AK181" i="2"/>
  <c r="AR181" i="2" s="1"/>
  <c r="AK383" i="2"/>
  <c r="AK128" i="2"/>
  <c r="AK184" i="2"/>
  <c r="AK110" i="2"/>
  <c r="AR110" i="2" s="1"/>
  <c r="AK354" i="2"/>
  <c r="AK117" i="2"/>
  <c r="AK594" i="2"/>
  <c r="AR594" i="2" s="1"/>
  <c r="AK21" i="2"/>
  <c r="AK99" i="2"/>
  <c r="AK359" i="2"/>
  <c r="AK623" i="2"/>
  <c r="AR623" i="2" s="1"/>
  <c r="AK57" i="2"/>
  <c r="AK378" i="2"/>
  <c r="AK16" i="2"/>
  <c r="AK102" i="2"/>
  <c r="AK447" i="2"/>
  <c r="AK218" i="2"/>
  <c r="AK189" i="2"/>
  <c r="AK154" i="2"/>
  <c r="AR154" i="2" s="1"/>
  <c r="AK304" i="2"/>
  <c r="AK15" i="2"/>
  <c r="AK19" i="2"/>
  <c r="AK730" i="2"/>
  <c r="AR730" i="2" s="1"/>
  <c r="AK649" i="2"/>
  <c r="AR649" i="2" s="1"/>
  <c r="AK202" i="2"/>
  <c r="AK76" i="2"/>
  <c r="AK605" i="2"/>
  <c r="AR605" i="2" s="1"/>
  <c r="AK222" i="2"/>
  <c r="AK527" i="2"/>
  <c r="AR527" i="2" s="1"/>
  <c r="AK168" i="2"/>
  <c r="AK11" i="2"/>
  <c r="AK379" i="2"/>
  <c r="AR379" i="2" s="1"/>
  <c r="AK521" i="2"/>
  <c r="AR521" i="2" s="1"/>
  <c r="AK56" i="2"/>
  <c r="AK248" i="2"/>
  <c r="AR248" i="2" s="1"/>
  <c r="AK549" i="2"/>
  <c r="AK659" i="2"/>
  <c r="AR659" i="2" s="1"/>
  <c r="AK320" i="2"/>
  <c r="AK118" i="2"/>
  <c r="AK349" i="2"/>
  <c r="AR349" i="2" s="1"/>
  <c r="AK426" i="2"/>
  <c r="AR426" i="2" s="1"/>
  <c r="AK387" i="2"/>
  <c r="AR387" i="2" s="1"/>
  <c r="AK588" i="2"/>
  <c r="AR588" i="2" s="1"/>
  <c r="AK256" i="2"/>
  <c r="AK637" i="2"/>
  <c r="AR637" i="2" s="1"/>
  <c r="AK9" i="2"/>
  <c r="AK486" i="2"/>
  <c r="AK353" i="2"/>
  <c r="AK305" i="2"/>
  <c r="AR305" i="2" s="1"/>
  <c r="AK143" i="2"/>
  <c r="AK178" i="2"/>
  <c r="AK451" i="2"/>
  <c r="AK701" i="2"/>
  <c r="AR701" i="2" s="1"/>
  <c r="AK97" i="2"/>
  <c r="AK269" i="2"/>
  <c r="AR269" i="2" s="1"/>
  <c r="AK656" i="2"/>
  <c r="AK440" i="2"/>
  <c r="AK726" i="2"/>
  <c r="AR726" i="2" s="1"/>
  <c r="AK381" i="2"/>
  <c r="AK190" i="2"/>
  <c r="AK221" i="2"/>
  <c r="AK493" i="2"/>
  <c r="AK7" i="2"/>
  <c r="AK191" i="2"/>
  <c r="AK515" i="2"/>
  <c r="AK301" i="2"/>
  <c r="AK22" i="2"/>
  <c r="AK167" i="2"/>
  <c r="AK495" i="2"/>
  <c r="AR495" i="2" s="1"/>
  <c r="AK254" i="2"/>
  <c r="AK287" i="2"/>
  <c r="AR287" i="2" s="1"/>
  <c r="AK419" i="2"/>
  <c r="AK66" i="2"/>
  <c r="AK558" i="2"/>
  <c r="AR558" i="2" s="1"/>
  <c r="AK711" i="2"/>
  <c r="AR711" i="2" s="1"/>
  <c r="AK585" i="2"/>
  <c r="AK382" i="2"/>
  <c r="AR382" i="2" s="1"/>
  <c r="AK437" i="2"/>
  <c r="AK95" i="2"/>
  <c r="AK682" i="2"/>
  <c r="AR682" i="2" s="1"/>
  <c r="AK234" i="2"/>
  <c r="AK113" i="2"/>
  <c r="AK344" i="2"/>
  <c r="AK405" i="2"/>
  <c r="AK728" i="2"/>
  <c r="AR728" i="2" s="1"/>
  <c r="AK318" i="2"/>
  <c r="AK662" i="2"/>
  <c r="AR662" i="2" s="1"/>
  <c r="AK485" i="2"/>
  <c r="AK632" i="2"/>
  <c r="AR632" i="2" s="1"/>
  <c r="AK660" i="2"/>
  <c r="AR660" i="2" s="1"/>
  <c r="AK249" i="2"/>
  <c r="AK59" i="2"/>
  <c r="AK392" i="2"/>
  <c r="AK591" i="2"/>
  <c r="AK114" i="2"/>
  <c r="AK507" i="2"/>
  <c r="AR507" i="2" s="1"/>
  <c r="AK210" i="2"/>
  <c r="AK601" i="2"/>
  <c r="AK472" i="2"/>
  <c r="AR472" i="2" s="1"/>
  <c r="AK13" i="2"/>
  <c r="AK358" i="2"/>
  <c r="AK456" i="2"/>
  <c r="AR456" i="2" s="1"/>
  <c r="AK690" i="2"/>
  <c r="AR690" i="2" s="1"/>
  <c r="AK462" i="2"/>
  <c r="AK600" i="2"/>
  <c r="AK352" i="2"/>
  <c r="AK361" i="2"/>
  <c r="AK418" i="2"/>
  <c r="AR418" i="2" s="1"/>
  <c r="AK30" i="2"/>
  <c r="AK380" i="2"/>
  <c r="AK77" i="2"/>
  <c r="AK130" i="2"/>
  <c r="AK608" i="2"/>
  <c r="AK687" i="2"/>
  <c r="AR687" i="2" s="1"/>
  <c r="AK105" i="2"/>
  <c r="AK253" i="2"/>
  <c r="AK197" i="2"/>
  <c r="AK316" i="2"/>
  <c r="AK173" i="2"/>
  <c r="AK553" i="2"/>
  <c r="AK466" i="2"/>
  <c r="AK391" i="2"/>
  <c r="AK473" i="2"/>
  <c r="AK665" i="2"/>
  <c r="AR665" i="2" s="1"/>
  <c r="AK734" i="2"/>
  <c r="AR734" i="2" s="1"/>
  <c r="AK516" i="2"/>
  <c r="AR516" i="2" s="1"/>
  <c r="AK80" i="2"/>
  <c r="AK500" i="2"/>
  <c r="AK718" i="2"/>
  <c r="AR718" i="2" s="1"/>
  <c r="AK75" i="2"/>
  <c r="AK406" i="2"/>
  <c r="AR406" i="2" s="1"/>
  <c r="AK312" i="2"/>
  <c r="AK364" i="2"/>
  <c r="AK326" i="2"/>
  <c r="AK577" i="2"/>
  <c r="AK79" i="2"/>
  <c r="AK614" i="2"/>
  <c r="AR614" i="2" s="1"/>
  <c r="AK612" i="2"/>
  <c r="AR612" i="2" s="1"/>
  <c r="AK208" i="2"/>
  <c r="AK388" i="2"/>
  <c r="AK445" i="2"/>
  <c r="AK166" i="2"/>
  <c r="AK463" i="2"/>
  <c r="AR463" i="2" s="1"/>
  <c r="AK295" i="2"/>
  <c r="AK566" i="2"/>
  <c r="AK651" i="2"/>
  <c r="AR651" i="2" s="1"/>
  <c r="AK523" i="2"/>
  <c r="AK235" i="2"/>
  <c r="AK506" i="2"/>
  <c r="AR506" i="2" s="1"/>
  <c r="AK41" i="2"/>
  <c r="AK630" i="2"/>
  <c r="AR630" i="2" s="1"/>
  <c r="AK183" i="2"/>
  <c r="AK499" i="2"/>
  <c r="AK570" i="2"/>
  <c r="AR570" i="2" s="1"/>
  <c r="AK325" i="2"/>
  <c r="AK78" i="2"/>
  <c r="AK36" i="2"/>
  <c r="AK89" i="2"/>
  <c r="AK33" i="2"/>
  <c r="AK475" i="2"/>
  <c r="AR475" i="2" s="1"/>
  <c r="AK510" i="2"/>
  <c r="AR510" i="2" s="1"/>
  <c r="AK228" i="2"/>
  <c r="AK695" i="2"/>
  <c r="AR695" i="2" s="1"/>
  <c r="AK92" i="2"/>
  <c r="AK48" i="2"/>
  <c r="AK237" i="2"/>
  <c r="AK399" i="2"/>
  <c r="AR399" i="2" s="1"/>
  <c r="AK39" i="2"/>
  <c r="AK31" i="2"/>
  <c r="AK641" i="2"/>
  <c r="AR641" i="2" s="1"/>
  <c r="AK334" i="2"/>
  <c r="AK351" i="2"/>
  <c r="AK697" i="2"/>
  <c r="AR697" i="2" s="1"/>
  <c r="AK277" i="2"/>
  <c r="AR277" i="2" s="1"/>
  <c r="AK104" i="2"/>
  <c r="AR104" i="2" s="1"/>
  <c r="AK514" i="2"/>
  <c r="AK308" i="2"/>
  <c r="AK454" i="2"/>
  <c r="AK68" i="2"/>
  <c r="AK663" i="2"/>
  <c r="AK654" i="2"/>
  <c r="AR654" i="2" s="1"/>
  <c r="AK27" i="2"/>
  <c r="AK712" i="2"/>
  <c r="AR712" i="2" s="1"/>
  <c r="AK375" i="2"/>
  <c r="AK281" i="2"/>
  <c r="AK646" i="2"/>
  <c r="AR646" i="2" s="1"/>
  <c r="AK417" i="2"/>
  <c r="AR417" i="2" s="1"/>
  <c r="AK346" i="2"/>
  <c r="AK64" i="2"/>
  <c r="AK609" i="2"/>
  <c r="AK205" i="2"/>
  <c r="AK675" i="2"/>
  <c r="AR675" i="2" s="1"/>
  <c r="AK427" i="2"/>
  <c r="AK232" i="2"/>
  <c r="AK696" i="2"/>
  <c r="AK182" i="2"/>
  <c r="AK574" i="2"/>
  <c r="AK112" i="2"/>
  <c r="AK337" i="2"/>
  <c r="AK156" i="2"/>
  <c r="AK49" i="2"/>
  <c r="AK458" i="2"/>
  <c r="AR458" i="2" s="1"/>
  <c r="AK239" i="2"/>
  <c r="AK699" i="2"/>
  <c r="AR699" i="2" s="1"/>
  <c r="AK481" i="2"/>
  <c r="AR481" i="2" s="1"/>
  <c r="AK722" i="2"/>
  <c r="AR722" i="2" s="1"/>
  <c r="AK108" i="2"/>
  <c r="AK141" i="2"/>
  <c r="AK400" i="2"/>
  <c r="AK559" i="2"/>
  <c r="AK96" i="2"/>
  <c r="AK727" i="2"/>
  <c r="AR727" i="2" s="1"/>
  <c r="AK461" i="2"/>
  <c r="AR461" i="2" s="1"/>
  <c r="AK111" i="2"/>
  <c r="AK103" i="2"/>
  <c r="AK291" i="2"/>
  <c r="AK384" i="2"/>
  <c r="AK488" i="2"/>
  <c r="AK341" i="2"/>
  <c r="AK533" i="2"/>
  <c r="AR533" i="2" s="1"/>
  <c r="AK137" i="2"/>
  <c r="AK262" i="2"/>
  <c r="AK693" i="2"/>
  <c r="AR693" i="2" s="1"/>
  <c r="AK685" i="2"/>
  <c r="AR685" i="2" s="1"/>
  <c r="AK639" i="2"/>
  <c r="AR639" i="2" s="1"/>
  <c r="AK669" i="2"/>
  <c r="AR669" i="2" s="1"/>
  <c r="AK411" i="2"/>
  <c r="AK339" i="2"/>
  <c r="AR339" i="2" s="1"/>
  <c r="AK435" i="2"/>
  <c r="AK541" i="2"/>
  <c r="AK149" i="2"/>
  <c r="AK652" i="2"/>
  <c r="AR652" i="2" s="1"/>
  <c r="AK692" i="2"/>
  <c r="AR692" i="2" s="1"/>
  <c r="AK575" i="2"/>
  <c r="AR575" i="2" s="1"/>
  <c r="AK224" i="2"/>
  <c r="AK357" i="2"/>
  <c r="AK684" i="2"/>
  <c r="AR684" i="2" s="1"/>
  <c r="AK709" i="2"/>
  <c r="AR709" i="2" s="1"/>
  <c r="AK713" i="2"/>
  <c r="AR713" i="2" s="1"/>
  <c r="AK550" i="2"/>
  <c r="AK681" i="2"/>
  <c r="AR681" i="2" s="1"/>
  <c r="AK535" i="2"/>
  <c r="AK569" i="2"/>
  <c r="AK101" i="2"/>
  <c r="AK586" i="2"/>
  <c r="AK562" i="2"/>
  <c r="AK480" i="2"/>
  <c r="AK258" i="2"/>
  <c r="AK625" i="2"/>
  <c r="AK328" i="2"/>
  <c r="AK735" i="2"/>
  <c r="AR735" i="2" s="1"/>
  <c r="AK270" i="2"/>
  <c r="AK478" i="2"/>
  <c r="AK119" i="2"/>
  <c r="AK689" i="2"/>
  <c r="AK85" i="2"/>
  <c r="AK376" i="2"/>
  <c r="AK356" i="2"/>
  <c r="AK551" i="2"/>
  <c r="AK658" i="2"/>
  <c r="AR658" i="2" s="1"/>
  <c r="AK324" i="2"/>
  <c r="AK442" i="2"/>
  <c r="AK408" i="2"/>
  <c r="AR408" i="2" s="1"/>
  <c r="AK58" i="2"/>
  <c r="AK193" i="2"/>
  <c r="AK593" i="2"/>
  <c r="AR593" i="2" s="1"/>
  <c r="AK347" i="2"/>
  <c r="AK545" i="2"/>
  <c r="AR545" i="2" s="1"/>
  <c r="AK531" i="2"/>
  <c r="AR531" i="2" s="1"/>
  <c r="AK288" i="2"/>
  <c r="AK377" i="2"/>
  <c r="AK729" i="2"/>
  <c r="AR729" i="2" s="1"/>
  <c r="AK363" i="2"/>
  <c r="AK471" i="2"/>
  <c r="AK350" i="2"/>
  <c r="AK589" i="2"/>
  <c r="AR589" i="2" s="1"/>
  <c r="AK683" i="2"/>
  <c r="AR683" i="2" s="1"/>
  <c r="AK244" i="2"/>
  <c r="AK513" i="2"/>
  <c r="AK615" i="2"/>
  <c r="AK519" i="2"/>
  <c r="AR519" i="2" s="1"/>
  <c r="AK502" i="2"/>
  <c r="AK633" i="2"/>
  <c r="AK540" i="2"/>
  <c r="AK584" i="2"/>
  <c r="AK211" i="2"/>
  <c r="AK634" i="2"/>
  <c r="AR634" i="2" s="1"/>
  <c r="AK290" i="2"/>
  <c r="AR290" i="2" s="1"/>
  <c r="AK164" i="2"/>
  <c r="AK345" i="2"/>
  <c r="AK522" i="2"/>
  <c r="AK580" i="2"/>
  <c r="AK402" i="2"/>
  <c r="AK360" i="2"/>
  <c r="AK455" i="2"/>
  <c r="AR455" i="2" s="1"/>
  <c r="AK452" i="2"/>
  <c r="AK274" i="2"/>
  <c r="AK483" i="2"/>
  <c r="AK703" i="2"/>
  <c r="AR703" i="2" s="1"/>
  <c r="AK309" i="2"/>
  <c r="AK275" i="2"/>
  <c r="AK220" i="2"/>
  <c r="AK714" i="2"/>
  <c r="AR714" i="2" s="1"/>
  <c r="AK571" i="2"/>
  <c r="AK666" i="2"/>
  <c r="AR666" i="2" s="1"/>
  <c r="AK603" i="2"/>
  <c r="AR603" i="2" s="1"/>
  <c r="AK492" i="2"/>
  <c r="AK432" i="2"/>
  <c r="AK413" i="2"/>
  <c r="AK599" i="2"/>
  <c r="AR599" i="2" s="1"/>
  <c r="AK650" i="2"/>
  <c r="AR650" i="2" s="1"/>
  <c r="AK453" i="2"/>
  <c r="AK653" i="2"/>
  <c r="AR653" i="2" s="1"/>
  <c r="AK723" i="2"/>
  <c r="AR723" i="2" s="1"/>
  <c r="AK503" i="2"/>
  <c r="AR503" i="2" s="1"/>
  <c r="AK616" i="2"/>
  <c r="AR616" i="2" s="1"/>
  <c r="AK671" i="2"/>
  <c r="AR671" i="2" s="1"/>
  <c r="AK700" i="2"/>
  <c r="AR700" i="2" s="1"/>
  <c r="AK529" i="2"/>
  <c r="AK710" i="2"/>
  <c r="AR710" i="2" s="1"/>
  <c r="AK680" i="2"/>
  <c r="AR680" i="2" s="1"/>
  <c r="AK560" i="2"/>
  <c r="AR560" i="2" s="1"/>
  <c r="AK719" i="2"/>
  <c r="AR719" i="2" s="1"/>
  <c r="AK733" i="2"/>
  <c r="AR733" i="2" s="1"/>
  <c r="AK670" i="2"/>
  <c r="AR670" i="2" s="1"/>
  <c r="AK618" i="2"/>
  <c r="AR618" i="2" s="1"/>
  <c r="AK694" i="2"/>
  <c r="AR694" i="2" s="1"/>
  <c r="AK596" i="2"/>
  <c r="AK624" i="2"/>
  <c r="AR624" i="2" s="1"/>
  <c r="AK721" i="2"/>
  <c r="AR721" i="2" s="1"/>
  <c r="AK563" i="2"/>
  <c r="AK698" i="2"/>
  <c r="AR698" i="2" s="1"/>
  <c r="AK705" i="2"/>
  <c r="AR705" i="2" s="1"/>
  <c r="AK643" i="2"/>
  <c r="AK704" i="2"/>
  <c r="AR704" i="2" s="1"/>
  <c r="AK686" i="2"/>
  <c r="AR686" i="2" s="1"/>
  <c r="AK724" i="2"/>
  <c r="AR724" i="2" s="1"/>
  <c r="AK668" i="2"/>
  <c r="AK674" i="2"/>
  <c r="AR674" i="2" s="1"/>
  <c r="AK620" i="2"/>
  <c r="AR620" i="2" s="1"/>
  <c r="AK638" i="2"/>
  <c r="AR638" i="2" s="1"/>
  <c r="AK716" i="2"/>
  <c r="AR716" i="2" s="1"/>
  <c r="AK595" i="2"/>
  <c r="AK688" i="2"/>
  <c r="AR688" i="2" s="1"/>
  <c r="AK732" i="2"/>
  <c r="AR732" i="2" s="1"/>
  <c r="AK731" i="2"/>
  <c r="AR731" i="2" s="1"/>
  <c r="AH542" i="2"/>
  <c r="AH583" i="2"/>
  <c r="AH597" i="2"/>
  <c r="AH147" i="2"/>
  <c r="AH395" i="2"/>
  <c r="AH307" i="2"/>
  <c r="AH576" i="2"/>
  <c r="AH397" i="2"/>
  <c r="AH582" i="2"/>
  <c r="AH348" i="2"/>
  <c r="AH327" i="2"/>
  <c r="AH518" i="2"/>
  <c r="AH140" i="2"/>
  <c r="AH267" i="2"/>
  <c r="AH664" i="2"/>
  <c r="AH106" i="2"/>
  <c r="AH180" i="2"/>
  <c r="AH386" i="2"/>
  <c r="AH443" i="2"/>
  <c r="AH491" i="2"/>
  <c r="AH672" i="2"/>
  <c r="AH198" i="2"/>
  <c r="AH52" i="2"/>
  <c r="AH122" i="2"/>
  <c r="AH390" i="2"/>
  <c r="AH340" i="2"/>
  <c r="AH146" i="2"/>
  <c r="AH18" i="2"/>
  <c r="AH543" i="2"/>
  <c r="AH661" i="2"/>
  <c r="AH362" i="2"/>
  <c r="AH121" i="2"/>
  <c r="AH69" i="2"/>
  <c r="AH647" i="2"/>
  <c r="AH138" i="2"/>
  <c r="AH648" i="2"/>
  <c r="AH60" i="2"/>
  <c r="AH598" i="2"/>
  <c r="AH322" i="2"/>
  <c r="AH74" i="2"/>
  <c r="AH72" i="2"/>
  <c r="AH6" i="2"/>
  <c r="AH20" i="2"/>
  <c r="AH573" i="2"/>
  <c r="AH444" i="2"/>
  <c r="AH296" i="2"/>
  <c r="AH161" i="2"/>
  <c r="AH561" i="2"/>
  <c r="AH403" i="2"/>
  <c r="AH332" i="2"/>
  <c r="AH53" i="2"/>
  <c r="AH240" i="2"/>
  <c r="AH151" i="2"/>
  <c r="AH100" i="2"/>
  <c r="AH467" i="2"/>
  <c r="AH636" i="2"/>
  <c r="AH407" i="2"/>
  <c r="AH61" i="2"/>
  <c r="AH195" i="2"/>
  <c r="AH554" i="2"/>
  <c r="AH144" i="2"/>
  <c r="AH373" i="2"/>
  <c r="AH536" i="2"/>
  <c r="AH336" i="2"/>
  <c r="AH476" i="2"/>
  <c r="AH424" i="2"/>
  <c r="AH223" i="2"/>
  <c r="AH465" i="2"/>
  <c r="AH282" i="2"/>
  <c r="AH94" i="2"/>
  <c r="AH441" i="2"/>
  <c r="AH187" i="2"/>
  <c r="AH446" i="2"/>
  <c r="AH396" i="2"/>
  <c r="AH294" i="2"/>
  <c r="AH238" i="2"/>
  <c r="AH82" i="2"/>
  <c r="AH88" i="2"/>
  <c r="AH450" i="2"/>
  <c r="AH477" i="2"/>
  <c r="AH310" i="2"/>
  <c r="AH285" i="2"/>
  <c r="AH215" i="2"/>
  <c r="AH338" i="2"/>
  <c r="AH266" i="2"/>
  <c r="AH86" i="2"/>
  <c r="AH216" i="2"/>
  <c r="AH587" i="2"/>
  <c r="AH46" i="2"/>
  <c r="AH3" i="2"/>
  <c r="AH404" i="2"/>
  <c r="AH231" i="2"/>
  <c r="AH299" i="2"/>
  <c r="AH42" i="2"/>
  <c r="AH366" i="2"/>
  <c r="AH644" i="2"/>
  <c r="AH165" i="2"/>
  <c r="AH12" i="2"/>
  <c r="AH10" i="2"/>
  <c r="AH330" i="2"/>
  <c r="AH43" i="2"/>
  <c r="AH289" i="2"/>
  <c r="AH127" i="2"/>
  <c r="AH4" i="2"/>
  <c r="AH214" i="2"/>
  <c r="AH414" i="2"/>
  <c r="AH158" i="2"/>
  <c r="AH565" i="2"/>
  <c r="AH469" i="2"/>
  <c r="AH174" i="2"/>
  <c r="AH423" i="2"/>
  <c r="AH155" i="2"/>
  <c r="AH29" i="2"/>
  <c r="AH319" i="2"/>
  <c r="AH306" i="2"/>
  <c r="AH93" i="2"/>
  <c r="AH371" i="2"/>
  <c r="AH177" i="2"/>
  <c r="AH706" i="2"/>
  <c r="AH37" i="2"/>
  <c r="AH317" i="2"/>
  <c r="AH606" i="2"/>
  <c r="AH207" i="2"/>
  <c r="AH520" i="2"/>
  <c r="AH200" i="2"/>
  <c r="AH219" i="2"/>
  <c r="AH241" i="2"/>
  <c r="AH273" i="2"/>
  <c r="AH229" i="2"/>
  <c r="AH528" i="2"/>
  <c r="AH369" i="2"/>
  <c r="AH509" i="2"/>
  <c r="AH246" i="2"/>
  <c r="AH433" i="2"/>
  <c r="AH203" i="2"/>
  <c r="AH50" i="2"/>
  <c r="AH422" i="2"/>
  <c r="AH32" i="2"/>
  <c r="AH315" i="2"/>
  <c r="AH430" i="2"/>
  <c r="AH708" i="2"/>
  <c r="AH206" i="2"/>
  <c r="AH225" i="2"/>
  <c r="AH129" i="2"/>
  <c r="AH263" i="2"/>
  <c r="AH398" i="2"/>
  <c r="AH176" i="2"/>
  <c r="AH367" i="2"/>
  <c r="AH98" i="2"/>
  <c r="AH2" i="2"/>
  <c r="AH702" i="2"/>
  <c r="AH250" i="2"/>
  <c r="AH343" i="2"/>
  <c r="AH120" i="2"/>
  <c r="AH457" i="2"/>
  <c r="AH372" i="2"/>
  <c r="AH25" i="2"/>
  <c r="AH474" i="2"/>
  <c r="AH592" i="2"/>
  <c r="AH116" i="2"/>
  <c r="AH17" i="2"/>
  <c r="AH610" i="2"/>
  <c r="AH448" i="2"/>
  <c r="AH245" i="2"/>
  <c r="AH482" i="2"/>
  <c r="AH175" i="2"/>
  <c r="AH217" i="2"/>
  <c r="AH555" i="2"/>
  <c r="AH629" i="2"/>
  <c r="AH524" i="2"/>
  <c r="AH556" i="2"/>
  <c r="AH568" i="2"/>
  <c r="AH26" i="2"/>
  <c r="AH335" i="2"/>
  <c r="AH626" i="2"/>
  <c r="AH602" i="2"/>
  <c r="AH497" i="2"/>
  <c r="AH552" i="2"/>
  <c r="AH160" i="2"/>
  <c r="AH162" i="2"/>
  <c r="AH226" i="2"/>
  <c r="AH199" i="2"/>
  <c r="AH260" i="2"/>
  <c r="AH265" i="2"/>
  <c r="AH24" i="2"/>
  <c r="AH655" i="2"/>
  <c r="AH420" i="2"/>
  <c r="AH579" i="2"/>
  <c r="AH298" i="2"/>
  <c r="AH657" i="2"/>
  <c r="AH297" i="2"/>
  <c r="AH619" i="2"/>
  <c r="AH370" i="2"/>
  <c r="AH581" i="2"/>
  <c r="AH438" i="2"/>
  <c r="AH283" i="2"/>
  <c r="AH81" i="2"/>
  <c r="AH169" i="2"/>
  <c r="AH613" i="2"/>
  <c r="AH87" i="2"/>
  <c r="AH401" i="2"/>
  <c r="AH439" i="2"/>
  <c r="AH511" i="2"/>
  <c r="AH201" i="2"/>
  <c r="AH428" i="2"/>
  <c r="AH498" i="2"/>
  <c r="AH532" i="2"/>
  <c r="AH538" i="2"/>
  <c r="AH631" i="2"/>
  <c r="AH109" i="2"/>
  <c r="AH517" i="2"/>
  <c r="AH530" i="2"/>
  <c r="AH62" i="2"/>
  <c r="AH487" i="2"/>
  <c r="AH192" i="2"/>
  <c r="AH264" i="2"/>
  <c r="AH494" i="2"/>
  <c r="AH313" i="2"/>
  <c r="AH188" i="2"/>
  <c r="AH278" i="2"/>
  <c r="AH90" i="2"/>
  <c r="AH259" i="2"/>
  <c r="AH212" i="2"/>
  <c r="AH179" i="2"/>
  <c r="AH125" i="2"/>
  <c r="AH436" i="2"/>
  <c r="AH255" i="2"/>
  <c r="AH449" i="2"/>
  <c r="AH667" i="2"/>
  <c r="AH548" i="2"/>
  <c r="AH628" i="2"/>
  <c r="AH73" i="2"/>
  <c r="AH47" i="2"/>
  <c r="AH55" i="2"/>
  <c r="AH302" i="2"/>
  <c r="AH539" i="2"/>
  <c r="AH725" i="2"/>
  <c r="AH257" i="2"/>
  <c r="AH622" i="2"/>
  <c r="AH544" i="2"/>
  <c r="AH715" i="2"/>
  <c r="AH63" i="2"/>
  <c r="AH508" i="2"/>
  <c r="AH484" i="2"/>
  <c r="AH14" i="2"/>
  <c r="AH276" i="2"/>
  <c r="AH152" i="2"/>
  <c r="AH526" i="2"/>
  <c r="AH323" i="2"/>
  <c r="AH271" i="2"/>
  <c r="AH355" i="2"/>
  <c r="AH505" i="2"/>
  <c r="AH707" i="2"/>
  <c r="AH230" i="2"/>
  <c r="AH464" i="2"/>
  <c r="AH261" i="2"/>
  <c r="AH157" i="2"/>
  <c r="AH409" i="2"/>
  <c r="AH621" i="2"/>
  <c r="AH368" i="2"/>
  <c r="AH329" i="2"/>
  <c r="AH70" i="2"/>
  <c r="AH209" i="2"/>
  <c r="AH557" i="2"/>
  <c r="AH470" i="2"/>
  <c r="AH479" i="2"/>
  <c r="AH145" i="2"/>
  <c r="AH421" i="2"/>
  <c r="AH434" i="2"/>
  <c r="AH590" i="2"/>
  <c r="AH365" i="2"/>
  <c r="AH67" i="2"/>
  <c r="AH412" i="2"/>
  <c r="AH159" i="2"/>
  <c r="AH236" i="2"/>
  <c r="AH429" i="2"/>
  <c r="AH251" i="2"/>
  <c r="AH468" i="2"/>
  <c r="AH314" i="2"/>
  <c r="AH91" i="2"/>
  <c r="AH142" i="2"/>
  <c r="AH272" i="2"/>
  <c r="AH640" i="2"/>
  <c r="AH65" i="2"/>
  <c r="AH286" i="2"/>
  <c r="AH717" i="2"/>
  <c r="AH28" i="2"/>
  <c r="AH5" i="2"/>
  <c r="AH546" i="2"/>
  <c r="AH40" i="2"/>
  <c r="AH126" i="2"/>
  <c r="AH525" i="2"/>
  <c r="AH635" i="2"/>
  <c r="AH45" i="2"/>
  <c r="AH196" i="2"/>
  <c r="AH44" i="2"/>
  <c r="AH496" i="2"/>
  <c r="AH171" i="2"/>
  <c r="AH242" i="2"/>
  <c r="AH139" i="2"/>
  <c r="AH374" i="2"/>
  <c r="AH71" i="2"/>
  <c r="AH333" i="2"/>
  <c r="AH645" i="2"/>
  <c r="AH204" i="2"/>
  <c r="AH233" i="2"/>
  <c r="AH311" i="2"/>
  <c r="AH512" i="2"/>
  <c r="AH194" i="2"/>
  <c r="AH547" i="2"/>
  <c r="AH124" i="2"/>
  <c r="AH394" i="2"/>
  <c r="AH342" i="2"/>
  <c r="AH186" i="2"/>
  <c r="AH153" i="2"/>
  <c r="AH677" i="2"/>
  <c r="AH284" i="2"/>
  <c r="AH54" i="2"/>
  <c r="AH393" i="2"/>
  <c r="AH83" i="2"/>
  <c r="AH185" i="2"/>
  <c r="AH627" i="2"/>
  <c r="AH460" i="2"/>
  <c r="AH35" i="2"/>
  <c r="AH321" i="2"/>
  <c r="AH567" i="2"/>
  <c r="AH227" i="2"/>
  <c r="AH115" i="2"/>
  <c r="AH8" i="2"/>
  <c r="AH213" i="2"/>
  <c r="AH572" i="2"/>
  <c r="AH84" i="2"/>
  <c r="AH720" i="2"/>
  <c r="AH389" i="2"/>
  <c r="AH459" i="2"/>
  <c r="AH691" i="2"/>
  <c r="AH107" i="2"/>
  <c r="AH611" i="2"/>
  <c r="AH679" i="2"/>
  <c r="AH172" i="2"/>
  <c r="AH490" i="2"/>
  <c r="AH51" i="2"/>
  <c r="AH331" i="2"/>
  <c r="AH279" i="2"/>
  <c r="AH676" i="2"/>
  <c r="AH504" i="2"/>
  <c r="AH293" i="2"/>
  <c r="AH23" i="2"/>
  <c r="AH38" i="2"/>
  <c r="AH617" i="2"/>
  <c r="AH489" i="2"/>
  <c r="AH243" i="2"/>
  <c r="AH425" i="2"/>
  <c r="AH537" i="2"/>
  <c r="AH148" i="2"/>
  <c r="AH136" i="2"/>
  <c r="AH170" i="2"/>
  <c r="AH604" i="2"/>
  <c r="AH292" i="2"/>
  <c r="AH300" i="2"/>
  <c r="AH385" i="2"/>
  <c r="AH564" i="2"/>
  <c r="AH132" i="2"/>
  <c r="AH123" i="2"/>
  <c r="AH247" i="2"/>
  <c r="AH135" i="2"/>
  <c r="AH578" i="2"/>
  <c r="AH673" i="2"/>
  <c r="AH133" i="2"/>
  <c r="AH131" i="2"/>
  <c r="AH416" i="2"/>
  <c r="AH303" i="2"/>
  <c r="AH431" i="2"/>
  <c r="AH410" i="2"/>
  <c r="AH163" i="2"/>
  <c r="AH642" i="2"/>
  <c r="AH252" i="2"/>
  <c r="AH280" i="2"/>
  <c r="AH134" i="2"/>
  <c r="AH607" i="2"/>
  <c r="AH534" i="2"/>
  <c r="AH34" i="2"/>
  <c r="AH268" i="2"/>
  <c r="AH501" i="2"/>
  <c r="AH415" i="2"/>
  <c r="AH678" i="2"/>
  <c r="AH150" i="2"/>
  <c r="AH181" i="2"/>
  <c r="AH383" i="2"/>
  <c r="AH128" i="2"/>
  <c r="AH184" i="2"/>
  <c r="AH110" i="2"/>
  <c r="AH354" i="2"/>
  <c r="AH117" i="2"/>
  <c r="AH594" i="2"/>
  <c r="AH21" i="2"/>
  <c r="AH99" i="2"/>
  <c r="AH359" i="2"/>
  <c r="AH623" i="2"/>
  <c r="AH57" i="2"/>
  <c r="AH378" i="2"/>
  <c r="AH16" i="2"/>
  <c r="AH102" i="2"/>
  <c r="AH447" i="2"/>
  <c r="AH218" i="2"/>
  <c r="AH189" i="2"/>
  <c r="AH154" i="2"/>
  <c r="AH304" i="2"/>
  <c r="AH15" i="2"/>
  <c r="AH19" i="2"/>
  <c r="AH730" i="2"/>
  <c r="AH649" i="2"/>
  <c r="AH202" i="2"/>
  <c r="AH76" i="2"/>
  <c r="AH605" i="2"/>
  <c r="AH222" i="2"/>
  <c r="AH527" i="2"/>
  <c r="AH168" i="2"/>
  <c r="AH11" i="2"/>
  <c r="AH379" i="2"/>
  <c r="AH521" i="2"/>
  <c r="AH56" i="2"/>
  <c r="AH248" i="2"/>
  <c r="AH549" i="2"/>
  <c r="AH659" i="2"/>
  <c r="AH320" i="2"/>
  <c r="AH118" i="2"/>
  <c r="AH349" i="2"/>
  <c r="AH426" i="2"/>
  <c r="AH387" i="2"/>
  <c r="AH588" i="2"/>
  <c r="AH256" i="2"/>
  <c r="AH637" i="2"/>
  <c r="AH9" i="2"/>
  <c r="AH486" i="2"/>
  <c r="AH353" i="2"/>
  <c r="AH305" i="2"/>
  <c r="AH143" i="2"/>
  <c r="AH178" i="2"/>
  <c r="AH451" i="2"/>
  <c r="AH701" i="2"/>
  <c r="AH97" i="2"/>
  <c r="AH269" i="2"/>
  <c r="AH656" i="2"/>
  <c r="AH440" i="2"/>
  <c r="AH726" i="2"/>
  <c r="AH381" i="2"/>
  <c r="AH190" i="2"/>
  <c r="AH221" i="2"/>
  <c r="AH493" i="2"/>
  <c r="AH7" i="2"/>
  <c r="AH191" i="2"/>
  <c r="AH515" i="2"/>
  <c r="AH301" i="2"/>
  <c r="AH22" i="2"/>
  <c r="AH167" i="2"/>
  <c r="AH495" i="2"/>
  <c r="AH254" i="2"/>
  <c r="AH287" i="2"/>
  <c r="AH419" i="2"/>
  <c r="AH66" i="2"/>
  <c r="AH558" i="2"/>
  <c r="AH711" i="2"/>
  <c r="AH585" i="2"/>
  <c r="AH382" i="2"/>
  <c r="AH437" i="2"/>
  <c r="AH95" i="2"/>
  <c r="AH682" i="2"/>
  <c r="AH234" i="2"/>
  <c r="AH113" i="2"/>
  <c r="AH344" i="2"/>
  <c r="AH405" i="2"/>
  <c r="AH728" i="2"/>
  <c r="AH318" i="2"/>
  <c r="AH662" i="2"/>
  <c r="AH485" i="2"/>
  <c r="AH632" i="2"/>
  <c r="AH660" i="2"/>
  <c r="AH249" i="2"/>
  <c r="AH59" i="2"/>
  <c r="AH392" i="2"/>
  <c r="AH591" i="2"/>
  <c r="AH114" i="2"/>
  <c r="AH507" i="2"/>
  <c r="AH210" i="2"/>
  <c r="AH601" i="2"/>
  <c r="AH472" i="2"/>
  <c r="AH13" i="2"/>
  <c r="AH358" i="2"/>
  <c r="AH456" i="2"/>
  <c r="AH690" i="2"/>
  <c r="AH462" i="2"/>
  <c r="AH600" i="2"/>
  <c r="AH352" i="2"/>
  <c r="AH361" i="2"/>
  <c r="AH418" i="2"/>
  <c r="AH30" i="2"/>
  <c r="AH380" i="2"/>
  <c r="AH77" i="2"/>
  <c r="AH130" i="2"/>
  <c r="AH608" i="2"/>
  <c r="AH687" i="2"/>
  <c r="AH105" i="2"/>
  <c r="AH253" i="2"/>
  <c r="AH197" i="2"/>
  <c r="AH316" i="2"/>
  <c r="AH173" i="2"/>
  <c r="AH553" i="2"/>
  <c r="AH466" i="2"/>
  <c r="AH391" i="2"/>
  <c r="AH473" i="2"/>
  <c r="AH665" i="2"/>
  <c r="AH734" i="2"/>
  <c r="AH516" i="2"/>
  <c r="AH80" i="2"/>
  <c r="AH500" i="2"/>
  <c r="AH718" i="2"/>
  <c r="AH75" i="2"/>
  <c r="AH406" i="2"/>
  <c r="AH312" i="2"/>
  <c r="AH364" i="2"/>
  <c r="AH326" i="2"/>
  <c r="AH577" i="2"/>
  <c r="AH79" i="2"/>
  <c r="AH614" i="2"/>
  <c r="AH612" i="2"/>
  <c r="AH208" i="2"/>
  <c r="AH388" i="2"/>
  <c r="AH445" i="2"/>
  <c r="AH166" i="2"/>
  <c r="AH463" i="2"/>
  <c r="AH295" i="2"/>
  <c r="AH566" i="2"/>
  <c r="AH651" i="2"/>
  <c r="AH523" i="2"/>
  <c r="AH235" i="2"/>
  <c r="AH506" i="2"/>
  <c r="AH41" i="2"/>
  <c r="AH630" i="2"/>
  <c r="AH183" i="2"/>
  <c r="AH499" i="2"/>
  <c r="AH570" i="2"/>
  <c r="AH325" i="2"/>
  <c r="AH78" i="2"/>
  <c r="AH36" i="2"/>
  <c r="AH89" i="2"/>
  <c r="AH33" i="2"/>
  <c r="AH475" i="2"/>
  <c r="AH510" i="2"/>
  <c r="AH228" i="2"/>
  <c r="AH695" i="2"/>
  <c r="AH92" i="2"/>
  <c r="AH48" i="2"/>
  <c r="AH237" i="2"/>
  <c r="AH399" i="2"/>
  <c r="AH39" i="2"/>
  <c r="AH31" i="2"/>
  <c r="AH641" i="2"/>
  <c r="AH334" i="2"/>
  <c r="AH351" i="2"/>
  <c r="AH697" i="2"/>
  <c r="AH277" i="2"/>
  <c r="AH104" i="2"/>
  <c r="AH514" i="2"/>
  <c r="O120" i="3" s="1"/>
  <c r="AH308" i="2"/>
  <c r="AH454" i="2"/>
  <c r="AH68" i="2"/>
  <c r="AH663" i="2"/>
  <c r="AH654" i="2"/>
  <c r="AH27" i="2"/>
  <c r="AH712" i="2"/>
  <c r="AH375" i="2"/>
  <c r="AH281" i="2"/>
  <c r="AH646" i="2"/>
  <c r="AH417" i="2"/>
  <c r="AH346" i="2"/>
  <c r="AH64" i="2"/>
  <c r="AH609" i="2"/>
  <c r="AH205" i="2"/>
  <c r="AH675" i="2"/>
  <c r="AH427" i="2"/>
  <c r="AH232" i="2"/>
  <c r="AH696" i="2"/>
  <c r="AH182" i="2"/>
  <c r="AH574" i="2"/>
  <c r="AH112" i="2"/>
  <c r="AH337" i="2"/>
  <c r="AH156" i="2"/>
  <c r="AH49" i="2"/>
  <c r="AH458" i="2"/>
  <c r="AH239" i="2"/>
  <c r="AH699" i="2"/>
  <c r="AH481" i="2"/>
  <c r="AH722" i="2"/>
  <c r="AH108" i="2"/>
  <c r="AH141" i="2"/>
  <c r="AH400" i="2"/>
  <c r="AH559" i="2"/>
  <c r="AH96" i="2"/>
  <c r="AH727" i="2"/>
  <c r="AH461" i="2"/>
  <c r="AH111" i="2"/>
  <c r="AH103" i="2"/>
  <c r="AH291" i="2"/>
  <c r="AH384" i="2"/>
  <c r="AH488" i="2"/>
  <c r="AH341" i="2"/>
  <c r="AH533" i="2"/>
  <c r="AH137" i="2"/>
  <c r="AH262" i="2"/>
  <c r="AH693" i="2"/>
  <c r="AH685" i="2"/>
  <c r="AH639" i="2"/>
  <c r="AH669" i="2"/>
  <c r="AH411" i="2"/>
  <c r="AH339" i="2"/>
  <c r="AH435" i="2"/>
  <c r="AH541" i="2"/>
  <c r="AH149" i="2"/>
  <c r="AH652" i="2"/>
  <c r="AH692" i="2"/>
  <c r="AH575" i="2"/>
  <c r="AH224" i="2"/>
  <c r="AH357" i="2"/>
  <c r="AH684" i="2"/>
  <c r="AH709" i="2"/>
  <c r="AH713" i="2"/>
  <c r="AH550" i="2"/>
  <c r="AH681" i="2"/>
  <c r="AH535" i="2"/>
  <c r="AH569" i="2"/>
  <c r="AH101" i="2"/>
  <c r="AH586" i="2"/>
  <c r="AH562" i="2"/>
  <c r="AH480" i="2"/>
  <c r="AH258" i="2"/>
  <c r="AH625" i="2"/>
  <c r="AH328" i="2"/>
  <c r="AH735" i="2"/>
  <c r="AH270" i="2"/>
  <c r="AH478" i="2"/>
  <c r="AH119" i="2"/>
  <c r="AH689" i="2"/>
  <c r="AH85" i="2"/>
  <c r="AH376" i="2"/>
  <c r="AH356" i="2"/>
  <c r="AH551" i="2"/>
  <c r="AH658" i="2"/>
  <c r="AH324" i="2"/>
  <c r="AH442" i="2"/>
  <c r="AH408" i="2"/>
  <c r="AH58" i="2"/>
  <c r="AH193" i="2"/>
  <c r="AH593" i="2"/>
  <c r="AH347" i="2"/>
  <c r="AH545" i="2"/>
  <c r="AH531" i="2"/>
  <c r="AH288" i="2"/>
  <c r="AH377" i="2"/>
  <c r="AH729" i="2"/>
  <c r="AH363" i="2"/>
  <c r="AH471" i="2"/>
  <c r="AH350" i="2"/>
  <c r="AH589" i="2"/>
  <c r="AH683" i="2"/>
  <c r="AH244" i="2"/>
  <c r="AH513" i="2"/>
  <c r="AH615" i="2"/>
  <c r="AH519" i="2"/>
  <c r="AH502" i="2"/>
  <c r="AH633" i="2"/>
  <c r="AH540" i="2"/>
  <c r="AH584" i="2"/>
  <c r="AH211" i="2"/>
  <c r="AH634" i="2"/>
  <c r="AH290" i="2"/>
  <c r="AH164" i="2"/>
  <c r="AH345" i="2"/>
  <c r="AH522" i="2"/>
  <c r="AH580" i="2"/>
  <c r="AH402" i="2"/>
  <c r="AH360" i="2"/>
  <c r="AH455" i="2"/>
  <c r="AH452" i="2"/>
  <c r="AH274" i="2"/>
  <c r="AH483" i="2"/>
  <c r="AH703" i="2"/>
  <c r="AH309" i="2"/>
  <c r="AH275" i="2"/>
  <c r="AH220" i="2"/>
  <c r="AH714" i="2"/>
  <c r="AH571" i="2"/>
  <c r="AH666" i="2"/>
  <c r="AH603" i="2"/>
  <c r="AH492" i="2"/>
  <c r="AH432" i="2"/>
  <c r="AH413" i="2"/>
  <c r="AH599" i="2"/>
  <c r="AH650" i="2"/>
  <c r="AH453" i="2"/>
  <c r="AH653" i="2"/>
  <c r="AH723" i="2"/>
  <c r="AH503" i="2"/>
  <c r="AH616" i="2"/>
  <c r="AH671" i="2"/>
  <c r="AH700" i="2"/>
  <c r="AH529" i="2"/>
  <c r="AH710" i="2"/>
  <c r="AH680" i="2"/>
  <c r="AH560" i="2"/>
  <c r="AH719" i="2"/>
  <c r="AH733" i="2"/>
  <c r="AH670" i="2"/>
  <c r="AH618" i="2"/>
  <c r="AH694" i="2"/>
  <c r="AH596" i="2"/>
  <c r="AH624" i="2"/>
  <c r="AH721" i="2"/>
  <c r="AH563" i="2"/>
  <c r="AH698" i="2"/>
  <c r="AH705" i="2"/>
  <c r="AH643" i="2"/>
  <c r="AH704" i="2"/>
  <c r="AH686" i="2"/>
  <c r="AH724" i="2"/>
  <c r="AH668" i="2"/>
  <c r="AH674" i="2"/>
  <c r="AH620" i="2"/>
  <c r="AH638" i="2"/>
  <c r="AH716" i="2"/>
  <c r="AH595" i="2"/>
  <c r="AH688" i="2"/>
  <c r="AH732" i="2"/>
  <c r="AH731" i="2"/>
  <c r="AG542" i="2"/>
  <c r="AG583" i="2"/>
  <c r="AG597" i="2"/>
  <c r="AG147" i="2"/>
  <c r="AG395" i="2"/>
  <c r="AG307" i="2"/>
  <c r="AG576" i="2"/>
  <c r="AG397" i="2"/>
  <c r="AG582" i="2"/>
  <c r="AG348" i="2"/>
  <c r="AG327" i="2"/>
  <c r="AG518" i="2"/>
  <c r="AG140" i="2"/>
  <c r="AG267" i="2"/>
  <c r="AG664" i="2"/>
  <c r="AG106" i="2"/>
  <c r="AG180" i="2"/>
  <c r="AG386" i="2"/>
  <c r="AG443" i="2"/>
  <c r="AG491" i="2"/>
  <c r="AG672" i="2"/>
  <c r="AG198" i="2"/>
  <c r="AG52" i="2"/>
  <c r="AG122" i="2"/>
  <c r="AG390" i="2"/>
  <c r="AG340" i="2"/>
  <c r="AG146" i="2"/>
  <c r="AG18" i="2"/>
  <c r="AG543" i="2"/>
  <c r="AG661" i="2"/>
  <c r="AG362" i="2"/>
  <c r="AG121" i="2"/>
  <c r="AG69" i="2"/>
  <c r="AG647" i="2"/>
  <c r="AG138" i="2"/>
  <c r="AG648" i="2"/>
  <c r="AG60" i="2"/>
  <c r="AG598" i="2"/>
  <c r="AG322" i="2"/>
  <c r="AG74" i="2"/>
  <c r="AG72" i="2"/>
  <c r="AG6" i="2"/>
  <c r="AG20" i="2"/>
  <c r="AG573" i="2"/>
  <c r="AG444" i="2"/>
  <c r="AG296" i="2"/>
  <c r="AG161" i="2"/>
  <c r="AG561" i="2"/>
  <c r="AG403" i="2"/>
  <c r="AG332" i="2"/>
  <c r="AG53" i="2"/>
  <c r="AG240" i="2"/>
  <c r="AG151" i="2"/>
  <c r="AG100" i="2"/>
  <c r="AG467" i="2"/>
  <c r="AG636" i="2"/>
  <c r="AG407" i="2"/>
  <c r="AG61" i="2"/>
  <c r="AG195" i="2"/>
  <c r="AG554" i="2"/>
  <c r="AG144" i="2"/>
  <c r="AG373" i="2"/>
  <c r="AG536" i="2"/>
  <c r="AG336" i="2"/>
  <c r="AG476" i="2"/>
  <c r="AG424" i="2"/>
  <c r="AG223" i="2"/>
  <c r="AG465" i="2"/>
  <c r="AG282" i="2"/>
  <c r="AG94" i="2"/>
  <c r="AG441" i="2"/>
  <c r="AG187" i="2"/>
  <c r="AG446" i="2"/>
  <c r="AG396" i="2"/>
  <c r="AG294" i="2"/>
  <c r="AG238" i="2"/>
  <c r="AG82" i="2"/>
  <c r="AG88" i="2"/>
  <c r="AG450" i="2"/>
  <c r="AG477" i="2"/>
  <c r="AG310" i="2"/>
  <c r="AG285" i="2"/>
  <c r="AG215" i="2"/>
  <c r="AG338" i="2"/>
  <c r="AG266" i="2"/>
  <c r="AG86" i="2"/>
  <c r="AG216" i="2"/>
  <c r="AG587" i="2"/>
  <c r="AG46" i="2"/>
  <c r="AG3" i="2"/>
  <c r="AG404" i="2"/>
  <c r="AG231" i="2"/>
  <c r="AG299" i="2"/>
  <c r="AG42" i="2"/>
  <c r="AG366" i="2"/>
  <c r="AG644" i="2"/>
  <c r="AG165" i="2"/>
  <c r="AG12" i="2"/>
  <c r="AG10" i="2"/>
  <c r="AG330" i="2"/>
  <c r="AG43" i="2"/>
  <c r="AG289" i="2"/>
  <c r="AG127" i="2"/>
  <c r="AG4" i="2"/>
  <c r="AG214" i="2"/>
  <c r="AG414" i="2"/>
  <c r="AG158" i="2"/>
  <c r="AG565" i="2"/>
  <c r="AG469" i="2"/>
  <c r="AG174" i="2"/>
  <c r="AG423" i="2"/>
  <c r="AG155" i="2"/>
  <c r="AG29" i="2"/>
  <c r="AG319" i="2"/>
  <c r="AG306" i="2"/>
  <c r="AG93" i="2"/>
  <c r="AG371" i="2"/>
  <c r="AG177" i="2"/>
  <c r="AG706" i="2"/>
  <c r="AG37" i="2"/>
  <c r="AG317" i="2"/>
  <c r="AG606" i="2"/>
  <c r="AG207" i="2"/>
  <c r="AG520" i="2"/>
  <c r="AG200" i="2"/>
  <c r="AG219" i="2"/>
  <c r="AG241" i="2"/>
  <c r="AG273" i="2"/>
  <c r="AG229" i="2"/>
  <c r="AG528" i="2"/>
  <c r="AG369" i="2"/>
  <c r="AG509" i="2"/>
  <c r="AG246" i="2"/>
  <c r="AG433" i="2"/>
  <c r="AG203" i="2"/>
  <c r="AG50" i="2"/>
  <c r="AG422" i="2"/>
  <c r="AG32" i="2"/>
  <c r="AG315" i="2"/>
  <c r="AG430" i="2"/>
  <c r="AG708" i="2"/>
  <c r="AG206" i="2"/>
  <c r="AG225" i="2"/>
  <c r="AG129" i="2"/>
  <c r="AG263" i="2"/>
  <c r="AG398" i="2"/>
  <c r="AG176" i="2"/>
  <c r="AG367" i="2"/>
  <c r="AG98" i="2"/>
  <c r="AG2" i="2"/>
  <c r="AG702" i="2"/>
  <c r="AG250" i="2"/>
  <c r="AG343" i="2"/>
  <c r="AG120" i="2"/>
  <c r="AG457" i="2"/>
  <c r="AG372" i="2"/>
  <c r="AG25" i="2"/>
  <c r="AG474" i="2"/>
  <c r="AG592" i="2"/>
  <c r="AG116" i="2"/>
  <c r="AG17" i="2"/>
  <c r="AG610" i="2"/>
  <c r="AG448" i="2"/>
  <c r="AG245" i="2"/>
  <c r="AG482" i="2"/>
  <c r="AG175" i="2"/>
  <c r="AG217" i="2"/>
  <c r="AG555" i="2"/>
  <c r="AG629" i="2"/>
  <c r="AG524" i="2"/>
  <c r="AG556" i="2"/>
  <c r="AG568" i="2"/>
  <c r="AG26" i="2"/>
  <c r="AG335" i="2"/>
  <c r="AG626" i="2"/>
  <c r="AG602" i="2"/>
  <c r="AG497" i="2"/>
  <c r="AG552" i="2"/>
  <c r="AG160" i="2"/>
  <c r="AG162" i="2"/>
  <c r="AG226" i="2"/>
  <c r="AG199" i="2"/>
  <c r="AG260" i="2"/>
  <c r="AG265" i="2"/>
  <c r="AG24" i="2"/>
  <c r="AG655" i="2"/>
  <c r="AG420" i="2"/>
  <c r="AG579" i="2"/>
  <c r="AG298" i="2"/>
  <c r="AG657" i="2"/>
  <c r="AG297" i="2"/>
  <c r="AG619" i="2"/>
  <c r="AG370" i="2"/>
  <c r="AG581" i="2"/>
  <c r="AG438" i="2"/>
  <c r="AG283" i="2"/>
  <c r="AG81" i="2"/>
  <c r="AG169" i="2"/>
  <c r="AG613" i="2"/>
  <c r="AG87" i="2"/>
  <c r="AG401" i="2"/>
  <c r="AG439" i="2"/>
  <c r="AG511" i="2"/>
  <c r="AG201" i="2"/>
  <c r="AG428" i="2"/>
  <c r="AG498" i="2"/>
  <c r="AG532" i="2"/>
  <c r="AG538" i="2"/>
  <c r="AG631" i="2"/>
  <c r="AG109" i="2"/>
  <c r="AG517" i="2"/>
  <c r="AG530" i="2"/>
  <c r="AG62" i="2"/>
  <c r="AG487" i="2"/>
  <c r="AG192" i="2"/>
  <c r="AG264" i="2"/>
  <c r="AG494" i="2"/>
  <c r="AG313" i="2"/>
  <c r="AG188" i="2"/>
  <c r="AG278" i="2"/>
  <c r="AG90" i="2"/>
  <c r="AG259" i="2"/>
  <c r="AG212" i="2"/>
  <c r="AG179" i="2"/>
  <c r="AG125" i="2"/>
  <c r="AG436" i="2"/>
  <c r="AG255" i="2"/>
  <c r="AG449" i="2"/>
  <c r="AG667" i="2"/>
  <c r="AG548" i="2"/>
  <c r="AG628" i="2"/>
  <c r="AG73" i="2"/>
  <c r="AG47" i="2"/>
  <c r="AG55" i="2"/>
  <c r="AG302" i="2"/>
  <c r="AG539" i="2"/>
  <c r="AG725" i="2"/>
  <c r="AG257" i="2"/>
  <c r="AG622" i="2"/>
  <c r="AG544" i="2"/>
  <c r="AG715" i="2"/>
  <c r="AG63" i="2"/>
  <c r="AG508" i="2"/>
  <c r="AG484" i="2"/>
  <c r="AG14" i="2"/>
  <c r="AG276" i="2"/>
  <c r="AG152" i="2"/>
  <c r="AG526" i="2"/>
  <c r="AG323" i="2"/>
  <c r="AG271" i="2"/>
  <c r="AG355" i="2"/>
  <c r="AG505" i="2"/>
  <c r="AG707" i="2"/>
  <c r="AG230" i="2"/>
  <c r="AG464" i="2"/>
  <c r="AG261" i="2"/>
  <c r="AG157" i="2"/>
  <c r="AG409" i="2"/>
  <c r="AG621" i="2"/>
  <c r="AG368" i="2"/>
  <c r="AG329" i="2"/>
  <c r="AG70" i="2"/>
  <c r="AG209" i="2"/>
  <c r="AG557" i="2"/>
  <c r="AG470" i="2"/>
  <c r="AG479" i="2"/>
  <c r="AG145" i="2"/>
  <c r="AG421" i="2"/>
  <c r="AG434" i="2"/>
  <c r="AG590" i="2"/>
  <c r="AG365" i="2"/>
  <c r="AG67" i="2"/>
  <c r="AG412" i="2"/>
  <c r="AG159" i="2"/>
  <c r="AG236" i="2"/>
  <c r="AG429" i="2"/>
  <c r="AG251" i="2"/>
  <c r="AG468" i="2"/>
  <c r="AG314" i="2"/>
  <c r="AG91" i="2"/>
  <c r="AG142" i="2"/>
  <c r="AG272" i="2"/>
  <c r="AG640" i="2"/>
  <c r="AG65" i="2"/>
  <c r="AG286" i="2"/>
  <c r="AG717" i="2"/>
  <c r="AG28" i="2"/>
  <c r="AG5" i="2"/>
  <c r="AG546" i="2"/>
  <c r="AG40" i="2"/>
  <c r="AG126" i="2"/>
  <c r="AG525" i="2"/>
  <c r="AG635" i="2"/>
  <c r="AG45" i="2"/>
  <c r="AG196" i="2"/>
  <c r="AG44" i="2"/>
  <c r="AG496" i="2"/>
  <c r="AG171" i="2"/>
  <c r="AG242" i="2"/>
  <c r="AG139" i="2"/>
  <c r="AG374" i="2"/>
  <c r="AG71" i="2"/>
  <c r="AG333" i="2"/>
  <c r="AG645" i="2"/>
  <c r="AG204" i="2"/>
  <c r="AG233" i="2"/>
  <c r="AG311" i="2"/>
  <c r="AG512" i="2"/>
  <c r="AG194" i="2"/>
  <c r="AG547" i="2"/>
  <c r="AG124" i="2"/>
  <c r="AG394" i="2"/>
  <c r="AG342" i="2"/>
  <c r="AG186" i="2"/>
  <c r="AG153" i="2"/>
  <c r="AG677" i="2"/>
  <c r="AG284" i="2"/>
  <c r="AG54" i="2"/>
  <c r="AG393" i="2"/>
  <c r="AG83" i="2"/>
  <c r="AG185" i="2"/>
  <c r="AG627" i="2"/>
  <c r="AG460" i="2"/>
  <c r="AG35" i="2"/>
  <c r="AG321" i="2"/>
  <c r="AG567" i="2"/>
  <c r="AG227" i="2"/>
  <c r="AG115" i="2"/>
  <c r="AG8" i="2"/>
  <c r="AG213" i="2"/>
  <c r="AG572" i="2"/>
  <c r="AG84" i="2"/>
  <c r="AG720" i="2"/>
  <c r="AG389" i="2"/>
  <c r="AG459" i="2"/>
  <c r="AG691" i="2"/>
  <c r="AG107" i="2"/>
  <c r="AG611" i="2"/>
  <c r="AG679" i="2"/>
  <c r="AG172" i="2"/>
  <c r="AG490" i="2"/>
  <c r="AG51" i="2"/>
  <c r="AG331" i="2"/>
  <c r="AG279" i="2"/>
  <c r="AG676" i="2"/>
  <c r="AG504" i="2"/>
  <c r="AG293" i="2"/>
  <c r="AG23" i="2"/>
  <c r="AG38" i="2"/>
  <c r="AG617" i="2"/>
  <c r="AG489" i="2"/>
  <c r="AG243" i="2"/>
  <c r="AG425" i="2"/>
  <c r="AG537" i="2"/>
  <c r="AG148" i="2"/>
  <c r="AG136" i="2"/>
  <c r="AG170" i="2"/>
  <c r="AG604" i="2"/>
  <c r="AG292" i="2"/>
  <c r="AG300" i="2"/>
  <c r="AG385" i="2"/>
  <c r="AG564" i="2"/>
  <c r="AG132" i="2"/>
  <c r="AG123" i="2"/>
  <c r="AG247" i="2"/>
  <c r="AG135" i="2"/>
  <c r="AG578" i="2"/>
  <c r="AG673" i="2"/>
  <c r="AG133" i="2"/>
  <c r="AG131" i="2"/>
  <c r="AG416" i="2"/>
  <c r="AG303" i="2"/>
  <c r="AG431" i="2"/>
  <c r="AG410" i="2"/>
  <c r="AG163" i="2"/>
  <c r="AG642" i="2"/>
  <c r="AG252" i="2"/>
  <c r="AG280" i="2"/>
  <c r="AG134" i="2"/>
  <c r="AG607" i="2"/>
  <c r="AG534" i="2"/>
  <c r="AG34" i="2"/>
  <c r="AG268" i="2"/>
  <c r="AG501" i="2"/>
  <c r="AG415" i="2"/>
  <c r="AG678" i="2"/>
  <c r="AG150" i="2"/>
  <c r="AG181" i="2"/>
  <c r="AG383" i="2"/>
  <c r="AG128" i="2"/>
  <c r="AG184" i="2"/>
  <c r="AG110" i="2"/>
  <c r="AG354" i="2"/>
  <c r="AG117" i="2"/>
  <c r="AG594" i="2"/>
  <c r="AG21" i="2"/>
  <c r="AG99" i="2"/>
  <c r="AG359" i="2"/>
  <c r="AG623" i="2"/>
  <c r="AG57" i="2"/>
  <c r="AG378" i="2"/>
  <c r="AG16" i="2"/>
  <c r="AG102" i="2"/>
  <c r="AG447" i="2"/>
  <c r="AG218" i="2"/>
  <c r="AG189" i="2"/>
  <c r="AG154" i="2"/>
  <c r="AG304" i="2"/>
  <c r="AG15" i="2"/>
  <c r="AG19" i="2"/>
  <c r="AG730" i="2"/>
  <c r="AG649" i="2"/>
  <c r="AG202" i="2"/>
  <c r="AG76" i="2"/>
  <c r="AG605" i="2"/>
  <c r="AG222" i="2"/>
  <c r="AG527" i="2"/>
  <c r="AG168" i="2"/>
  <c r="AG11" i="2"/>
  <c r="AG379" i="2"/>
  <c r="AG521" i="2"/>
  <c r="AG56" i="2"/>
  <c r="AG248" i="2"/>
  <c r="AG549" i="2"/>
  <c r="AG659" i="2"/>
  <c r="AG320" i="2"/>
  <c r="AG118" i="2"/>
  <c r="AG349" i="2"/>
  <c r="AG426" i="2"/>
  <c r="AG387" i="2"/>
  <c r="AG588" i="2"/>
  <c r="AG256" i="2"/>
  <c r="AG637" i="2"/>
  <c r="AG9" i="2"/>
  <c r="AG486" i="2"/>
  <c r="AG353" i="2"/>
  <c r="AG305" i="2"/>
  <c r="AG143" i="2"/>
  <c r="AG178" i="2"/>
  <c r="AG451" i="2"/>
  <c r="AG701" i="2"/>
  <c r="AG97" i="2"/>
  <c r="AG269" i="2"/>
  <c r="AG656" i="2"/>
  <c r="AG440" i="2"/>
  <c r="AG726" i="2"/>
  <c r="AG381" i="2"/>
  <c r="AG190" i="2"/>
  <c r="AG221" i="2"/>
  <c r="AG493" i="2"/>
  <c r="AG7" i="2"/>
  <c r="AG191" i="2"/>
  <c r="AG515" i="2"/>
  <c r="AG301" i="2"/>
  <c r="AG22" i="2"/>
  <c r="AG167" i="2"/>
  <c r="AG495" i="2"/>
  <c r="AG254" i="2"/>
  <c r="AG287" i="2"/>
  <c r="AG419" i="2"/>
  <c r="AG66" i="2"/>
  <c r="AG558" i="2"/>
  <c r="AG711" i="2"/>
  <c r="AG585" i="2"/>
  <c r="AG382" i="2"/>
  <c r="AG437" i="2"/>
  <c r="AG95" i="2"/>
  <c r="AG682" i="2"/>
  <c r="AG234" i="2"/>
  <c r="AG113" i="2"/>
  <c r="AG344" i="2"/>
  <c r="AG405" i="2"/>
  <c r="AG728" i="2"/>
  <c r="AG318" i="2"/>
  <c r="AG662" i="2"/>
  <c r="AG485" i="2"/>
  <c r="AG632" i="2"/>
  <c r="AG660" i="2"/>
  <c r="AG249" i="2"/>
  <c r="AG59" i="2"/>
  <c r="AG392" i="2"/>
  <c r="AG591" i="2"/>
  <c r="AG114" i="2"/>
  <c r="AG507" i="2"/>
  <c r="AG210" i="2"/>
  <c r="AG601" i="2"/>
  <c r="AG472" i="2"/>
  <c r="AG13" i="2"/>
  <c r="AG358" i="2"/>
  <c r="AG456" i="2"/>
  <c r="AG690" i="2"/>
  <c r="AG462" i="2"/>
  <c r="AG600" i="2"/>
  <c r="AG352" i="2"/>
  <c r="AG361" i="2"/>
  <c r="AG418" i="2"/>
  <c r="AG30" i="2"/>
  <c r="AG380" i="2"/>
  <c r="AG77" i="2"/>
  <c r="AG130" i="2"/>
  <c r="AG608" i="2"/>
  <c r="AG687" i="2"/>
  <c r="AG105" i="2"/>
  <c r="AG253" i="2"/>
  <c r="AG197" i="2"/>
  <c r="AG316" i="2"/>
  <c r="AG173" i="2"/>
  <c r="AG553" i="2"/>
  <c r="AG466" i="2"/>
  <c r="AG391" i="2"/>
  <c r="AG473" i="2"/>
  <c r="AG665" i="2"/>
  <c r="AG734" i="2"/>
  <c r="AG516" i="2"/>
  <c r="AG80" i="2"/>
  <c r="AG500" i="2"/>
  <c r="AG718" i="2"/>
  <c r="AG75" i="2"/>
  <c r="AG406" i="2"/>
  <c r="AG312" i="2"/>
  <c r="AG364" i="2"/>
  <c r="AG326" i="2"/>
  <c r="AG577" i="2"/>
  <c r="AG79" i="2"/>
  <c r="AG614" i="2"/>
  <c r="AG612" i="2"/>
  <c r="AG208" i="2"/>
  <c r="AG388" i="2"/>
  <c r="AG445" i="2"/>
  <c r="AG166" i="2"/>
  <c r="AG463" i="2"/>
  <c r="AG295" i="2"/>
  <c r="AG566" i="2"/>
  <c r="AG651" i="2"/>
  <c r="AG523" i="2"/>
  <c r="AG235" i="2"/>
  <c r="AG506" i="2"/>
  <c r="AG41" i="2"/>
  <c r="AG630" i="2"/>
  <c r="AG183" i="2"/>
  <c r="AG499" i="2"/>
  <c r="AG570" i="2"/>
  <c r="AG325" i="2"/>
  <c r="AG78" i="2"/>
  <c r="AG36" i="2"/>
  <c r="AG89" i="2"/>
  <c r="AG33" i="2"/>
  <c r="AG475" i="2"/>
  <c r="AG510" i="2"/>
  <c r="AG228" i="2"/>
  <c r="AG695" i="2"/>
  <c r="AG92" i="2"/>
  <c r="AG48" i="2"/>
  <c r="AG237" i="2"/>
  <c r="AG399" i="2"/>
  <c r="AG39" i="2"/>
  <c r="AG31" i="2"/>
  <c r="AG641" i="2"/>
  <c r="AG334" i="2"/>
  <c r="AG351" i="2"/>
  <c r="AG697" i="2"/>
  <c r="AG277" i="2"/>
  <c r="AG104" i="2"/>
  <c r="AG514" i="2"/>
  <c r="AG308" i="2"/>
  <c r="AG454" i="2"/>
  <c r="AG68" i="2"/>
  <c r="AG663" i="2"/>
  <c r="AG654" i="2"/>
  <c r="AG27" i="2"/>
  <c r="AG712" i="2"/>
  <c r="AG375" i="2"/>
  <c r="AG281" i="2"/>
  <c r="AG646" i="2"/>
  <c r="AG417" i="2"/>
  <c r="AG346" i="2"/>
  <c r="AG64" i="2"/>
  <c r="AG609" i="2"/>
  <c r="AG205" i="2"/>
  <c r="AG675" i="2"/>
  <c r="AG427" i="2"/>
  <c r="AG232" i="2"/>
  <c r="AG696" i="2"/>
  <c r="AG182" i="2"/>
  <c r="AG574" i="2"/>
  <c r="AG112" i="2"/>
  <c r="AG337" i="2"/>
  <c r="AG156" i="2"/>
  <c r="AG49" i="2"/>
  <c r="AG458" i="2"/>
  <c r="AG239" i="2"/>
  <c r="AG699" i="2"/>
  <c r="AG481" i="2"/>
  <c r="AG722" i="2"/>
  <c r="AG108" i="2"/>
  <c r="AG141" i="2"/>
  <c r="AG400" i="2"/>
  <c r="AG559" i="2"/>
  <c r="AG96" i="2"/>
  <c r="AG727" i="2"/>
  <c r="AG461" i="2"/>
  <c r="AG111" i="2"/>
  <c r="AG103" i="2"/>
  <c r="AG291" i="2"/>
  <c r="AG384" i="2"/>
  <c r="AG488" i="2"/>
  <c r="AG341" i="2"/>
  <c r="AG533" i="2"/>
  <c r="AG137" i="2"/>
  <c r="AG262" i="2"/>
  <c r="AG693" i="2"/>
  <c r="AG685" i="2"/>
  <c r="AG639" i="2"/>
  <c r="AG669" i="2"/>
  <c r="AG411" i="2"/>
  <c r="AG339" i="2"/>
  <c r="AG435" i="2"/>
  <c r="AG541" i="2"/>
  <c r="AG149" i="2"/>
  <c r="AG652" i="2"/>
  <c r="AG692" i="2"/>
  <c r="AG575" i="2"/>
  <c r="AG224" i="2"/>
  <c r="AG357" i="2"/>
  <c r="AG684" i="2"/>
  <c r="AG709" i="2"/>
  <c r="AG713" i="2"/>
  <c r="AG550" i="2"/>
  <c r="AG681" i="2"/>
  <c r="AG535" i="2"/>
  <c r="AG569" i="2"/>
  <c r="AG101" i="2"/>
  <c r="AG586" i="2"/>
  <c r="AG562" i="2"/>
  <c r="AG480" i="2"/>
  <c r="AG258" i="2"/>
  <c r="AG625" i="2"/>
  <c r="AG328" i="2"/>
  <c r="AG735" i="2"/>
  <c r="AG270" i="2"/>
  <c r="AG478" i="2"/>
  <c r="AG119" i="2"/>
  <c r="AG689" i="2"/>
  <c r="AG85" i="2"/>
  <c r="AG376" i="2"/>
  <c r="AG356" i="2"/>
  <c r="AG551" i="2"/>
  <c r="AG658" i="2"/>
  <c r="AG324" i="2"/>
  <c r="AG442" i="2"/>
  <c r="AG408" i="2"/>
  <c r="AG58" i="2"/>
  <c r="AG193" i="2"/>
  <c r="AG593" i="2"/>
  <c r="AG347" i="2"/>
  <c r="AG545" i="2"/>
  <c r="AG531" i="2"/>
  <c r="AG288" i="2"/>
  <c r="AG377" i="2"/>
  <c r="AG729" i="2"/>
  <c r="AG363" i="2"/>
  <c r="AG471" i="2"/>
  <c r="AG350" i="2"/>
  <c r="AG589" i="2"/>
  <c r="AG683" i="2"/>
  <c r="AG244" i="2"/>
  <c r="AG513" i="2"/>
  <c r="AG615" i="2"/>
  <c r="AG519" i="2"/>
  <c r="AG502" i="2"/>
  <c r="AG633" i="2"/>
  <c r="AG540" i="2"/>
  <c r="AG584" i="2"/>
  <c r="AG211" i="2"/>
  <c r="AG634" i="2"/>
  <c r="AG290" i="2"/>
  <c r="AG164" i="2"/>
  <c r="AG345" i="2"/>
  <c r="AG522" i="2"/>
  <c r="AG580" i="2"/>
  <c r="AG402" i="2"/>
  <c r="AG360" i="2"/>
  <c r="AG455" i="2"/>
  <c r="AG452" i="2"/>
  <c r="AG274" i="2"/>
  <c r="AG483" i="2"/>
  <c r="AG703" i="2"/>
  <c r="AG309" i="2"/>
  <c r="AG275" i="2"/>
  <c r="AG220" i="2"/>
  <c r="AG714" i="2"/>
  <c r="AG571" i="2"/>
  <c r="AG666" i="2"/>
  <c r="AG603" i="2"/>
  <c r="AG492" i="2"/>
  <c r="AG432" i="2"/>
  <c r="AG413" i="2"/>
  <c r="AG599" i="2"/>
  <c r="AG650" i="2"/>
  <c r="AG453" i="2"/>
  <c r="AG653" i="2"/>
  <c r="AG723" i="2"/>
  <c r="AG503" i="2"/>
  <c r="AG616" i="2"/>
  <c r="AG671" i="2"/>
  <c r="AG700" i="2"/>
  <c r="AG529" i="2"/>
  <c r="AG710" i="2"/>
  <c r="AG680" i="2"/>
  <c r="AG560" i="2"/>
  <c r="AG719" i="2"/>
  <c r="AG733" i="2"/>
  <c r="AG670" i="2"/>
  <c r="AG618" i="2"/>
  <c r="AG694" i="2"/>
  <c r="AG596" i="2"/>
  <c r="AG624" i="2"/>
  <c r="AG721" i="2"/>
  <c r="AG563" i="2"/>
  <c r="AG698" i="2"/>
  <c r="AG705" i="2"/>
  <c r="AG643" i="2"/>
  <c r="AG704" i="2"/>
  <c r="AG686" i="2"/>
  <c r="AG724" i="2"/>
  <c r="AG668" i="2"/>
  <c r="AG674" i="2"/>
  <c r="AG620" i="2"/>
  <c r="AG638" i="2"/>
  <c r="AG716" i="2"/>
  <c r="AG595" i="2"/>
  <c r="AG688" i="2"/>
  <c r="AG732" i="2"/>
  <c r="AG731" i="2"/>
  <c r="AF542" i="2"/>
  <c r="AF583" i="2"/>
  <c r="AF597" i="2"/>
  <c r="AF147" i="2"/>
  <c r="AF395" i="2"/>
  <c r="AF307" i="2"/>
  <c r="AF576" i="2"/>
  <c r="AF397" i="2"/>
  <c r="AF582" i="2"/>
  <c r="AF348" i="2"/>
  <c r="AF327" i="2"/>
  <c r="AF518" i="2"/>
  <c r="AF140" i="2"/>
  <c r="AF267" i="2"/>
  <c r="AF664" i="2"/>
  <c r="AF106" i="2"/>
  <c r="AF180" i="2"/>
  <c r="AF386" i="2"/>
  <c r="AF443" i="2"/>
  <c r="AF491" i="2"/>
  <c r="AF672" i="2"/>
  <c r="AF198" i="2"/>
  <c r="AF52" i="2"/>
  <c r="AF122" i="2"/>
  <c r="AF390" i="2"/>
  <c r="AF340" i="2"/>
  <c r="AF146" i="2"/>
  <c r="AF18" i="2"/>
  <c r="AF543" i="2"/>
  <c r="AF661" i="2"/>
  <c r="AF362" i="2"/>
  <c r="AF121" i="2"/>
  <c r="AF69" i="2"/>
  <c r="AF647" i="2"/>
  <c r="AF138" i="2"/>
  <c r="AF648" i="2"/>
  <c r="AF60" i="2"/>
  <c r="AF598" i="2"/>
  <c r="AF322" i="2"/>
  <c r="AF74" i="2"/>
  <c r="AF72" i="2"/>
  <c r="AF6" i="2"/>
  <c r="AF20" i="2"/>
  <c r="AF573" i="2"/>
  <c r="AF444" i="2"/>
  <c r="AF296" i="2"/>
  <c r="AF161" i="2"/>
  <c r="AF561" i="2"/>
  <c r="AF403" i="2"/>
  <c r="AF332" i="2"/>
  <c r="AF53" i="2"/>
  <c r="AF240" i="2"/>
  <c r="AF151" i="2"/>
  <c r="AF100" i="2"/>
  <c r="AF467" i="2"/>
  <c r="AF636" i="2"/>
  <c r="AF407" i="2"/>
  <c r="AF61" i="2"/>
  <c r="AF195" i="2"/>
  <c r="AF554" i="2"/>
  <c r="AF144" i="2"/>
  <c r="AF373" i="2"/>
  <c r="AF536" i="2"/>
  <c r="AF336" i="2"/>
  <c r="AF476" i="2"/>
  <c r="AF424" i="2"/>
  <c r="AF223" i="2"/>
  <c r="AF465" i="2"/>
  <c r="AF282" i="2"/>
  <c r="AF94" i="2"/>
  <c r="AF441" i="2"/>
  <c r="AF187" i="2"/>
  <c r="AF446" i="2"/>
  <c r="AF396" i="2"/>
  <c r="AF294" i="2"/>
  <c r="AF238" i="2"/>
  <c r="AF82" i="2"/>
  <c r="AF88" i="2"/>
  <c r="AF450" i="2"/>
  <c r="AF477" i="2"/>
  <c r="AF310" i="2"/>
  <c r="AF285" i="2"/>
  <c r="AF215" i="2"/>
  <c r="AF338" i="2"/>
  <c r="AF266" i="2"/>
  <c r="AF86" i="2"/>
  <c r="AF216" i="2"/>
  <c r="AF587" i="2"/>
  <c r="AF46" i="2"/>
  <c r="AF3" i="2"/>
  <c r="AF404" i="2"/>
  <c r="AF231" i="2"/>
  <c r="AF299" i="2"/>
  <c r="AF42" i="2"/>
  <c r="AF366" i="2"/>
  <c r="AF644" i="2"/>
  <c r="AF165" i="2"/>
  <c r="AF12" i="2"/>
  <c r="AF10" i="2"/>
  <c r="AF330" i="2"/>
  <c r="AF43" i="2"/>
  <c r="AF289" i="2"/>
  <c r="AF127" i="2"/>
  <c r="AF4" i="2"/>
  <c r="AF214" i="2"/>
  <c r="AF414" i="2"/>
  <c r="AF158" i="2"/>
  <c r="AF565" i="2"/>
  <c r="AF469" i="2"/>
  <c r="AF174" i="2"/>
  <c r="AF423" i="2"/>
  <c r="AF155" i="2"/>
  <c r="AF29" i="2"/>
  <c r="AF319" i="2"/>
  <c r="AF306" i="2"/>
  <c r="AF93" i="2"/>
  <c r="AF371" i="2"/>
  <c r="AF177" i="2"/>
  <c r="AF706" i="2"/>
  <c r="AF37" i="2"/>
  <c r="AF317" i="2"/>
  <c r="AF606" i="2"/>
  <c r="AF207" i="2"/>
  <c r="AF520" i="2"/>
  <c r="AF200" i="2"/>
  <c r="AF219" i="2"/>
  <c r="AF241" i="2"/>
  <c r="AF273" i="2"/>
  <c r="AF229" i="2"/>
  <c r="AF528" i="2"/>
  <c r="AF369" i="2"/>
  <c r="AF509" i="2"/>
  <c r="AF246" i="2"/>
  <c r="AF433" i="2"/>
  <c r="AF203" i="2"/>
  <c r="AF50" i="2"/>
  <c r="AF422" i="2"/>
  <c r="AF32" i="2"/>
  <c r="AF315" i="2"/>
  <c r="AF430" i="2"/>
  <c r="AF708" i="2"/>
  <c r="AF206" i="2"/>
  <c r="AF225" i="2"/>
  <c r="AF129" i="2"/>
  <c r="AF263" i="2"/>
  <c r="AF398" i="2"/>
  <c r="AF176" i="2"/>
  <c r="AF367" i="2"/>
  <c r="AF98" i="2"/>
  <c r="AF2" i="2"/>
  <c r="AF702" i="2"/>
  <c r="AF250" i="2"/>
  <c r="AF343" i="2"/>
  <c r="AF120" i="2"/>
  <c r="AF457" i="2"/>
  <c r="AF372" i="2"/>
  <c r="AF25" i="2"/>
  <c r="AF474" i="2"/>
  <c r="AF592" i="2"/>
  <c r="AF116" i="2"/>
  <c r="AF17" i="2"/>
  <c r="AF610" i="2"/>
  <c r="AF448" i="2"/>
  <c r="AF245" i="2"/>
  <c r="AF482" i="2"/>
  <c r="AF175" i="2"/>
  <c r="AF217" i="2"/>
  <c r="AF555" i="2"/>
  <c r="AF629" i="2"/>
  <c r="AF524" i="2"/>
  <c r="AF556" i="2"/>
  <c r="AF568" i="2"/>
  <c r="AF26" i="2"/>
  <c r="AF335" i="2"/>
  <c r="AF626" i="2"/>
  <c r="AF602" i="2"/>
  <c r="AF497" i="2"/>
  <c r="AF552" i="2"/>
  <c r="AF160" i="2"/>
  <c r="AF162" i="2"/>
  <c r="AF226" i="2"/>
  <c r="AF199" i="2"/>
  <c r="AF260" i="2"/>
  <c r="AF265" i="2"/>
  <c r="AF24" i="2"/>
  <c r="AF655" i="2"/>
  <c r="AF420" i="2"/>
  <c r="AF579" i="2"/>
  <c r="AF298" i="2"/>
  <c r="AF657" i="2"/>
  <c r="AF297" i="2"/>
  <c r="AF619" i="2"/>
  <c r="AF370" i="2"/>
  <c r="AF581" i="2"/>
  <c r="AF438" i="2"/>
  <c r="AF283" i="2"/>
  <c r="AF81" i="2"/>
  <c r="AF169" i="2"/>
  <c r="AF613" i="2"/>
  <c r="AF87" i="2"/>
  <c r="AF401" i="2"/>
  <c r="AF439" i="2"/>
  <c r="AF511" i="2"/>
  <c r="AF201" i="2"/>
  <c r="AF428" i="2"/>
  <c r="AF498" i="2"/>
  <c r="AF532" i="2"/>
  <c r="AF538" i="2"/>
  <c r="AF631" i="2"/>
  <c r="AF109" i="2"/>
  <c r="AF517" i="2"/>
  <c r="AF530" i="2"/>
  <c r="AF62" i="2"/>
  <c r="AF487" i="2"/>
  <c r="AF192" i="2"/>
  <c r="AF264" i="2"/>
  <c r="AF494" i="2"/>
  <c r="AF313" i="2"/>
  <c r="AF188" i="2"/>
  <c r="AF278" i="2"/>
  <c r="AF90" i="2"/>
  <c r="AF259" i="2"/>
  <c r="AF212" i="2"/>
  <c r="AF179" i="2"/>
  <c r="AF125" i="2"/>
  <c r="AF436" i="2"/>
  <c r="AF255" i="2"/>
  <c r="AF449" i="2"/>
  <c r="AF667" i="2"/>
  <c r="AF548" i="2"/>
  <c r="AF628" i="2"/>
  <c r="AF73" i="2"/>
  <c r="AF47" i="2"/>
  <c r="AF55" i="2"/>
  <c r="AF302" i="2"/>
  <c r="AF539" i="2"/>
  <c r="AF725" i="2"/>
  <c r="AF257" i="2"/>
  <c r="AF622" i="2"/>
  <c r="AF544" i="2"/>
  <c r="AF715" i="2"/>
  <c r="AF63" i="2"/>
  <c r="AF508" i="2"/>
  <c r="AF484" i="2"/>
  <c r="AF14" i="2"/>
  <c r="AF276" i="2"/>
  <c r="AF152" i="2"/>
  <c r="AF526" i="2"/>
  <c r="AF323" i="2"/>
  <c r="AF271" i="2"/>
  <c r="AF355" i="2"/>
  <c r="AF505" i="2"/>
  <c r="AF707" i="2"/>
  <c r="AF230" i="2"/>
  <c r="AF464" i="2"/>
  <c r="AF261" i="2"/>
  <c r="AF157" i="2"/>
  <c r="AF409" i="2"/>
  <c r="AF621" i="2"/>
  <c r="AF368" i="2"/>
  <c r="AF329" i="2"/>
  <c r="AF70" i="2"/>
  <c r="AF209" i="2"/>
  <c r="AF557" i="2"/>
  <c r="AF470" i="2"/>
  <c r="AF479" i="2"/>
  <c r="AF145" i="2"/>
  <c r="AF421" i="2"/>
  <c r="AF434" i="2"/>
  <c r="AF590" i="2"/>
  <c r="AF365" i="2"/>
  <c r="AF67" i="2"/>
  <c r="AF412" i="2"/>
  <c r="AF159" i="2"/>
  <c r="AF236" i="2"/>
  <c r="AF429" i="2"/>
  <c r="AF251" i="2"/>
  <c r="AF468" i="2"/>
  <c r="AF314" i="2"/>
  <c r="AF91" i="2"/>
  <c r="AF142" i="2"/>
  <c r="AF272" i="2"/>
  <c r="AF640" i="2"/>
  <c r="AF65" i="2"/>
  <c r="AF286" i="2"/>
  <c r="AF717" i="2"/>
  <c r="AF28" i="2"/>
  <c r="AF5" i="2"/>
  <c r="AF546" i="2"/>
  <c r="AF40" i="2"/>
  <c r="AF126" i="2"/>
  <c r="AF525" i="2"/>
  <c r="AF635" i="2"/>
  <c r="AF45" i="2"/>
  <c r="AF196" i="2"/>
  <c r="AF44" i="2"/>
  <c r="AF496" i="2"/>
  <c r="AF171" i="2"/>
  <c r="AF242" i="2"/>
  <c r="AF139" i="2"/>
  <c r="AF374" i="2"/>
  <c r="AF71" i="2"/>
  <c r="AF333" i="2"/>
  <c r="AF645" i="2"/>
  <c r="AF204" i="2"/>
  <c r="AF233" i="2"/>
  <c r="AF311" i="2"/>
  <c r="AF512" i="2"/>
  <c r="AF194" i="2"/>
  <c r="AF547" i="2"/>
  <c r="AF124" i="2"/>
  <c r="AF394" i="2"/>
  <c r="AF342" i="2"/>
  <c r="AF186" i="2"/>
  <c r="AF153" i="2"/>
  <c r="AF677" i="2"/>
  <c r="AF284" i="2"/>
  <c r="AF54" i="2"/>
  <c r="AF393" i="2"/>
  <c r="AF83" i="2"/>
  <c r="AF185" i="2"/>
  <c r="AF627" i="2"/>
  <c r="AF460" i="2"/>
  <c r="AF35" i="2"/>
  <c r="AF321" i="2"/>
  <c r="AF567" i="2"/>
  <c r="AF227" i="2"/>
  <c r="AF115" i="2"/>
  <c r="AF8" i="2"/>
  <c r="AF213" i="2"/>
  <c r="AF572" i="2"/>
  <c r="AF84" i="2"/>
  <c r="AF720" i="2"/>
  <c r="AF389" i="2"/>
  <c r="AF459" i="2"/>
  <c r="AF691" i="2"/>
  <c r="AF107" i="2"/>
  <c r="AF611" i="2"/>
  <c r="AF679" i="2"/>
  <c r="AF172" i="2"/>
  <c r="AF490" i="2"/>
  <c r="AF51" i="2"/>
  <c r="AF331" i="2"/>
  <c r="AF279" i="2"/>
  <c r="AF676" i="2"/>
  <c r="AF504" i="2"/>
  <c r="AF293" i="2"/>
  <c r="AF23" i="2"/>
  <c r="AF38" i="2"/>
  <c r="AF617" i="2"/>
  <c r="AF489" i="2"/>
  <c r="AF243" i="2"/>
  <c r="AF425" i="2"/>
  <c r="AF537" i="2"/>
  <c r="AF148" i="2"/>
  <c r="AF136" i="2"/>
  <c r="AF170" i="2"/>
  <c r="AF604" i="2"/>
  <c r="AF292" i="2"/>
  <c r="AF300" i="2"/>
  <c r="AF385" i="2"/>
  <c r="AF564" i="2"/>
  <c r="AF132" i="2"/>
  <c r="AF123" i="2"/>
  <c r="AF247" i="2"/>
  <c r="AF135" i="2"/>
  <c r="AF578" i="2"/>
  <c r="AF673" i="2"/>
  <c r="AF133" i="2"/>
  <c r="AF131" i="2"/>
  <c r="AF416" i="2"/>
  <c r="AF303" i="2"/>
  <c r="AF431" i="2"/>
  <c r="AF410" i="2"/>
  <c r="AF163" i="2"/>
  <c r="AF642" i="2"/>
  <c r="AF252" i="2"/>
  <c r="AF280" i="2"/>
  <c r="AF134" i="2"/>
  <c r="AF607" i="2"/>
  <c r="AF534" i="2"/>
  <c r="AF34" i="2"/>
  <c r="AF268" i="2"/>
  <c r="AF501" i="2"/>
  <c r="AF415" i="2"/>
  <c r="AF678" i="2"/>
  <c r="AF150" i="2"/>
  <c r="AF181" i="2"/>
  <c r="AF383" i="2"/>
  <c r="AF128" i="2"/>
  <c r="AF184" i="2"/>
  <c r="AF110" i="2"/>
  <c r="AF354" i="2"/>
  <c r="AF117" i="2"/>
  <c r="AF594" i="2"/>
  <c r="AF21" i="2"/>
  <c r="AF99" i="2"/>
  <c r="AF359" i="2"/>
  <c r="AF623" i="2"/>
  <c r="AF57" i="2"/>
  <c r="AF378" i="2"/>
  <c r="AF16" i="2"/>
  <c r="AF102" i="2"/>
  <c r="AF447" i="2"/>
  <c r="AF218" i="2"/>
  <c r="AF189" i="2"/>
  <c r="AF154" i="2"/>
  <c r="AF304" i="2"/>
  <c r="AF15" i="2"/>
  <c r="AF19" i="2"/>
  <c r="AF730" i="2"/>
  <c r="AF649" i="2"/>
  <c r="AF202" i="2"/>
  <c r="AF76" i="2"/>
  <c r="AF605" i="2"/>
  <c r="AF222" i="2"/>
  <c r="AF527" i="2"/>
  <c r="AF168" i="2"/>
  <c r="AF11" i="2"/>
  <c r="AF379" i="2"/>
  <c r="AF521" i="2"/>
  <c r="AF56" i="2"/>
  <c r="AF248" i="2"/>
  <c r="AF549" i="2"/>
  <c r="AF659" i="2"/>
  <c r="AF320" i="2"/>
  <c r="AF118" i="2"/>
  <c r="AF349" i="2"/>
  <c r="AF426" i="2"/>
  <c r="AF387" i="2"/>
  <c r="AF588" i="2"/>
  <c r="AF256" i="2"/>
  <c r="AF637" i="2"/>
  <c r="AF9" i="2"/>
  <c r="M15" i="3" s="1"/>
  <c r="AF486" i="2"/>
  <c r="AF353" i="2"/>
  <c r="AF305" i="2"/>
  <c r="AF143" i="2"/>
  <c r="AF178" i="2"/>
  <c r="AF451" i="2"/>
  <c r="AF701" i="2"/>
  <c r="AF97" i="2"/>
  <c r="AF269" i="2"/>
  <c r="AF656" i="2"/>
  <c r="AF440" i="2"/>
  <c r="AF726" i="2"/>
  <c r="AF381" i="2"/>
  <c r="AF190" i="2"/>
  <c r="AF221" i="2"/>
  <c r="AF493" i="2"/>
  <c r="AF7" i="2"/>
  <c r="AF191" i="2"/>
  <c r="AF515" i="2"/>
  <c r="AF301" i="2"/>
  <c r="AF22" i="2"/>
  <c r="AF167" i="2"/>
  <c r="AF495" i="2"/>
  <c r="AF254" i="2"/>
  <c r="AF287" i="2"/>
  <c r="AF419" i="2"/>
  <c r="AF66" i="2"/>
  <c r="AF558" i="2"/>
  <c r="AF711" i="2"/>
  <c r="AF585" i="2"/>
  <c r="AF382" i="2"/>
  <c r="AF437" i="2"/>
  <c r="AF95" i="2"/>
  <c r="AF682" i="2"/>
  <c r="AF234" i="2"/>
  <c r="AF113" i="2"/>
  <c r="AF344" i="2"/>
  <c r="AF405" i="2"/>
  <c r="AF728" i="2"/>
  <c r="AF318" i="2"/>
  <c r="AF662" i="2"/>
  <c r="AF485" i="2"/>
  <c r="AF632" i="2"/>
  <c r="AF660" i="2"/>
  <c r="AF249" i="2"/>
  <c r="AF59" i="2"/>
  <c r="AF392" i="2"/>
  <c r="AF591" i="2"/>
  <c r="AF114" i="2"/>
  <c r="AF507" i="2"/>
  <c r="AF210" i="2"/>
  <c r="AF601" i="2"/>
  <c r="AF472" i="2"/>
  <c r="AF13" i="2"/>
  <c r="AF358" i="2"/>
  <c r="AF456" i="2"/>
  <c r="AF690" i="2"/>
  <c r="AF462" i="2"/>
  <c r="AF600" i="2"/>
  <c r="AF352" i="2"/>
  <c r="AF361" i="2"/>
  <c r="AF418" i="2"/>
  <c r="AF30" i="2"/>
  <c r="AF380" i="2"/>
  <c r="AF77" i="2"/>
  <c r="AF130" i="2"/>
  <c r="AF608" i="2"/>
  <c r="AF687" i="2"/>
  <c r="AF105" i="2"/>
  <c r="AF253" i="2"/>
  <c r="AF197" i="2"/>
  <c r="AF316" i="2"/>
  <c r="AF173" i="2"/>
  <c r="AF553" i="2"/>
  <c r="AF466" i="2"/>
  <c r="AF391" i="2"/>
  <c r="AF473" i="2"/>
  <c r="AF665" i="2"/>
  <c r="AF734" i="2"/>
  <c r="AF516" i="2"/>
  <c r="AF80" i="2"/>
  <c r="AF500" i="2"/>
  <c r="AF718" i="2"/>
  <c r="AF75" i="2"/>
  <c r="AF406" i="2"/>
  <c r="AF312" i="2"/>
  <c r="AF364" i="2"/>
  <c r="AF326" i="2"/>
  <c r="AF577" i="2"/>
  <c r="AF79" i="2"/>
  <c r="AF614" i="2"/>
  <c r="AF612" i="2"/>
  <c r="AF208" i="2"/>
  <c r="AF388" i="2"/>
  <c r="AF445" i="2"/>
  <c r="AF166" i="2"/>
  <c r="AF463" i="2"/>
  <c r="AF295" i="2"/>
  <c r="AF566" i="2"/>
  <c r="AF651" i="2"/>
  <c r="AF523" i="2"/>
  <c r="AF235" i="2"/>
  <c r="AF506" i="2"/>
  <c r="AF41" i="2"/>
  <c r="AF630" i="2"/>
  <c r="AF183" i="2"/>
  <c r="AF499" i="2"/>
  <c r="AF570" i="2"/>
  <c r="AF325" i="2"/>
  <c r="AF78" i="2"/>
  <c r="AF36" i="2"/>
  <c r="AF89" i="2"/>
  <c r="AF33" i="2"/>
  <c r="AF475" i="2"/>
  <c r="AF510" i="2"/>
  <c r="AF228" i="2"/>
  <c r="AF695" i="2"/>
  <c r="AF92" i="2"/>
  <c r="AF48" i="2"/>
  <c r="AF237" i="2"/>
  <c r="AF399" i="2"/>
  <c r="AF39" i="2"/>
  <c r="AF31" i="2"/>
  <c r="AF641" i="2"/>
  <c r="AF334" i="2"/>
  <c r="AF351" i="2"/>
  <c r="AF697" i="2"/>
  <c r="AF277" i="2"/>
  <c r="AF104" i="2"/>
  <c r="AF514" i="2"/>
  <c r="AF308" i="2"/>
  <c r="AF454" i="2"/>
  <c r="AF68" i="2"/>
  <c r="AF663" i="2"/>
  <c r="AF654" i="2"/>
  <c r="AF27" i="2"/>
  <c r="AF712" i="2"/>
  <c r="AF375" i="2"/>
  <c r="AF281" i="2"/>
  <c r="AF646" i="2"/>
  <c r="AF417" i="2"/>
  <c r="AF346" i="2"/>
  <c r="AF64" i="2"/>
  <c r="AF609" i="2"/>
  <c r="AF205" i="2"/>
  <c r="AF675" i="2"/>
  <c r="AF427" i="2"/>
  <c r="AF232" i="2"/>
  <c r="AF696" i="2"/>
  <c r="AF182" i="2"/>
  <c r="AF574" i="2"/>
  <c r="AF112" i="2"/>
  <c r="AF337" i="2"/>
  <c r="AF156" i="2"/>
  <c r="AF49" i="2"/>
  <c r="AF458" i="2"/>
  <c r="AF239" i="2"/>
  <c r="AF699" i="2"/>
  <c r="AF481" i="2"/>
  <c r="AF722" i="2"/>
  <c r="AF108" i="2"/>
  <c r="AF141" i="2"/>
  <c r="AF400" i="2"/>
  <c r="AF559" i="2"/>
  <c r="AF96" i="2"/>
  <c r="AF727" i="2"/>
  <c r="AF461" i="2"/>
  <c r="AF111" i="2"/>
  <c r="AF103" i="2"/>
  <c r="AF291" i="2"/>
  <c r="AF384" i="2"/>
  <c r="AF488" i="2"/>
  <c r="AF341" i="2"/>
  <c r="AF533" i="2"/>
  <c r="AF137" i="2"/>
  <c r="AF262" i="2"/>
  <c r="AF693" i="2"/>
  <c r="AF685" i="2"/>
  <c r="AF639" i="2"/>
  <c r="AF669" i="2"/>
  <c r="AF411" i="2"/>
  <c r="AF339" i="2"/>
  <c r="AF435" i="2"/>
  <c r="AF541" i="2"/>
  <c r="AF149" i="2"/>
  <c r="AF652" i="2"/>
  <c r="AF692" i="2"/>
  <c r="AF575" i="2"/>
  <c r="AF224" i="2"/>
  <c r="AF357" i="2"/>
  <c r="AF684" i="2"/>
  <c r="AF709" i="2"/>
  <c r="AF713" i="2"/>
  <c r="AF550" i="2"/>
  <c r="AF681" i="2"/>
  <c r="AF535" i="2"/>
  <c r="AF569" i="2"/>
  <c r="AF101" i="2"/>
  <c r="AF586" i="2"/>
  <c r="AF562" i="2"/>
  <c r="AF480" i="2"/>
  <c r="AF258" i="2"/>
  <c r="AF625" i="2"/>
  <c r="AF328" i="2"/>
  <c r="AF735" i="2"/>
  <c r="AF270" i="2"/>
  <c r="AF478" i="2"/>
  <c r="AF119" i="2"/>
  <c r="AF689" i="2"/>
  <c r="AF85" i="2"/>
  <c r="AF376" i="2"/>
  <c r="AF356" i="2"/>
  <c r="AF551" i="2"/>
  <c r="AF658" i="2"/>
  <c r="AF324" i="2"/>
  <c r="AF442" i="2"/>
  <c r="AF408" i="2"/>
  <c r="AF58" i="2"/>
  <c r="AF193" i="2"/>
  <c r="AF593" i="2"/>
  <c r="AF347" i="2"/>
  <c r="AF545" i="2"/>
  <c r="AF531" i="2"/>
  <c r="AF288" i="2"/>
  <c r="AF377" i="2"/>
  <c r="AF729" i="2"/>
  <c r="AF363" i="2"/>
  <c r="AF471" i="2"/>
  <c r="AF350" i="2"/>
  <c r="AF589" i="2"/>
  <c r="AF683" i="2"/>
  <c r="AF244" i="2"/>
  <c r="AF513" i="2"/>
  <c r="AF615" i="2"/>
  <c r="AF519" i="2"/>
  <c r="AF502" i="2"/>
  <c r="AF633" i="2"/>
  <c r="AF540" i="2"/>
  <c r="AF584" i="2"/>
  <c r="AF211" i="2"/>
  <c r="AF634" i="2"/>
  <c r="AF290" i="2"/>
  <c r="AF164" i="2"/>
  <c r="AF345" i="2"/>
  <c r="AF522" i="2"/>
  <c r="AF580" i="2"/>
  <c r="AF402" i="2"/>
  <c r="AF360" i="2"/>
  <c r="AF455" i="2"/>
  <c r="AF452" i="2"/>
  <c r="AF274" i="2"/>
  <c r="AF483" i="2"/>
  <c r="AF703" i="2"/>
  <c r="AF309" i="2"/>
  <c r="AF275" i="2"/>
  <c r="AF220" i="2"/>
  <c r="AF714" i="2"/>
  <c r="AF571" i="2"/>
  <c r="AF666" i="2"/>
  <c r="AF603" i="2"/>
  <c r="AF492" i="2"/>
  <c r="AF432" i="2"/>
  <c r="AF413" i="2"/>
  <c r="AF599" i="2"/>
  <c r="AF650" i="2"/>
  <c r="AF453" i="2"/>
  <c r="AF653" i="2"/>
  <c r="AF723" i="2"/>
  <c r="AF503" i="2"/>
  <c r="AF616" i="2"/>
  <c r="AF671" i="2"/>
  <c r="AF700" i="2"/>
  <c r="AF529" i="2"/>
  <c r="AF710" i="2"/>
  <c r="AF680" i="2"/>
  <c r="AF560" i="2"/>
  <c r="AF719" i="2"/>
  <c r="AF733" i="2"/>
  <c r="AF670" i="2"/>
  <c r="AF618" i="2"/>
  <c r="AF694" i="2"/>
  <c r="AF596" i="2"/>
  <c r="AF624" i="2"/>
  <c r="AF721" i="2"/>
  <c r="AF563" i="2"/>
  <c r="AF698" i="2"/>
  <c r="AF705" i="2"/>
  <c r="AF643" i="2"/>
  <c r="AF704" i="2"/>
  <c r="AF686" i="2"/>
  <c r="AF724" i="2"/>
  <c r="AF668" i="2"/>
  <c r="AF674" i="2"/>
  <c r="AF620" i="2"/>
  <c r="AF638" i="2"/>
  <c r="AF716" i="2"/>
  <c r="AF595" i="2"/>
  <c r="AF688" i="2"/>
  <c r="AF732" i="2"/>
  <c r="AF731" i="2"/>
  <c r="AE542" i="2"/>
  <c r="AE583" i="2"/>
  <c r="AE597" i="2"/>
  <c r="AE147" i="2"/>
  <c r="AE395" i="2"/>
  <c r="AE307" i="2"/>
  <c r="AE576" i="2"/>
  <c r="AE397" i="2"/>
  <c r="AE582" i="2"/>
  <c r="AE348" i="2"/>
  <c r="AE327" i="2"/>
  <c r="AE518" i="2"/>
  <c r="AE140" i="2"/>
  <c r="AE267" i="2"/>
  <c r="AE664" i="2"/>
  <c r="AE106" i="2"/>
  <c r="AE180" i="2"/>
  <c r="AE386" i="2"/>
  <c r="AE443" i="2"/>
  <c r="AE491" i="2"/>
  <c r="AE672" i="2"/>
  <c r="AE198" i="2"/>
  <c r="AE52" i="2"/>
  <c r="AE122" i="2"/>
  <c r="AE390" i="2"/>
  <c r="AE340" i="2"/>
  <c r="AE146" i="2"/>
  <c r="AE18" i="2"/>
  <c r="AE543" i="2"/>
  <c r="AE661" i="2"/>
  <c r="AE362" i="2"/>
  <c r="AE121" i="2"/>
  <c r="AE69" i="2"/>
  <c r="AE647" i="2"/>
  <c r="AE138" i="2"/>
  <c r="AE648" i="2"/>
  <c r="AE60" i="2"/>
  <c r="AE598" i="2"/>
  <c r="AE322" i="2"/>
  <c r="AE74" i="2"/>
  <c r="AE72" i="2"/>
  <c r="AE6" i="2"/>
  <c r="AE20" i="2"/>
  <c r="AE573" i="2"/>
  <c r="AE444" i="2"/>
  <c r="AE296" i="2"/>
  <c r="AE161" i="2"/>
  <c r="AE561" i="2"/>
  <c r="AE403" i="2"/>
  <c r="AE332" i="2"/>
  <c r="AE53" i="2"/>
  <c r="AE240" i="2"/>
  <c r="AE151" i="2"/>
  <c r="AE100" i="2"/>
  <c r="AE467" i="2"/>
  <c r="AE636" i="2"/>
  <c r="AE407" i="2"/>
  <c r="AE61" i="2"/>
  <c r="AE195" i="2"/>
  <c r="AE554" i="2"/>
  <c r="AE144" i="2"/>
  <c r="AE373" i="2"/>
  <c r="AE536" i="2"/>
  <c r="AE336" i="2"/>
  <c r="AE476" i="2"/>
  <c r="AE424" i="2"/>
  <c r="AE223" i="2"/>
  <c r="AE465" i="2"/>
  <c r="AE282" i="2"/>
  <c r="AE94" i="2"/>
  <c r="AE441" i="2"/>
  <c r="AE187" i="2"/>
  <c r="AE446" i="2"/>
  <c r="AE396" i="2"/>
  <c r="AE294" i="2"/>
  <c r="AE238" i="2"/>
  <c r="AE82" i="2"/>
  <c r="AE88" i="2"/>
  <c r="AE450" i="2"/>
  <c r="AE477" i="2"/>
  <c r="AE310" i="2"/>
  <c r="AE285" i="2"/>
  <c r="AE215" i="2"/>
  <c r="AE338" i="2"/>
  <c r="AE266" i="2"/>
  <c r="AE86" i="2"/>
  <c r="AE216" i="2"/>
  <c r="AE587" i="2"/>
  <c r="AE46" i="2"/>
  <c r="AE3" i="2"/>
  <c r="AE404" i="2"/>
  <c r="AE231" i="2"/>
  <c r="AE299" i="2"/>
  <c r="AE42" i="2"/>
  <c r="AE366" i="2"/>
  <c r="AE644" i="2"/>
  <c r="AE165" i="2"/>
  <c r="AE12" i="2"/>
  <c r="AE10" i="2"/>
  <c r="AE330" i="2"/>
  <c r="AE43" i="2"/>
  <c r="AE289" i="2"/>
  <c r="AE127" i="2"/>
  <c r="AE4" i="2"/>
  <c r="AE214" i="2"/>
  <c r="AE414" i="2"/>
  <c r="AE158" i="2"/>
  <c r="AE565" i="2"/>
  <c r="AE469" i="2"/>
  <c r="AE174" i="2"/>
  <c r="AE423" i="2"/>
  <c r="AE155" i="2"/>
  <c r="AE29" i="2"/>
  <c r="AE319" i="2"/>
  <c r="AE306" i="2"/>
  <c r="AE93" i="2"/>
  <c r="AE371" i="2"/>
  <c r="AE177" i="2"/>
  <c r="AE706" i="2"/>
  <c r="AE37" i="2"/>
  <c r="AE317" i="2"/>
  <c r="AE606" i="2"/>
  <c r="AE207" i="2"/>
  <c r="AE520" i="2"/>
  <c r="AE200" i="2"/>
  <c r="AE219" i="2"/>
  <c r="AE241" i="2"/>
  <c r="AE273" i="2"/>
  <c r="AE229" i="2"/>
  <c r="AE528" i="2"/>
  <c r="AE369" i="2"/>
  <c r="AE509" i="2"/>
  <c r="AE246" i="2"/>
  <c r="AE433" i="2"/>
  <c r="AE203" i="2"/>
  <c r="AE50" i="2"/>
  <c r="AE422" i="2"/>
  <c r="AE32" i="2"/>
  <c r="AE315" i="2"/>
  <c r="AE430" i="2"/>
  <c r="AE708" i="2"/>
  <c r="AE206" i="2"/>
  <c r="AE225" i="2"/>
  <c r="AE129" i="2"/>
  <c r="AE263" i="2"/>
  <c r="AE398" i="2"/>
  <c r="AE176" i="2"/>
  <c r="AE367" i="2"/>
  <c r="AE98" i="2"/>
  <c r="AE2" i="2"/>
  <c r="AE702" i="2"/>
  <c r="AE250" i="2"/>
  <c r="AE343" i="2"/>
  <c r="AE120" i="2"/>
  <c r="AE457" i="2"/>
  <c r="AE372" i="2"/>
  <c r="AE25" i="2"/>
  <c r="AE474" i="2"/>
  <c r="AE592" i="2"/>
  <c r="AE116" i="2"/>
  <c r="AE17" i="2"/>
  <c r="AE610" i="2"/>
  <c r="AE448" i="2"/>
  <c r="AE245" i="2"/>
  <c r="AE482" i="2"/>
  <c r="AE175" i="2"/>
  <c r="AE217" i="2"/>
  <c r="AE555" i="2"/>
  <c r="AE629" i="2"/>
  <c r="AE524" i="2"/>
  <c r="AE556" i="2"/>
  <c r="AE568" i="2"/>
  <c r="AE26" i="2"/>
  <c r="AE335" i="2"/>
  <c r="AE626" i="2"/>
  <c r="AE602" i="2"/>
  <c r="AE497" i="2"/>
  <c r="AE552" i="2"/>
  <c r="AE160" i="2"/>
  <c r="AE162" i="2"/>
  <c r="AE226" i="2"/>
  <c r="AE199" i="2"/>
  <c r="AE260" i="2"/>
  <c r="AE265" i="2"/>
  <c r="AE24" i="2"/>
  <c r="AE655" i="2"/>
  <c r="AE420" i="2"/>
  <c r="AE579" i="2"/>
  <c r="AE298" i="2"/>
  <c r="AE657" i="2"/>
  <c r="AE297" i="2"/>
  <c r="AE619" i="2"/>
  <c r="AE370" i="2"/>
  <c r="AE581" i="2"/>
  <c r="AE438" i="2"/>
  <c r="AE283" i="2"/>
  <c r="AE81" i="2"/>
  <c r="AE169" i="2"/>
  <c r="AE613" i="2"/>
  <c r="AE87" i="2"/>
  <c r="AE401" i="2"/>
  <c r="AE439" i="2"/>
  <c r="AE511" i="2"/>
  <c r="AE201" i="2"/>
  <c r="AE428" i="2"/>
  <c r="AE498" i="2"/>
  <c r="AE532" i="2"/>
  <c r="AE538" i="2"/>
  <c r="AE631" i="2"/>
  <c r="AE109" i="2"/>
  <c r="AE517" i="2"/>
  <c r="AE530" i="2"/>
  <c r="AE62" i="2"/>
  <c r="AE487" i="2"/>
  <c r="AE192" i="2"/>
  <c r="AE264" i="2"/>
  <c r="AE494" i="2"/>
  <c r="AE313" i="2"/>
  <c r="AE188" i="2"/>
  <c r="AE278" i="2"/>
  <c r="AE90" i="2"/>
  <c r="AE259" i="2"/>
  <c r="AE212" i="2"/>
  <c r="AE179" i="2"/>
  <c r="AE125" i="2"/>
  <c r="AE436" i="2"/>
  <c r="AE255" i="2"/>
  <c r="AE449" i="2"/>
  <c r="AE667" i="2"/>
  <c r="AE548" i="2"/>
  <c r="AE628" i="2"/>
  <c r="AE73" i="2"/>
  <c r="AE47" i="2"/>
  <c r="AE55" i="2"/>
  <c r="AE302" i="2"/>
  <c r="AE539" i="2"/>
  <c r="AE725" i="2"/>
  <c r="AE257" i="2"/>
  <c r="AE622" i="2"/>
  <c r="AE544" i="2"/>
  <c r="AE715" i="2"/>
  <c r="AE63" i="2"/>
  <c r="AE508" i="2"/>
  <c r="AE484" i="2"/>
  <c r="AE14" i="2"/>
  <c r="AE276" i="2"/>
  <c r="AE152" i="2"/>
  <c r="AE526" i="2"/>
  <c r="AE323" i="2"/>
  <c r="AE271" i="2"/>
  <c r="AE355" i="2"/>
  <c r="AE505" i="2"/>
  <c r="AE707" i="2"/>
  <c r="AE230" i="2"/>
  <c r="AE464" i="2"/>
  <c r="AE261" i="2"/>
  <c r="AE157" i="2"/>
  <c r="AE409" i="2"/>
  <c r="AE621" i="2"/>
  <c r="AE368" i="2"/>
  <c r="AE329" i="2"/>
  <c r="AE70" i="2"/>
  <c r="AE209" i="2"/>
  <c r="AE557" i="2"/>
  <c r="AE470" i="2"/>
  <c r="AE479" i="2"/>
  <c r="AE145" i="2"/>
  <c r="AE421" i="2"/>
  <c r="AE434" i="2"/>
  <c r="AE590" i="2"/>
  <c r="AE365" i="2"/>
  <c r="AE67" i="2"/>
  <c r="AE412" i="2"/>
  <c r="AE159" i="2"/>
  <c r="AE236" i="2"/>
  <c r="AE429" i="2"/>
  <c r="AE251" i="2"/>
  <c r="AE468" i="2"/>
  <c r="AE314" i="2"/>
  <c r="AE91" i="2"/>
  <c r="AE142" i="2"/>
  <c r="AE272" i="2"/>
  <c r="AE640" i="2"/>
  <c r="AE65" i="2"/>
  <c r="AE286" i="2"/>
  <c r="AE717" i="2"/>
  <c r="AE28" i="2"/>
  <c r="AE5" i="2"/>
  <c r="AE546" i="2"/>
  <c r="AE40" i="2"/>
  <c r="AE126" i="2"/>
  <c r="AE525" i="2"/>
  <c r="AE635" i="2"/>
  <c r="AE45" i="2"/>
  <c r="AE196" i="2"/>
  <c r="AE44" i="2"/>
  <c r="AE496" i="2"/>
  <c r="AE171" i="2"/>
  <c r="AE242" i="2"/>
  <c r="AE139" i="2"/>
  <c r="AE374" i="2"/>
  <c r="AE71" i="2"/>
  <c r="AE333" i="2"/>
  <c r="AE645" i="2"/>
  <c r="AE204" i="2"/>
  <c r="AE233" i="2"/>
  <c r="AE311" i="2"/>
  <c r="AE512" i="2"/>
  <c r="AE194" i="2"/>
  <c r="AE547" i="2"/>
  <c r="AE124" i="2"/>
  <c r="AE394" i="2"/>
  <c r="AE342" i="2"/>
  <c r="AE186" i="2"/>
  <c r="AE153" i="2"/>
  <c r="AE677" i="2"/>
  <c r="AE284" i="2"/>
  <c r="AE54" i="2"/>
  <c r="AE393" i="2"/>
  <c r="AE83" i="2"/>
  <c r="AE185" i="2"/>
  <c r="AE627" i="2"/>
  <c r="AE460" i="2"/>
  <c r="AE35" i="2"/>
  <c r="AE321" i="2"/>
  <c r="AE567" i="2"/>
  <c r="AE227" i="2"/>
  <c r="AE115" i="2"/>
  <c r="AE8" i="2"/>
  <c r="AE213" i="2"/>
  <c r="AE572" i="2"/>
  <c r="AE84" i="2"/>
  <c r="AE720" i="2"/>
  <c r="AE389" i="2"/>
  <c r="AE459" i="2"/>
  <c r="AE691" i="2"/>
  <c r="AE107" i="2"/>
  <c r="AE611" i="2"/>
  <c r="AE679" i="2"/>
  <c r="AE172" i="2"/>
  <c r="AE490" i="2"/>
  <c r="AE51" i="2"/>
  <c r="AE331" i="2"/>
  <c r="AE279" i="2"/>
  <c r="AE676" i="2"/>
  <c r="AE504" i="2"/>
  <c r="AE293" i="2"/>
  <c r="AE23" i="2"/>
  <c r="AE38" i="2"/>
  <c r="AE617" i="2"/>
  <c r="AE489" i="2"/>
  <c r="AE243" i="2"/>
  <c r="AE425" i="2"/>
  <c r="AE537" i="2"/>
  <c r="AE148" i="2"/>
  <c r="AE136" i="2"/>
  <c r="AE170" i="2"/>
  <c r="AE604" i="2"/>
  <c r="AE292" i="2"/>
  <c r="AE300" i="2"/>
  <c r="AE385" i="2"/>
  <c r="AE564" i="2"/>
  <c r="AE132" i="2"/>
  <c r="AE123" i="2"/>
  <c r="AE247" i="2"/>
  <c r="AE135" i="2"/>
  <c r="AE578" i="2"/>
  <c r="AE673" i="2"/>
  <c r="AE133" i="2"/>
  <c r="AE131" i="2"/>
  <c r="AE416" i="2"/>
  <c r="AE303" i="2"/>
  <c r="AE431" i="2"/>
  <c r="AE410" i="2"/>
  <c r="AE163" i="2"/>
  <c r="AE642" i="2"/>
  <c r="AE252" i="2"/>
  <c r="AE280" i="2"/>
  <c r="AE134" i="2"/>
  <c r="AE607" i="2"/>
  <c r="AE534" i="2"/>
  <c r="AE34" i="2"/>
  <c r="AE268" i="2"/>
  <c r="AE501" i="2"/>
  <c r="AE415" i="2"/>
  <c r="AE678" i="2"/>
  <c r="AE150" i="2"/>
  <c r="AE181" i="2"/>
  <c r="AE383" i="2"/>
  <c r="AE128" i="2"/>
  <c r="AE184" i="2"/>
  <c r="AE110" i="2"/>
  <c r="AE354" i="2"/>
  <c r="AE117" i="2"/>
  <c r="AE594" i="2"/>
  <c r="AE21" i="2"/>
  <c r="AE99" i="2"/>
  <c r="AE359" i="2"/>
  <c r="AE623" i="2"/>
  <c r="AE57" i="2"/>
  <c r="AE378" i="2"/>
  <c r="AE16" i="2"/>
  <c r="AE102" i="2"/>
  <c r="AE447" i="2"/>
  <c r="AE218" i="2"/>
  <c r="AE189" i="2"/>
  <c r="AE154" i="2"/>
  <c r="AE304" i="2"/>
  <c r="AE15" i="2"/>
  <c r="AE19" i="2"/>
  <c r="AE730" i="2"/>
  <c r="AE649" i="2"/>
  <c r="AE202" i="2"/>
  <c r="AE76" i="2"/>
  <c r="AE605" i="2"/>
  <c r="AE222" i="2"/>
  <c r="AE527" i="2"/>
  <c r="AE168" i="2"/>
  <c r="AE11" i="2"/>
  <c r="AE379" i="2"/>
  <c r="AE521" i="2"/>
  <c r="AE56" i="2"/>
  <c r="AE248" i="2"/>
  <c r="AE549" i="2"/>
  <c r="AE659" i="2"/>
  <c r="AE320" i="2"/>
  <c r="AE118" i="2"/>
  <c r="AE349" i="2"/>
  <c r="AE426" i="2"/>
  <c r="AE387" i="2"/>
  <c r="AE588" i="2"/>
  <c r="AE256" i="2"/>
  <c r="AE637" i="2"/>
  <c r="AE9" i="2"/>
  <c r="AE486" i="2"/>
  <c r="AE353" i="2"/>
  <c r="AE305" i="2"/>
  <c r="AE143" i="2"/>
  <c r="AE178" i="2"/>
  <c r="AE451" i="2"/>
  <c r="AE701" i="2"/>
  <c r="AE97" i="2"/>
  <c r="AE269" i="2"/>
  <c r="AE656" i="2"/>
  <c r="AE440" i="2"/>
  <c r="AE726" i="2"/>
  <c r="AE381" i="2"/>
  <c r="AE190" i="2"/>
  <c r="AE221" i="2"/>
  <c r="AE493" i="2"/>
  <c r="AE7" i="2"/>
  <c r="AE191" i="2"/>
  <c r="AE515" i="2"/>
  <c r="AE301" i="2"/>
  <c r="AE22" i="2"/>
  <c r="AE167" i="2"/>
  <c r="AE495" i="2"/>
  <c r="AE254" i="2"/>
  <c r="AE287" i="2"/>
  <c r="AE419" i="2"/>
  <c r="AE66" i="2"/>
  <c r="AE558" i="2"/>
  <c r="AE711" i="2"/>
  <c r="AE585" i="2"/>
  <c r="AE382" i="2"/>
  <c r="AE437" i="2"/>
  <c r="AE95" i="2"/>
  <c r="AE682" i="2"/>
  <c r="AE234" i="2"/>
  <c r="AE113" i="2"/>
  <c r="AE344" i="2"/>
  <c r="AE405" i="2"/>
  <c r="AE728" i="2"/>
  <c r="AE318" i="2"/>
  <c r="AE662" i="2"/>
  <c r="AE485" i="2"/>
  <c r="AE632" i="2"/>
  <c r="AE660" i="2"/>
  <c r="AE249" i="2"/>
  <c r="AE59" i="2"/>
  <c r="AE392" i="2"/>
  <c r="AE591" i="2"/>
  <c r="AE114" i="2"/>
  <c r="AE507" i="2"/>
  <c r="AE210" i="2"/>
  <c r="AE601" i="2"/>
  <c r="AE472" i="2"/>
  <c r="AE13" i="2"/>
  <c r="AE358" i="2"/>
  <c r="AE456" i="2"/>
  <c r="AE690" i="2"/>
  <c r="AE462" i="2"/>
  <c r="AE600" i="2"/>
  <c r="AE352" i="2"/>
  <c r="AE361" i="2"/>
  <c r="AE418" i="2"/>
  <c r="AE30" i="2"/>
  <c r="AE380" i="2"/>
  <c r="AE77" i="2"/>
  <c r="AE130" i="2"/>
  <c r="AE608" i="2"/>
  <c r="AE687" i="2"/>
  <c r="AE105" i="2"/>
  <c r="AE253" i="2"/>
  <c r="AE197" i="2"/>
  <c r="AE316" i="2"/>
  <c r="AE173" i="2"/>
  <c r="AE553" i="2"/>
  <c r="AE466" i="2"/>
  <c r="AE391" i="2"/>
  <c r="AE473" i="2"/>
  <c r="AE665" i="2"/>
  <c r="AE734" i="2"/>
  <c r="AE516" i="2"/>
  <c r="AE80" i="2"/>
  <c r="AE500" i="2"/>
  <c r="AE718" i="2"/>
  <c r="AE75" i="2"/>
  <c r="AE406" i="2"/>
  <c r="AE312" i="2"/>
  <c r="AE364" i="2"/>
  <c r="AE326" i="2"/>
  <c r="AE577" i="2"/>
  <c r="AE79" i="2"/>
  <c r="AE614" i="2"/>
  <c r="AE612" i="2"/>
  <c r="AE208" i="2"/>
  <c r="AE388" i="2"/>
  <c r="AE445" i="2"/>
  <c r="AE166" i="2"/>
  <c r="AE463" i="2"/>
  <c r="AE295" i="2"/>
  <c r="AE566" i="2"/>
  <c r="AE651" i="2"/>
  <c r="AE523" i="2"/>
  <c r="AE235" i="2"/>
  <c r="AE506" i="2"/>
  <c r="AE41" i="2"/>
  <c r="AE630" i="2"/>
  <c r="AE183" i="2"/>
  <c r="AE499" i="2"/>
  <c r="AE570" i="2"/>
  <c r="AE325" i="2"/>
  <c r="AE78" i="2"/>
  <c r="AE36" i="2"/>
  <c r="AE89" i="2"/>
  <c r="AE33" i="2"/>
  <c r="AE475" i="2"/>
  <c r="AE510" i="2"/>
  <c r="AE228" i="2"/>
  <c r="AE695" i="2"/>
  <c r="AE92" i="2"/>
  <c r="AE48" i="2"/>
  <c r="AE237" i="2"/>
  <c r="AE399" i="2"/>
  <c r="AE39" i="2"/>
  <c r="AE31" i="2"/>
  <c r="AE641" i="2"/>
  <c r="AE334" i="2"/>
  <c r="AE351" i="2"/>
  <c r="AE697" i="2"/>
  <c r="AE277" i="2"/>
  <c r="AE104" i="2"/>
  <c r="AE514" i="2"/>
  <c r="AE308" i="2"/>
  <c r="AE454" i="2"/>
  <c r="AE68" i="2"/>
  <c r="AE663" i="2"/>
  <c r="AE654" i="2"/>
  <c r="AE27" i="2"/>
  <c r="AE712" i="2"/>
  <c r="AE375" i="2"/>
  <c r="AE281" i="2"/>
  <c r="AE646" i="2"/>
  <c r="AE417" i="2"/>
  <c r="AE346" i="2"/>
  <c r="AE64" i="2"/>
  <c r="AE609" i="2"/>
  <c r="AE205" i="2"/>
  <c r="AE675" i="2"/>
  <c r="AE427" i="2"/>
  <c r="AE232" i="2"/>
  <c r="AE696" i="2"/>
  <c r="AE182" i="2"/>
  <c r="AE574" i="2"/>
  <c r="AE112" i="2"/>
  <c r="AE337" i="2"/>
  <c r="AE156" i="2"/>
  <c r="AE49" i="2"/>
  <c r="AE458" i="2"/>
  <c r="AE239" i="2"/>
  <c r="AE699" i="2"/>
  <c r="AE481" i="2"/>
  <c r="AE722" i="2"/>
  <c r="AE108" i="2"/>
  <c r="AE141" i="2"/>
  <c r="AE400" i="2"/>
  <c r="AE559" i="2"/>
  <c r="AE96" i="2"/>
  <c r="AE727" i="2"/>
  <c r="AE461" i="2"/>
  <c r="AE111" i="2"/>
  <c r="AE103" i="2"/>
  <c r="AE291" i="2"/>
  <c r="AE384" i="2"/>
  <c r="AE488" i="2"/>
  <c r="AE341" i="2"/>
  <c r="AE533" i="2"/>
  <c r="AE137" i="2"/>
  <c r="AE262" i="2"/>
  <c r="AE693" i="2"/>
  <c r="AE685" i="2"/>
  <c r="AE639" i="2"/>
  <c r="AE669" i="2"/>
  <c r="AE411" i="2"/>
  <c r="AE339" i="2"/>
  <c r="AE435" i="2"/>
  <c r="AE541" i="2"/>
  <c r="AE149" i="2"/>
  <c r="AE652" i="2"/>
  <c r="AE692" i="2"/>
  <c r="AE575" i="2"/>
  <c r="AE224" i="2"/>
  <c r="AE357" i="2"/>
  <c r="AE684" i="2"/>
  <c r="AE709" i="2"/>
  <c r="AE713" i="2"/>
  <c r="AE550" i="2"/>
  <c r="AE681" i="2"/>
  <c r="AE535" i="2"/>
  <c r="AE569" i="2"/>
  <c r="AE101" i="2"/>
  <c r="AE586" i="2"/>
  <c r="AE562" i="2"/>
  <c r="AE480" i="2"/>
  <c r="AE258" i="2"/>
  <c r="AE625" i="2"/>
  <c r="AE328" i="2"/>
  <c r="AE735" i="2"/>
  <c r="AE270" i="2"/>
  <c r="AE478" i="2"/>
  <c r="AE119" i="2"/>
  <c r="AE689" i="2"/>
  <c r="AE85" i="2"/>
  <c r="AE376" i="2"/>
  <c r="AE356" i="2"/>
  <c r="AE551" i="2"/>
  <c r="AE658" i="2"/>
  <c r="AE324" i="2"/>
  <c r="AE442" i="2"/>
  <c r="AE408" i="2"/>
  <c r="AE58" i="2"/>
  <c r="AE193" i="2"/>
  <c r="AE593" i="2"/>
  <c r="AE347" i="2"/>
  <c r="AE545" i="2"/>
  <c r="AE531" i="2"/>
  <c r="AE288" i="2"/>
  <c r="AE377" i="2"/>
  <c r="AE729" i="2"/>
  <c r="AE363" i="2"/>
  <c r="AE471" i="2"/>
  <c r="AE350" i="2"/>
  <c r="AE589" i="2"/>
  <c r="AE683" i="2"/>
  <c r="AE244" i="2"/>
  <c r="AE513" i="2"/>
  <c r="AE615" i="2"/>
  <c r="AE519" i="2"/>
  <c r="AE502" i="2"/>
  <c r="AE633" i="2"/>
  <c r="AE540" i="2"/>
  <c r="AE584" i="2"/>
  <c r="AE211" i="2"/>
  <c r="AE634" i="2"/>
  <c r="AE290" i="2"/>
  <c r="AE164" i="2"/>
  <c r="AE345" i="2"/>
  <c r="AE522" i="2"/>
  <c r="AE580" i="2"/>
  <c r="AE402" i="2"/>
  <c r="AE360" i="2"/>
  <c r="AE455" i="2"/>
  <c r="AE452" i="2"/>
  <c r="AE274" i="2"/>
  <c r="AE483" i="2"/>
  <c r="AE703" i="2"/>
  <c r="AE309" i="2"/>
  <c r="AE275" i="2"/>
  <c r="AE220" i="2"/>
  <c r="AE714" i="2"/>
  <c r="AE571" i="2"/>
  <c r="AE666" i="2"/>
  <c r="AE603" i="2"/>
  <c r="AE492" i="2"/>
  <c r="AE432" i="2"/>
  <c r="AE413" i="2"/>
  <c r="AE599" i="2"/>
  <c r="AE650" i="2"/>
  <c r="AE453" i="2"/>
  <c r="AE653" i="2"/>
  <c r="AE723" i="2"/>
  <c r="AE503" i="2"/>
  <c r="AE616" i="2"/>
  <c r="AE671" i="2"/>
  <c r="AE700" i="2"/>
  <c r="AE529" i="2"/>
  <c r="AE710" i="2"/>
  <c r="AE680" i="2"/>
  <c r="AE560" i="2"/>
  <c r="AE719" i="2"/>
  <c r="AE733" i="2"/>
  <c r="AE670" i="2"/>
  <c r="AE618" i="2"/>
  <c r="AE694" i="2"/>
  <c r="AE596" i="2"/>
  <c r="AE624" i="2"/>
  <c r="AE721" i="2"/>
  <c r="AE563" i="2"/>
  <c r="AE698" i="2"/>
  <c r="AE705" i="2"/>
  <c r="AE643" i="2"/>
  <c r="AE704" i="2"/>
  <c r="AE686" i="2"/>
  <c r="AE724" i="2"/>
  <c r="AE668" i="2"/>
  <c r="AE674" i="2"/>
  <c r="AE620" i="2"/>
  <c r="AE638" i="2"/>
  <c r="AE716" i="2"/>
  <c r="AE595" i="2"/>
  <c r="AE688" i="2"/>
  <c r="AE732" i="2"/>
  <c r="AE731" i="2"/>
  <c r="AD542" i="2"/>
  <c r="AD583" i="2"/>
  <c r="AD597" i="2"/>
  <c r="AD147" i="2"/>
  <c r="AD395" i="2"/>
  <c r="AD307" i="2"/>
  <c r="AD576" i="2"/>
  <c r="AD397" i="2"/>
  <c r="AD582" i="2"/>
  <c r="AD348" i="2"/>
  <c r="AD327" i="2"/>
  <c r="AD518" i="2"/>
  <c r="AD140" i="2"/>
  <c r="AD267" i="2"/>
  <c r="AD664" i="2"/>
  <c r="AD106" i="2"/>
  <c r="AD180" i="2"/>
  <c r="AD386" i="2"/>
  <c r="AD443" i="2"/>
  <c r="AD491" i="2"/>
  <c r="AD672" i="2"/>
  <c r="AD198" i="2"/>
  <c r="AD52" i="2"/>
  <c r="AD122" i="2"/>
  <c r="AD390" i="2"/>
  <c r="AD340" i="2"/>
  <c r="AD146" i="2"/>
  <c r="AD18" i="2"/>
  <c r="AD543" i="2"/>
  <c r="AD661" i="2"/>
  <c r="AD362" i="2"/>
  <c r="AD121" i="2"/>
  <c r="AD69" i="2"/>
  <c r="AD647" i="2"/>
  <c r="AD138" i="2"/>
  <c r="AD648" i="2"/>
  <c r="AD60" i="2"/>
  <c r="AD598" i="2"/>
  <c r="AD322" i="2"/>
  <c r="AD74" i="2"/>
  <c r="AD72" i="2"/>
  <c r="AD6" i="2"/>
  <c r="AD20" i="2"/>
  <c r="AD573" i="2"/>
  <c r="AD444" i="2"/>
  <c r="AD296" i="2"/>
  <c r="AD161" i="2"/>
  <c r="AD561" i="2"/>
  <c r="AD403" i="2"/>
  <c r="AD332" i="2"/>
  <c r="AD53" i="2"/>
  <c r="AD240" i="2"/>
  <c r="AD151" i="2"/>
  <c r="AD100" i="2"/>
  <c r="AD467" i="2"/>
  <c r="AD636" i="2"/>
  <c r="AD407" i="2"/>
  <c r="AD61" i="2"/>
  <c r="AD195" i="2"/>
  <c r="AD554" i="2"/>
  <c r="AD144" i="2"/>
  <c r="AD373" i="2"/>
  <c r="AD536" i="2"/>
  <c r="AD336" i="2"/>
  <c r="AD476" i="2"/>
  <c r="AD424" i="2"/>
  <c r="AD223" i="2"/>
  <c r="AD465" i="2"/>
  <c r="AD282" i="2"/>
  <c r="AD94" i="2"/>
  <c r="AD441" i="2"/>
  <c r="AD187" i="2"/>
  <c r="AD446" i="2"/>
  <c r="AD396" i="2"/>
  <c r="AD294" i="2"/>
  <c r="AD238" i="2"/>
  <c r="AD82" i="2"/>
  <c r="AD88" i="2"/>
  <c r="AD450" i="2"/>
  <c r="AD477" i="2"/>
  <c r="AD310" i="2"/>
  <c r="AD285" i="2"/>
  <c r="AD215" i="2"/>
  <c r="AD338" i="2"/>
  <c r="AD266" i="2"/>
  <c r="AD86" i="2"/>
  <c r="AD216" i="2"/>
  <c r="AD587" i="2"/>
  <c r="AD46" i="2"/>
  <c r="AD3" i="2"/>
  <c r="AD404" i="2"/>
  <c r="AD231" i="2"/>
  <c r="AD299" i="2"/>
  <c r="AD42" i="2"/>
  <c r="AD366" i="2"/>
  <c r="AD644" i="2"/>
  <c r="AD165" i="2"/>
  <c r="AD12" i="2"/>
  <c r="AD10" i="2"/>
  <c r="AD330" i="2"/>
  <c r="AD43" i="2"/>
  <c r="AD289" i="2"/>
  <c r="AD127" i="2"/>
  <c r="AD4" i="2"/>
  <c r="AD214" i="2"/>
  <c r="AD414" i="2"/>
  <c r="AD158" i="2"/>
  <c r="AD565" i="2"/>
  <c r="AD469" i="2"/>
  <c r="AD174" i="2"/>
  <c r="AD423" i="2"/>
  <c r="AD155" i="2"/>
  <c r="AD29" i="2"/>
  <c r="AD319" i="2"/>
  <c r="AD306" i="2"/>
  <c r="AD93" i="2"/>
  <c r="AD371" i="2"/>
  <c r="AD177" i="2"/>
  <c r="AD706" i="2"/>
  <c r="AD37" i="2"/>
  <c r="AD317" i="2"/>
  <c r="AD606" i="2"/>
  <c r="AD207" i="2"/>
  <c r="AD520" i="2"/>
  <c r="AD200" i="2"/>
  <c r="AD219" i="2"/>
  <c r="AD241" i="2"/>
  <c r="AD273" i="2"/>
  <c r="AD229" i="2"/>
  <c r="AD528" i="2"/>
  <c r="AD369" i="2"/>
  <c r="AD509" i="2"/>
  <c r="AD246" i="2"/>
  <c r="AD433" i="2"/>
  <c r="AD203" i="2"/>
  <c r="AD50" i="2"/>
  <c r="AD422" i="2"/>
  <c r="AD32" i="2"/>
  <c r="AD315" i="2"/>
  <c r="AD430" i="2"/>
  <c r="AD708" i="2"/>
  <c r="AD206" i="2"/>
  <c r="AD225" i="2"/>
  <c r="AD129" i="2"/>
  <c r="AD263" i="2"/>
  <c r="AD398" i="2"/>
  <c r="AD176" i="2"/>
  <c r="AD367" i="2"/>
  <c r="AD98" i="2"/>
  <c r="AD2" i="2"/>
  <c r="AD702" i="2"/>
  <c r="AD250" i="2"/>
  <c r="AD343" i="2"/>
  <c r="AD120" i="2"/>
  <c r="AD457" i="2"/>
  <c r="AD372" i="2"/>
  <c r="AD25" i="2"/>
  <c r="AD474" i="2"/>
  <c r="AD592" i="2"/>
  <c r="AD116" i="2"/>
  <c r="AD17" i="2"/>
  <c r="AD610" i="2"/>
  <c r="AD448" i="2"/>
  <c r="AD245" i="2"/>
  <c r="AD482" i="2"/>
  <c r="AD175" i="2"/>
  <c r="AD217" i="2"/>
  <c r="AD555" i="2"/>
  <c r="AD629" i="2"/>
  <c r="AD524" i="2"/>
  <c r="AD556" i="2"/>
  <c r="AD568" i="2"/>
  <c r="AD26" i="2"/>
  <c r="AD335" i="2"/>
  <c r="AD626" i="2"/>
  <c r="AD602" i="2"/>
  <c r="AD497" i="2"/>
  <c r="AD552" i="2"/>
  <c r="AD160" i="2"/>
  <c r="AD162" i="2"/>
  <c r="AD226" i="2"/>
  <c r="AD199" i="2"/>
  <c r="AD260" i="2"/>
  <c r="AD265" i="2"/>
  <c r="AD24" i="2"/>
  <c r="AD655" i="2"/>
  <c r="AD420" i="2"/>
  <c r="AD579" i="2"/>
  <c r="AD298" i="2"/>
  <c r="AD657" i="2"/>
  <c r="AD297" i="2"/>
  <c r="AD619" i="2"/>
  <c r="AD370" i="2"/>
  <c r="AD581" i="2"/>
  <c r="AD438" i="2"/>
  <c r="AD283" i="2"/>
  <c r="AD81" i="2"/>
  <c r="AD169" i="2"/>
  <c r="AD613" i="2"/>
  <c r="AD87" i="2"/>
  <c r="AD401" i="2"/>
  <c r="AD439" i="2"/>
  <c r="AD511" i="2"/>
  <c r="AD201" i="2"/>
  <c r="AD428" i="2"/>
  <c r="AD498" i="2"/>
  <c r="AD532" i="2"/>
  <c r="AD538" i="2"/>
  <c r="AD631" i="2"/>
  <c r="AD109" i="2"/>
  <c r="AD517" i="2"/>
  <c r="AD530" i="2"/>
  <c r="AD62" i="2"/>
  <c r="AD487" i="2"/>
  <c r="AD192" i="2"/>
  <c r="AD264" i="2"/>
  <c r="AD494" i="2"/>
  <c r="AD313" i="2"/>
  <c r="AD188" i="2"/>
  <c r="AD278" i="2"/>
  <c r="AD90" i="2"/>
  <c r="AD259" i="2"/>
  <c r="AD212" i="2"/>
  <c r="AD179" i="2"/>
  <c r="AD125" i="2"/>
  <c r="AD436" i="2"/>
  <c r="AD255" i="2"/>
  <c r="AD449" i="2"/>
  <c r="AD667" i="2"/>
  <c r="AD548" i="2"/>
  <c r="AD628" i="2"/>
  <c r="AD73" i="2"/>
  <c r="AD47" i="2"/>
  <c r="AD55" i="2"/>
  <c r="AD302" i="2"/>
  <c r="AD539" i="2"/>
  <c r="AD725" i="2"/>
  <c r="AD257" i="2"/>
  <c r="AD622" i="2"/>
  <c r="AD544" i="2"/>
  <c r="AD715" i="2"/>
  <c r="AD63" i="2"/>
  <c r="AD508" i="2"/>
  <c r="AD484" i="2"/>
  <c r="AD14" i="2"/>
  <c r="AD276" i="2"/>
  <c r="AD152" i="2"/>
  <c r="AD526" i="2"/>
  <c r="AD323" i="2"/>
  <c r="AD271" i="2"/>
  <c r="AD355" i="2"/>
  <c r="AD505" i="2"/>
  <c r="AD707" i="2"/>
  <c r="AD230" i="2"/>
  <c r="AD464" i="2"/>
  <c r="AD261" i="2"/>
  <c r="AD157" i="2"/>
  <c r="AD409" i="2"/>
  <c r="AD621" i="2"/>
  <c r="AD368" i="2"/>
  <c r="AD329" i="2"/>
  <c r="AD70" i="2"/>
  <c r="AD209" i="2"/>
  <c r="AD557" i="2"/>
  <c r="AD470" i="2"/>
  <c r="AD479" i="2"/>
  <c r="AD145" i="2"/>
  <c r="AD421" i="2"/>
  <c r="AD434" i="2"/>
  <c r="AD590" i="2"/>
  <c r="AD365" i="2"/>
  <c r="AD67" i="2"/>
  <c r="AD412" i="2"/>
  <c r="AD159" i="2"/>
  <c r="AD236" i="2"/>
  <c r="AD429" i="2"/>
  <c r="AD251" i="2"/>
  <c r="AD468" i="2"/>
  <c r="AD314" i="2"/>
  <c r="AD91" i="2"/>
  <c r="AD142" i="2"/>
  <c r="AD272" i="2"/>
  <c r="AD640" i="2"/>
  <c r="AD65" i="2"/>
  <c r="AD286" i="2"/>
  <c r="AD717" i="2"/>
  <c r="AD28" i="2"/>
  <c r="AD5" i="2"/>
  <c r="AD546" i="2"/>
  <c r="AD40" i="2"/>
  <c r="AD126" i="2"/>
  <c r="AD525" i="2"/>
  <c r="AD635" i="2"/>
  <c r="AD45" i="2"/>
  <c r="AD196" i="2"/>
  <c r="AD44" i="2"/>
  <c r="AD496" i="2"/>
  <c r="AD171" i="2"/>
  <c r="AD242" i="2"/>
  <c r="AD139" i="2"/>
  <c r="AD374" i="2"/>
  <c r="AD71" i="2"/>
  <c r="AD333" i="2"/>
  <c r="AD645" i="2"/>
  <c r="AD204" i="2"/>
  <c r="AD233" i="2"/>
  <c r="AD311" i="2"/>
  <c r="AD512" i="2"/>
  <c r="AD194" i="2"/>
  <c r="AD547" i="2"/>
  <c r="AD124" i="2"/>
  <c r="AD394" i="2"/>
  <c r="AD342" i="2"/>
  <c r="AD186" i="2"/>
  <c r="AD153" i="2"/>
  <c r="AD677" i="2"/>
  <c r="AD284" i="2"/>
  <c r="AD54" i="2"/>
  <c r="AD393" i="2"/>
  <c r="AD83" i="2"/>
  <c r="AD185" i="2"/>
  <c r="AD627" i="2"/>
  <c r="AD460" i="2"/>
  <c r="AD35" i="2"/>
  <c r="AD321" i="2"/>
  <c r="AD567" i="2"/>
  <c r="AD227" i="2"/>
  <c r="AD115" i="2"/>
  <c r="AD8" i="2"/>
  <c r="AD213" i="2"/>
  <c r="AD572" i="2"/>
  <c r="AD84" i="2"/>
  <c r="AD720" i="2"/>
  <c r="AD389" i="2"/>
  <c r="AD459" i="2"/>
  <c r="AD691" i="2"/>
  <c r="AD107" i="2"/>
  <c r="AD611" i="2"/>
  <c r="AD679" i="2"/>
  <c r="AD172" i="2"/>
  <c r="AD490" i="2"/>
  <c r="AD51" i="2"/>
  <c r="AD331" i="2"/>
  <c r="AD279" i="2"/>
  <c r="AD676" i="2"/>
  <c r="AD504" i="2"/>
  <c r="AD293" i="2"/>
  <c r="AD23" i="2"/>
  <c r="AD38" i="2"/>
  <c r="AD617" i="2"/>
  <c r="AD489" i="2"/>
  <c r="AD243" i="2"/>
  <c r="AD425" i="2"/>
  <c r="AD537" i="2"/>
  <c r="AD148" i="2"/>
  <c r="AD136" i="2"/>
  <c r="AD170" i="2"/>
  <c r="AD604" i="2"/>
  <c r="AD292" i="2"/>
  <c r="AD300" i="2"/>
  <c r="AD385" i="2"/>
  <c r="AD564" i="2"/>
  <c r="AD132" i="2"/>
  <c r="AD123" i="2"/>
  <c r="AD247" i="2"/>
  <c r="AD135" i="2"/>
  <c r="AD578" i="2"/>
  <c r="AD673" i="2"/>
  <c r="AD133" i="2"/>
  <c r="AD131" i="2"/>
  <c r="AD416" i="2"/>
  <c r="AD303" i="2"/>
  <c r="AD431" i="2"/>
  <c r="AD410" i="2"/>
  <c r="AD163" i="2"/>
  <c r="AD642" i="2"/>
  <c r="AD252" i="2"/>
  <c r="AD280" i="2"/>
  <c r="AD134" i="2"/>
  <c r="AD607" i="2"/>
  <c r="AD534" i="2"/>
  <c r="AD34" i="2"/>
  <c r="AD268" i="2"/>
  <c r="AD501" i="2"/>
  <c r="AD415" i="2"/>
  <c r="AD678" i="2"/>
  <c r="AD150" i="2"/>
  <c r="AD181" i="2"/>
  <c r="AD383" i="2"/>
  <c r="AD128" i="2"/>
  <c r="AD184" i="2"/>
  <c r="AD110" i="2"/>
  <c r="AD354" i="2"/>
  <c r="AD117" i="2"/>
  <c r="AD594" i="2"/>
  <c r="AD21" i="2"/>
  <c r="AD99" i="2"/>
  <c r="AD359" i="2"/>
  <c r="AD623" i="2"/>
  <c r="AD57" i="2"/>
  <c r="AD378" i="2"/>
  <c r="AD16" i="2"/>
  <c r="AD102" i="2"/>
  <c r="AD447" i="2"/>
  <c r="AD218" i="2"/>
  <c r="AD189" i="2"/>
  <c r="AD154" i="2"/>
  <c r="AD304" i="2"/>
  <c r="AD15" i="2"/>
  <c r="AD19" i="2"/>
  <c r="AD730" i="2"/>
  <c r="AD649" i="2"/>
  <c r="AD202" i="2"/>
  <c r="AD76" i="2"/>
  <c r="AD605" i="2"/>
  <c r="AD222" i="2"/>
  <c r="AD527" i="2"/>
  <c r="AD168" i="2"/>
  <c r="AD11" i="2"/>
  <c r="AD379" i="2"/>
  <c r="AD521" i="2"/>
  <c r="AD56" i="2"/>
  <c r="AD248" i="2"/>
  <c r="AD549" i="2"/>
  <c r="AD659" i="2"/>
  <c r="AD320" i="2"/>
  <c r="AD118" i="2"/>
  <c r="AD349" i="2"/>
  <c r="AD426" i="2"/>
  <c r="AD387" i="2"/>
  <c r="AD588" i="2"/>
  <c r="AD256" i="2"/>
  <c r="AD637" i="2"/>
  <c r="AD9" i="2"/>
  <c r="AD486" i="2"/>
  <c r="AD353" i="2"/>
  <c r="AD305" i="2"/>
  <c r="AD143" i="2"/>
  <c r="AD178" i="2"/>
  <c r="AD451" i="2"/>
  <c r="AD701" i="2"/>
  <c r="AD97" i="2"/>
  <c r="AD269" i="2"/>
  <c r="AD656" i="2"/>
  <c r="AD440" i="2"/>
  <c r="AD726" i="2"/>
  <c r="AD381" i="2"/>
  <c r="AD190" i="2"/>
  <c r="AD221" i="2"/>
  <c r="AD493" i="2"/>
  <c r="AD7" i="2"/>
  <c r="AD191" i="2"/>
  <c r="AD515" i="2"/>
  <c r="AD301" i="2"/>
  <c r="AD22" i="2"/>
  <c r="AD167" i="2"/>
  <c r="AD495" i="2"/>
  <c r="AD254" i="2"/>
  <c r="AD287" i="2"/>
  <c r="AD419" i="2"/>
  <c r="AD66" i="2"/>
  <c r="AD558" i="2"/>
  <c r="AD711" i="2"/>
  <c r="AD585" i="2"/>
  <c r="AD382" i="2"/>
  <c r="AD437" i="2"/>
  <c r="AD95" i="2"/>
  <c r="AD682" i="2"/>
  <c r="AD234" i="2"/>
  <c r="AD113" i="2"/>
  <c r="AD344" i="2"/>
  <c r="AD405" i="2"/>
  <c r="AD728" i="2"/>
  <c r="AD318" i="2"/>
  <c r="AD662" i="2"/>
  <c r="AD485" i="2"/>
  <c r="AD632" i="2"/>
  <c r="AD660" i="2"/>
  <c r="AD249" i="2"/>
  <c r="AD59" i="2"/>
  <c r="AD392" i="2"/>
  <c r="AD591" i="2"/>
  <c r="AD114" i="2"/>
  <c r="AD507" i="2"/>
  <c r="AD210" i="2"/>
  <c r="AD601" i="2"/>
  <c r="AD472" i="2"/>
  <c r="AD13" i="2"/>
  <c r="AD358" i="2"/>
  <c r="AD456" i="2"/>
  <c r="AD690" i="2"/>
  <c r="AD462" i="2"/>
  <c r="AD600" i="2"/>
  <c r="AD352" i="2"/>
  <c r="AD361" i="2"/>
  <c r="AD418" i="2"/>
  <c r="AD30" i="2"/>
  <c r="AD380" i="2"/>
  <c r="AD77" i="2"/>
  <c r="AD130" i="2"/>
  <c r="AD608" i="2"/>
  <c r="AD687" i="2"/>
  <c r="AD105" i="2"/>
  <c r="AD253" i="2"/>
  <c r="AD197" i="2"/>
  <c r="AD316" i="2"/>
  <c r="AD173" i="2"/>
  <c r="AD553" i="2"/>
  <c r="AD466" i="2"/>
  <c r="AD391" i="2"/>
  <c r="AD473" i="2"/>
  <c r="AD665" i="2"/>
  <c r="AD734" i="2"/>
  <c r="AD516" i="2"/>
  <c r="AD80" i="2"/>
  <c r="AD500" i="2"/>
  <c r="AD718" i="2"/>
  <c r="AD75" i="2"/>
  <c r="AD406" i="2"/>
  <c r="AD312" i="2"/>
  <c r="AD364" i="2"/>
  <c r="AD326" i="2"/>
  <c r="AD577" i="2"/>
  <c r="AD79" i="2"/>
  <c r="AD614" i="2"/>
  <c r="AD612" i="2"/>
  <c r="AD208" i="2"/>
  <c r="AD388" i="2"/>
  <c r="AD445" i="2"/>
  <c r="AD166" i="2"/>
  <c r="AD463" i="2"/>
  <c r="AD295" i="2"/>
  <c r="AD566" i="2"/>
  <c r="AD651" i="2"/>
  <c r="AD523" i="2"/>
  <c r="AD235" i="2"/>
  <c r="AD506" i="2"/>
  <c r="AD41" i="2"/>
  <c r="AD630" i="2"/>
  <c r="AD183" i="2"/>
  <c r="AD499" i="2"/>
  <c r="AD570" i="2"/>
  <c r="AD325" i="2"/>
  <c r="AD78" i="2"/>
  <c r="AD36" i="2"/>
  <c r="AD89" i="2"/>
  <c r="AD33" i="2"/>
  <c r="AD475" i="2"/>
  <c r="AD510" i="2"/>
  <c r="AD228" i="2"/>
  <c r="AD695" i="2"/>
  <c r="AD92" i="2"/>
  <c r="AD48" i="2"/>
  <c r="AD237" i="2"/>
  <c r="AD399" i="2"/>
  <c r="AD39" i="2"/>
  <c r="AD31" i="2"/>
  <c r="AD641" i="2"/>
  <c r="AD334" i="2"/>
  <c r="AD351" i="2"/>
  <c r="AD697" i="2"/>
  <c r="AD277" i="2"/>
  <c r="AD104" i="2"/>
  <c r="AD514" i="2"/>
  <c r="AD308" i="2"/>
  <c r="AD454" i="2"/>
  <c r="AD68" i="2"/>
  <c r="AD663" i="2"/>
  <c r="AD654" i="2"/>
  <c r="AD27" i="2"/>
  <c r="AD712" i="2"/>
  <c r="AD375" i="2"/>
  <c r="AD281" i="2"/>
  <c r="AD646" i="2"/>
  <c r="AD417" i="2"/>
  <c r="AD346" i="2"/>
  <c r="AD64" i="2"/>
  <c r="AD609" i="2"/>
  <c r="AD205" i="2"/>
  <c r="AD675" i="2"/>
  <c r="AD427" i="2"/>
  <c r="AD232" i="2"/>
  <c r="AD696" i="2"/>
  <c r="AD182" i="2"/>
  <c r="AD574" i="2"/>
  <c r="AD112" i="2"/>
  <c r="AD337" i="2"/>
  <c r="AD156" i="2"/>
  <c r="AD49" i="2"/>
  <c r="AD458" i="2"/>
  <c r="AD239" i="2"/>
  <c r="AD699" i="2"/>
  <c r="AD481" i="2"/>
  <c r="AD722" i="2"/>
  <c r="AD108" i="2"/>
  <c r="AD141" i="2"/>
  <c r="AD400" i="2"/>
  <c r="AD559" i="2"/>
  <c r="AD96" i="2"/>
  <c r="AD727" i="2"/>
  <c r="AD461" i="2"/>
  <c r="AD111" i="2"/>
  <c r="AD103" i="2"/>
  <c r="AD291" i="2"/>
  <c r="AD384" i="2"/>
  <c r="AD488" i="2"/>
  <c r="AD341" i="2"/>
  <c r="AD533" i="2"/>
  <c r="AD137" i="2"/>
  <c r="AD262" i="2"/>
  <c r="AD693" i="2"/>
  <c r="AD685" i="2"/>
  <c r="AD639" i="2"/>
  <c r="AD669" i="2"/>
  <c r="AD411" i="2"/>
  <c r="AD339" i="2"/>
  <c r="AD435" i="2"/>
  <c r="AD541" i="2"/>
  <c r="AD149" i="2"/>
  <c r="AD652" i="2"/>
  <c r="AD692" i="2"/>
  <c r="AD575" i="2"/>
  <c r="AD224" i="2"/>
  <c r="AD357" i="2"/>
  <c r="AD684" i="2"/>
  <c r="AD709" i="2"/>
  <c r="AD713" i="2"/>
  <c r="AD550" i="2"/>
  <c r="AD681" i="2"/>
  <c r="AD535" i="2"/>
  <c r="AD569" i="2"/>
  <c r="AD101" i="2"/>
  <c r="AD586" i="2"/>
  <c r="AD562" i="2"/>
  <c r="AD480" i="2"/>
  <c r="AD258" i="2"/>
  <c r="AD625" i="2"/>
  <c r="AD328" i="2"/>
  <c r="AD735" i="2"/>
  <c r="AD270" i="2"/>
  <c r="AD478" i="2"/>
  <c r="AD119" i="2"/>
  <c r="AD689" i="2"/>
  <c r="AD85" i="2"/>
  <c r="AD376" i="2"/>
  <c r="AD356" i="2"/>
  <c r="AD551" i="2"/>
  <c r="AD658" i="2"/>
  <c r="AD324" i="2"/>
  <c r="AD442" i="2"/>
  <c r="AD408" i="2"/>
  <c r="AD58" i="2"/>
  <c r="AD193" i="2"/>
  <c r="AD593" i="2"/>
  <c r="AD347" i="2"/>
  <c r="AD545" i="2"/>
  <c r="AD531" i="2"/>
  <c r="AD288" i="2"/>
  <c r="AD377" i="2"/>
  <c r="AD729" i="2"/>
  <c r="AD363" i="2"/>
  <c r="AD471" i="2"/>
  <c r="AD350" i="2"/>
  <c r="AD589" i="2"/>
  <c r="AD683" i="2"/>
  <c r="AD244" i="2"/>
  <c r="AD513" i="2"/>
  <c r="AD615" i="2"/>
  <c r="AD519" i="2"/>
  <c r="AD502" i="2"/>
  <c r="AD633" i="2"/>
  <c r="AD540" i="2"/>
  <c r="AD584" i="2"/>
  <c r="AD211" i="2"/>
  <c r="AD634" i="2"/>
  <c r="AD290" i="2"/>
  <c r="AD164" i="2"/>
  <c r="AD345" i="2"/>
  <c r="AD522" i="2"/>
  <c r="AD580" i="2"/>
  <c r="AD402" i="2"/>
  <c r="AD360" i="2"/>
  <c r="AD455" i="2"/>
  <c r="AD452" i="2"/>
  <c r="AD274" i="2"/>
  <c r="AD483" i="2"/>
  <c r="AD703" i="2"/>
  <c r="AD309" i="2"/>
  <c r="AD275" i="2"/>
  <c r="AD220" i="2"/>
  <c r="AD714" i="2"/>
  <c r="AD571" i="2"/>
  <c r="AD666" i="2"/>
  <c r="AD603" i="2"/>
  <c r="AD492" i="2"/>
  <c r="AD432" i="2"/>
  <c r="AD413" i="2"/>
  <c r="AD599" i="2"/>
  <c r="AD650" i="2"/>
  <c r="AD453" i="2"/>
  <c r="AD653" i="2"/>
  <c r="AD723" i="2"/>
  <c r="AD503" i="2"/>
  <c r="AD616" i="2"/>
  <c r="AD671" i="2"/>
  <c r="AD700" i="2"/>
  <c r="AD529" i="2"/>
  <c r="AD710" i="2"/>
  <c r="AD680" i="2"/>
  <c r="AD560" i="2"/>
  <c r="AD719" i="2"/>
  <c r="AD733" i="2"/>
  <c r="AD670" i="2"/>
  <c r="AD618" i="2"/>
  <c r="AD694" i="2"/>
  <c r="AD596" i="2"/>
  <c r="AD624" i="2"/>
  <c r="AD721" i="2"/>
  <c r="AD563" i="2"/>
  <c r="AD698" i="2"/>
  <c r="AD705" i="2"/>
  <c r="AD643" i="2"/>
  <c r="AD704" i="2"/>
  <c r="AD686" i="2"/>
  <c r="AD724" i="2"/>
  <c r="AD668" i="2"/>
  <c r="AD674" i="2"/>
  <c r="AD620" i="2"/>
  <c r="AD638" i="2"/>
  <c r="AD716" i="2"/>
  <c r="AD595" i="2"/>
  <c r="AD688" i="2"/>
  <c r="AD732" i="2"/>
  <c r="AD731" i="2"/>
  <c r="AC542" i="2"/>
  <c r="AC583" i="2"/>
  <c r="AC597" i="2"/>
  <c r="AC147" i="2"/>
  <c r="AC395" i="2"/>
  <c r="AC307" i="2"/>
  <c r="AC576" i="2"/>
  <c r="AC397" i="2"/>
  <c r="AC582" i="2"/>
  <c r="AC348" i="2"/>
  <c r="AC327" i="2"/>
  <c r="AC518" i="2"/>
  <c r="AC140" i="2"/>
  <c r="AC267" i="2"/>
  <c r="AC664" i="2"/>
  <c r="AC106" i="2"/>
  <c r="AC180" i="2"/>
  <c r="AC386" i="2"/>
  <c r="AC443" i="2"/>
  <c r="AC491" i="2"/>
  <c r="AC672" i="2"/>
  <c r="AC198" i="2"/>
  <c r="AC52" i="2"/>
  <c r="AC122" i="2"/>
  <c r="AC390" i="2"/>
  <c r="AC340" i="2"/>
  <c r="AC146" i="2"/>
  <c r="AC18" i="2"/>
  <c r="AC543" i="2"/>
  <c r="AC661" i="2"/>
  <c r="AC362" i="2"/>
  <c r="AC121" i="2"/>
  <c r="AC69" i="2"/>
  <c r="AC647" i="2"/>
  <c r="AC138" i="2"/>
  <c r="AC648" i="2"/>
  <c r="AC60" i="2"/>
  <c r="AC598" i="2"/>
  <c r="AC322" i="2"/>
  <c r="AC74" i="2"/>
  <c r="AC72" i="2"/>
  <c r="AC6" i="2"/>
  <c r="AC20" i="2"/>
  <c r="AC573" i="2"/>
  <c r="AC444" i="2"/>
  <c r="AC296" i="2"/>
  <c r="AC161" i="2"/>
  <c r="AC561" i="2"/>
  <c r="AC403" i="2"/>
  <c r="AC332" i="2"/>
  <c r="AC53" i="2"/>
  <c r="AC240" i="2"/>
  <c r="AC151" i="2"/>
  <c r="AC100" i="2"/>
  <c r="AC467" i="2"/>
  <c r="AC636" i="2"/>
  <c r="AC407" i="2"/>
  <c r="AC61" i="2"/>
  <c r="AC195" i="2"/>
  <c r="AC554" i="2"/>
  <c r="AC144" i="2"/>
  <c r="AC373" i="2"/>
  <c r="AC536" i="2"/>
  <c r="AC336" i="2"/>
  <c r="AC476" i="2"/>
  <c r="AC424" i="2"/>
  <c r="AC223" i="2"/>
  <c r="AC465" i="2"/>
  <c r="AC282" i="2"/>
  <c r="AC94" i="2"/>
  <c r="AC441" i="2"/>
  <c r="AC187" i="2"/>
  <c r="AC446" i="2"/>
  <c r="AC396" i="2"/>
  <c r="AC294" i="2"/>
  <c r="AC238" i="2"/>
  <c r="AC82" i="2"/>
  <c r="AC88" i="2"/>
  <c r="AC450" i="2"/>
  <c r="AC477" i="2"/>
  <c r="AC310" i="2"/>
  <c r="AC285" i="2"/>
  <c r="AC215" i="2"/>
  <c r="AC338" i="2"/>
  <c r="AC266" i="2"/>
  <c r="AC86" i="2"/>
  <c r="AC216" i="2"/>
  <c r="AC587" i="2"/>
  <c r="AC46" i="2"/>
  <c r="AC3" i="2"/>
  <c r="AC404" i="2"/>
  <c r="AC231" i="2"/>
  <c r="AC299" i="2"/>
  <c r="AC42" i="2"/>
  <c r="AC366" i="2"/>
  <c r="AC644" i="2"/>
  <c r="AC165" i="2"/>
  <c r="AC12" i="2"/>
  <c r="AC10" i="2"/>
  <c r="AC330" i="2"/>
  <c r="AC43" i="2"/>
  <c r="AC289" i="2"/>
  <c r="AC127" i="2"/>
  <c r="AC4" i="2"/>
  <c r="AC214" i="2"/>
  <c r="AC414" i="2"/>
  <c r="AC158" i="2"/>
  <c r="AC565" i="2"/>
  <c r="AC469" i="2"/>
  <c r="AC174" i="2"/>
  <c r="AC423" i="2"/>
  <c r="AC155" i="2"/>
  <c r="AC29" i="2"/>
  <c r="AC319" i="2"/>
  <c r="AC306" i="2"/>
  <c r="AC93" i="2"/>
  <c r="AC371" i="2"/>
  <c r="AC177" i="2"/>
  <c r="AC706" i="2"/>
  <c r="AC37" i="2"/>
  <c r="AC317" i="2"/>
  <c r="AC606" i="2"/>
  <c r="AC207" i="2"/>
  <c r="AC520" i="2"/>
  <c r="AC200" i="2"/>
  <c r="AC219" i="2"/>
  <c r="AC241" i="2"/>
  <c r="AC273" i="2"/>
  <c r="J63" i="3" s="1"/>
  <c r="AC229" i="2"/>
  <c r="AC528" i="2"/>
  <c r="AC369" i="2"/>
  <c r="AC509" i="2"/>
  <c r="AC246" i="2"/>
  <c r="AC433" i="2"/>
  <c r="AC203" i="2"/>
  <c r="AC50" i="2"/>
  <c r="AC422" i="2"/>
  <c r="AC32" i="2"/>
  <c r="AC315" i="2"/>
  <c r="AC430" i="2"/>
  <c r="AC708" i="2"/>
  <c r="AC206" i="2"/>
  <c r="AC225" i="2"/>
  <c r="AC129" i="2"/>
  <c r="AC263" i="2"/>
  <c r="AC398" i="2"/>
  <c r="AC176" i="2"/>
  <c r="AC367" i="2"/>
  <c r="AC98" i="2"/>
  <c r="AC2" i="2"/>
  <c r="AC702" i="2"/>
  <c r="AC250" i="2"/>
  <c r="AC343" i="2"/>
  <c r="AC120" i="2"/>
  <c r="AC457" i="2"/>
  <c r="AC372" i="2"/>
  <c r="AC25" i="2"/>
  <c r="AC474" i="2"/>
  <c r="AC592" i="2"/>
  <c r="AC116" i="2"/>
  <c r="AC17" i="2"/>
  <c r="AC610" i="2"/>
  <c r="AC448" i="2"/>
  <c r="AC245" i="2"/>
  <c r="AC482" i="2"/>
  <c r="AC175" i="2"/>
  <c r="AC217" i="2"/>
  <c r="AC555" i="2"/>
  <c r="AC629" i="2"/>
  <c r="AC524" i="2"/>
  <c r="AC556" i="2"/>
  <c r="AC568" i="2"/>
  <c r="AC26" i="2"/>
  <c r="AC335" i="2"/>
  <c r="AC626" i="2"/>
  <c r="AC602" i="2"/>
  <c r="AC497" i="2"/>
  <c r="AC552" i="2"/>
  <c r="AC160" i="2"/>
  <c r="AC162" i="2"/>
  <c r="AC226" i="2"/>
  <c r="AC199" i="2"/>
  <c r="AC260" i="2"/>
  <c r="AC265" i="2"/>
  <c r="AC24" i="2"/>
  <c r="AC655" i="2"/>
  <c r="AC420" i="2"/>
  <c r="AC579" i="2"/>
  <c r="AC298" i="2"/>
  <c r="AC657" i="2"/>
  <c r="AC297" i="2"/>
  <c r="AC619" i="2"/>
  <c r="AC370" i="2"/>
  <c r="AC581" i="2"/>
  <c r="AC438" i="2"/>
  <c r="AC283" i="2"/>
  <c r="AC81" i="2"/>
  <c r="AC169" i="2"/>
  <c r="AC613" i="2"/>
  <c r="AC87" i="2"/>
  <c r="AC401" i="2"/>
  <c r="AC439" i="2"/>
  <c r="AC511" i="2"/>
  <c r="AC201" i="2"/>
  <c r="AC428" i="2"/>
  <c r="AC498" i="2"/>
  <c r="AC532" i="2"/>
  <c r="AC538" i="2"/>
  <c r="AC631" i="2"/>
  <c r="AC109" i="2"/>
  <c r="AC517" i="2"/>
  <c r="AC530" i="2"/>
  <c r="AC62" i="2"/>
  <c r="AC487" i="2"/>
  <c r="AC192" i="2"/>
  <c r="AC264" i="2"/>
  <c r="AC494" i="2"/>
  <c r="AC313" i="2"/>
  <c r="AC188" i="2"/>
  <c r="AC278" i="2"/>
  <c r="AC90" i="2"/>
  <c r="AC259" i="2"/>
  <c r="AC212" i="2"/>
  <c r="AC179" i="2"/>
  <c r="AC125" i="2"/>
  <c r="AC436" i="2"/>
  <c r="AC255" i="2"/>
  <c r="AC449" i="2"/>
  <c r="AC667" i="2"/>
  <c r="AC548" i="2"/>
  <c r="AC628" i="2"/>
  <c r="AC73" i="2"/>
  <c r="AC47" i="2"/>
  <c r="AC55" i="2"/>
  <c r="AC302" i="2"/>
  <c r="AC539" i="2"/>
  <c r="AC725" i="2"/>
  <c r="AC257" i="2"/>
  <c r="AC622" i="2"/>
  <c r="AC544" i="2"/>
  <c r="AC715" i="2"/>
  <c r="AC63" i="2"/>
  <c r="AC508" i="2"/>
  <c r="AC484" i="2"/>
  <c r="AC14" i="2"/>
  <c r="AC276" i="2"/>
  <c r="AC152" i="2"/>
  <c r="AC526" i="2"/>
  <c r="AC323" i="2"/>
  <c r="AC271" i="2"/>
  <c r="AC355" i="2"/>
  <c r="AC505" i="2"/>
  <c r="AC707" i="2"/>
  <c r="AC230" i="2"/>
  <c r="AC464" i="2"/>
  <c r="AC261" i="2"/>
  <c r="AC157" i="2"/>
  <c r="AC409" i="2"/>
  <c r="AC621" i="2"/>
  <c r="AC368" i="2"/>
  <c r="AC329" i="2"/>
  <c r="AC70" i="2"/>
  <c r="AC209" i="2"/>
  <c r="AC557" i="2"/>
  <c r="AC470" i="2"/>
  <c r="AC479" i="2"/>
  <c r="AC145" i="2"/>
  <c r="AC421" i="2"/>
  <c r="AC434" i="2"/>
  <c r="AC590" i="2"/>
  <c r="AC365" i="2"/>
  <c r="AC67" i="2"/>
  <c r="AC412" i="2"/>
  <c r="AC159" i="2"/>
  <c r="AC236" i="2"/>
  <c r="AC429" i="2"/>
  <c r="AC251" i="2"/>
  <c r="AC468" i="2"/>
  <c r="AC314" i="2"/>
  <c r="AC91" i="2"/>
  <c r="AC142" i="2"/>
  <c r="AC272" i="2"/>
  <c r="AC640" i="2"/>
  <c r="AC65" i="2"/>
  <c r="AC286" i="2"/>
  <c r="AC717" i="2"/>
  <c r="AC28" i="2"/>
  <c r="AC5" i="2"/>
  <c r="AC546" i="2"/>
  <c r="AC40" i="2"/>
  <c r="AC126" i="2"/>
  <c r="AC525" i="2"/>
  <c r="AC635" i="2"/>
  <c r="AC45" i="2"/>
  <c r="AC196" i="2"/>
  <c r="AC44" i="2"/>
  <c r="AC496" i="2"/>
  <c r="AC171" i="2"/>
  <c r="AC242" i="2"/>
  <c r="AC139" i="2"/>
  <c r="AC374" i="2"/>
  <c r="AC71" i="2"/>
  <c r="AC333" i="2"/>
  <c r="AC645" i="2"/>
  <c r="AC204" i="2"/>
  <c r="AC233" i="2"/>
  <c r="AC311" i="2"/>
  <c r="AC512" i="2"/>
  <c r="AC194" i="2"/>
  <c r="AC547" i="2"/>
  <c r="AC124" i="2"/>
  <c r="AC394" i="2"/>
  <c r="AC342" i="2"/>
  <c r="AC186" i="2"/>
  <c r="AC153" i="2"/>
  <c r="AC677" i="2"/>
  <c r="AC284" i="2"/>
  <c r="AC54" i="2"/>
  <c r="AC393" i="2"/>
  <c r="AC83" i="2"/>
  <c r="AC185" i="2"/>
  <c r="AC627" i="2"/>
  <c r="AC460" i="2"/>
  <c r="AC35" i="2"/>
  <c r="AC321" i="2"/>
  <c r="AC567" i="2"/>
  <c r="AC227" i="2"/>
  <c r="AC115" i="2"/>
  <c r="AC8" i="2"/>
  <c r="AC213" i="2"/>
  <c r="AC572" i="2"/>
  <c r="AC84" i="2"/>
  <c r="AC720" i="2"/>
  <c r="AC389" i="2"/>
  <c r="AC459" i="2"/>
  <c r="AC691" i="2"/>
  <c r="AC107" i="2"/>
  <c r="AC611" i="2"/>
  <c r="AC679" i="2"/>
  <c r="AC172" i="2"/>
  <c r="AC490" i="2"/>
  <c r="AC51" i="2"/>
  <c r="AC331" i="2"/>
  <c r="AC279" i="2"/>
  <c r="AC676" i="2"/>
  <c r="AC504" i="2"/>
  <c r="AC293" i="2"/>
  <c r="AC23" i="2"/>
  <c r="AC38" i="2"/>
  <c r="AC617" i="2"/>
  <c r="AC489" i="2"/>
  <c r="AC243" i="2"/>
  <c r="AC425" i="2"/>
  <c r="AC537" i="2"/>
  <c r="AC148" i="2"/>
  <c r="AC136" i="2"/>
  <c r="AC170" i="2"/>
  <c r="AC604" i="2"/>
  <c r="AC292" i="2"/>
  <c r="AC300" i="2"/>
  <c r="AC385" i="2"/>
  <c r="AC564" i="2"/>
  <c r="AC132" i="2"/>
  <c r="AC123" i="2"/>
  <c r="AC247" i="2"/>
  <c r="AC135" i="2"/>
  <c r="AC578" i="2"/>
  <c r="AC673" i="2"/>
  <c r="AC133" i="2"/>
  <c r="AC131" i="2"/>
  <c r="AC416" i="2"/>
  <c r="AC303" i="2"/>
  <c r="AC431" i="2"/>
  <c r="AC410" i="2"/>
  <c r="AC163" i="2"/>
  <c r="AC642" i="2"/>
  <c r="AC252" i="2"/>
  <c r="AC280" i="2"/>
  <c r="AC134" i="2"/>
  <c r="AC607" i="2"/>
  <c r="AC534" i="2"/>
  <c r="AC34" i="2"/>
  <c r="AC268" i="2"/>
  <c r="AC501" i="2"/>
  <c r="AC415" i="2"/>
  <c r="AC678" i="2"/>
  <c r="AC150" i="2"/>
  <c r="AC181" i="2"/>
  <c r="AC383" i="2"/>
  <c r="AC128" i="2"/>
  <c r="AC184" i="2"/>
  <c r="AC110" i="2"/>
  <c r="AC354" i="2"/>
  <c r="AC117" i="2"/>
  <c r="AC594" i="2"/>
  <c r="AC21" i="2"/>
  <c r="AC99" i="2"/>
  <c r="AC359" i="2"/>
  <c r="AC623" i="2"/>
  <c r="AC57" i="2"/>
  <c r="AC378" i="2"/>
  <c r="AC16" i="2"/>
  <c r="AC102" i="2"/>
  <c r="AC447" i="2"/>
  <c r="AC218" i="2"/>
  <c r="AC189" i="2"/>
  <c r="AC154" i="2"/>
  <c r="AC304" i="2"/>
  <c r="AC15" i="2"/>
  <c r="AC19" i="2"/>
  <c r="AC730" i="2"/>
  <c r="AC649" i="2"/>
  <c r="AC202" i="2"/>
  <c r="AC76" i="2"/>
  <c r="AC605" i="2"/>
  <c r="AC222" i="2"/>
  <c r="AC527" i="2"/>
  <c r="AC168" i="2"/>
  <c r="AC11" i="2"/>
  <c r="AC379" i="2"/>
  <c r="AC521" i="2"/>
  <c r="AC56" i="2"/>
  <c r="AC248" i="2"/>
  <c r="AC549" i="2"/>
  <c r="AC659" i="2"/>
  <c r="AC320" i="2"/>
  <c r="AC118" i="2"/>
  <c r="AC349" i="2"/>
  <c r="AC426" i="2"/>
  <c r="AC387" i="2"/>
  <c r="AC588" i="2"/>
  <c r="AC256" i="2"/>
  <c r="AC637" i="2"/>
  <c r="AC9" i="2"/>
  <c r="AC486" i="2"/>
  <c r="AC353" i="2"/>
  <c r="AC305" i="2"/>
  <c r="AC143" i="2"/>
  <c r="AC178" i="2"/>
  <c r="AC451" i="2"/>
  <c r="AC701" i="2"/>
  <c r="AC97" i="2"/>
  <c r="AC269" i="2"/>
  <c r="AC656" i="2"/>
  <c r="AC440" i="2"/>
  <c r="AC726" i="2"/>
  <c r="AC381" i="2"/>
  <c r="AC190" i="2"/>
  <c r="AC221" i="2"/>
  <c r="AC493" i="2"/>
  <c r="AC7" i="2"/>
  <c r="AC191" i="2"/>
  <c r="AC515" i="2"/>
  <c r="AC301" i="2"/>
  <c r="AC22" i="2"/>
  <c r="AC167" i="2"/>
  <c r="AC495" i="2"/>
  <c r="AC254" i="2"/>
  <c r="AC287" i="2"/>
  <c r="AC419" i="2"/>
  <c r="AC66" i="2"/>
  <c r="AC558" i="2"/>
  <c r="AC711" i="2"/>
  <c r="AC585" i="2"/>
  <c r="AC382" i="2"/>
  <c r="AC437" i="2"/>
  <c r="AC95" i="2"/>
  <c r="AC682" i="2"/>
  <c r="AC234" i="2"/>
  <c r="AC113" i="2"/>
  <c r="AC344" i="2"/>
  <c r="AC405" i="2"/>
  <c r="AC728" i="2"/>
  <c r="AC318" i="2"/>
  <c r="AC662" i="2"/>
  <c r="AC485" i="2"/>
  <c r="AC632" i="2"/>
  <c r="AC660" i="2"/>
  <c r="AC249" i="2"/>
  <c r="AC59" i="2"/>
  <c r="AC392" i="2"/>
  <c r="AC591" i="2"/>
  <c r="AC114" i="2"/>
  <c r="AC507" i="2"/>
  <c r="AC210" i="2"/>
  <c r="AC601" i="2"/>
  <c r="AC472" i="2"/>
  <c r="AC13" i="2"/>
  <c r="AC358" i="2"/>
  <c r="AC456" i="2"/>
  <c r="AC690" i="2"/>
  <c r="AC462" i="2"/>
  <c r="AC600" i="2"/>
  <c r="AC352" i="2"/>
  <c r="AC361" i="2"/>
  <c r="AC418" i="2"/>
  <c r="AC30" i="2"/>
  <c r="AC380" i="2"/>
  <c r="AC77" i="2"/>
  <c r="AC130" i="2"/>
  <c r="AC608" i="2"/>
  <c r="AC687" i="2"/>
  <c r="AC105" i="2"/>
  <c r="AC253" i="2"/>
  <c r="AC197" i="2"/>
  <c r="AC316" i="2"/>
  <c r="AC173" i="2"/>
  <c r="AC553" i="2"/>
  <c r="AC466" i="2"/>
  <c r="AC391" i="2"/>
  <c r="AC473" i="2"/>
  <c r="AC665" i="2"/>
  <c r="AC734" i="2"/>
  <c r="AC516" i="2"/>
  <c r="AC80" i="2"/>
  <c r="AC500" i="2"/>
  <c r="AC718" i="2"/>
  <c r="AC75" i="2"/>
  <c r="AC406" i="2"/>
  <c r="AC312" i="2"/>
  <c r="AC364" i="2"/>
  <c r="AC326" i="2"/>
  <c r="AC577" i="2"/>
  <c r="AC79" i="2"/>
  <c r="AC614" i="2"/>
  <c r="AC612" i="2"/>
  <c r="AC208" i="2"/>
  <c r="AC388" i="2"/>
  <c r="AC445" i="2"/>
  <c r="AC166" i="2"/>
  <c r="AC463" i="2"/>
  <c r="AC295" i="2"/>
  <c r="AC566" i="2"/>
  <c r="AC651" i="2"/>
  <c r="AC523" i="2"/>
  <c r="AC235" i="2"/>
  <c r="AC506" i="2"/>
  <c r="AC41" i="2"/>
  <c r="AC630" i="2"/>
  <c r="AC183" i="2"/>
  <c r="AC499" i="2"/>
  <c r="AC570" i="2"/>
  <c r="AC325" i="2"/>
  <c r="AC78" i="2"/>
  <c r="AC36" i="2"/>
  <c r="AC89" i="2"/>
  <c r="AC33" i="2"/>
  <c r="AC475" i="2"/>
  <c r="AC510" i="2"/>
  <c r="AC228" i="2"/>
  <c r="AC695" i="2"/>
  <c r="AC92" i="2"/>
  <c r="AC48" i="2"/>
  <c r="AC237" i="2"/>
  <c r="AC399" i="2"/>
  <c r="AC39" i="2"/>
  <c r="AC31" i="2"/>
  <c r="AC641" i="2"/>
  <c r="AC334" i="2"/>
  <c r="AC351" i="2"/>
  <c r="AC697" i="2"/>
  <c r="AC277" i="2"/>
  <c r="AC104" i="2"/>
  <c r="AC514" i="2"/>
  <c r="AC308" i="2"/>
  <c r="AC454" i="2"/>
  <c r="AC68" i="2"/>
  <c r="AC663" i="2"/>
  <c r="AC654" i="2"/>
  <c r="AC27" i="2"/>
  <c r="AC712" i="2"/>
  <c r="AC375" i="2"/>
  <c r="AC281" i="2"/>
  <c r="AC646" i="2"/>
  <c r="AC417" i="2"/>
  <c r="AC346" i="2"/>
  <c r="AC64" i="2"/>
  <c r="AC609" i="2"/>
  <c r="AC205" i="2"/>
  <c r="AC675" i="2"/>
  <c r="AC427" i="2"/>
  <c r="AC232" i="2"/>
  <c r="AC696" i="2"/>
  <c r="AC182" i="2"/>
  <c r="AC574" i="2"/>
  <c r="AC112" i="2"/>
  <c r="AC337" i="2"/>
  <c r="AC156" i="2"/>
  <c r="AC49" i="2"/>
  <c r="AC458" i="2"/>
  <c r="AC239" i="2"/>
  <c r="AC699" i="2"/>
  <c r="AC481" i="2"/>
  <c r="AC722" i="2"/>
  <c r="AC108" i="2"/>
  <c r="AC141" i="2"/>
  <c r="AC400" i="2"/>
  <c r="AC559" i="2"/>
  <c r="AC96" i="2"/>
  <c r="AC727" i="2"/>
  <c r="AC461" i="2"/>
  <c r="AC111" i="2"/>
  <c r="AC103" i="2"/>
  <c r="AC291" i="2"/>
  <c r="AC384" i="2"/>
  <c r="AC488" i="2"/>
  <c r="AC341" i="2"/>
  <c r="AC533" i="2"/>
  <c r="AC137" i="2"/>
  <c r="AC262" i="2"/>
  <c r="AC693" i="2"/>
  <c r="AC685" i="2"/>
  <c r="AC639" i="2"/>
  <c r="AC669" i="2"/>
  <c r="AC411" i="2"/>
  <c r="AC339" i="2"/>
  <c r="AC435" i="2"/>
  <c r="AC541" i="2"/>
  <c r="AC149" i="2"/>
  <c r="AC652" i="2"/>
  <c r="AC692" i="2"/>
  <c r="AC575" i="2"/>
  <c r="AC224" i="2"/>
  <c r="AC357" i="2"/>
  <c r="AC684" i="2"/>
  <c r="AC709" i="2"/>
  <c r="AC713" i="2"/>
  <c r="AC550" i="2"/>
  <c r="AC681" i="2"/>
  <c r="AC535" i="2"/>
  <c r="AC569" i="2"/>
  <c r="AC101" i="2"/>
  <c r="AC586" i="2"/>
  <c r="AC562" i="2"/>
  <c r="AC480" i="2"/>
  <c r="AC258" i="2"/>
  <c r="AC625" i="2"/>
  <c r="AC328" i="2"/>
  <c r="AC735" i="2"/>
  <c r="AC270" i="2"/>
  <c r="AC478" i="2"/>
  <c r="AC119" i="2"/>
  <c r="AC689" i="2"/>
  <c r="AC85" i="2"/>
  <c r="AC376" i="2"/>
  <c r="AC356" i="2"/>
  <c r="AC551" i="2"/>
  <c r="AC658" i="2"/>
  <c r="AC324" i="2"/>
  <c r="AC442" i="2"/>
  <c r="AC408" i="2"/>
  <c r="AC58" i="2"/>
  <c r="AC193" i="2"/>
  <c r="AC593" i="2"/>
  <c r="AC347" i="2"/>
  <c r="AC545" i="2"/>
  <c r="AC531" i="2"/>
  <c r="AC288" i="2"/>
  <c r="AC377" i="2"/>
  <c r="AC729" i="2"/>
  <c r="AC363" i="2"/>
  <c r="AC471" i="2"/>
  <c r="AC350" i="2"/>
  <c r="AC589" i="2"/>
  <c r="AC683" i="2"/>
  <c r="AC244" i="2"/>
  <c r="AC513" i="2"/>
  <c r="AC615" i="2"/>
  <c r="AC519" i="2"/>
  <c r="AC502" i="2"/>
  <c r="AC633" i="2"/>
  <c r="AC540" i="2"/>
  <c r="AC584" i="2"/>
  <c r="AC211" i="2"/>
  <c r="AC634" i="2"/>
  <c r="AC290" i="2"/>
  <c r="AC164" i="2"/>
  <c r="AC345" i="2"/>
  <c r="AC522" i="2"/>
  <c r="AC580" i="2"/>
  <c r="AC402" i="2"/>
  <c r="AC360" i="2"/>
  <c r="AC455" i="2"/>
  <c r="AC452" i="2"/>
  <c r="AC274" i="2"/>
  <c r="AC483" i="2"/>
  <c r="AC703" i="2"/>
  <c r="AC309" i="2"/>
  <c r="AC275" i="2"/>
  <c r="AC220" i="2"/>
  <c r="AC714" i="2"/>
  <c r="AC571" i="2"/>
  <c r="AC666" i="2"/>
  <c r="AC603" i="2"/>
  <c r="AC492" i="2"/>
  <c r="AC432" i="2"/>
  <c r="AC413" i="2"/>
  <c r="AC599" i="2"/>
  <c r="AC650" i="2"/>
  <c r="AC453" i="2"/>
  <c r="AC653" i="2"/>
  <c r="AC723" i="2"/>
  <c r="AC503" i="2"/>
  <c r="AC616" i="2"/>
  <c r="AC671" i="2"/>
  <c r="AC700" i="2"/>
  <c r="AC529" i="2"/>
  <c r="AC710" i="2"/>
  <c r="AC680" i="2"/>
  <c r="AC560" i="2"/>
  <c r="AC719" i="2"/>
  <c r="AC733" i="2"/>
  <c r="AC670" i="2"/>
  <c r="AC618" i="2"/>
  <c r="AC694" i="2"/>
  <c r="AC596" i="2"/>
  <c r="AC624" i="2"/>
  <c r="AC721" i="2"/>
  <c r="AC563" i="2"/>
  <c r="AC698" i="2"/>
  <c r="AC705" i="2"/>
  <c r="AC643" i="2"/>
  <c r="AC704" i="2"/>
  <c r="AC686" i="2"/>
  <c r="AC724" i="2"/>
  <c r="AC668" i="2"/>
  <c r="AC674" i="2"/>
  <c r="AC620" i="2"/>
  <c r="AC638" i="2"/>
  <c r="AC716" i="2"/>
  <c r="AC595" i="2"/>
  <c r="AC688" i="2"/>
  <c r="AC732" i="2"/>
  <c r="AC731" i="2"/>
  <c r="I106" i="3" l="1"/>
  <c r="I113" i="3"/>
  <c r="I107" i="3"/>
  <c r="I83" i="3"/>
  <c r="I44" i="3"/>
  <c r="I5" i="3"/>
  <c r="I112" i="3"/>
  <c r="I92" i="3"/>
  <c r="I69" i="3"/>
  <c r="I82" i="3"/>
  <c r="I38" i="3"/>
  <c r="I54" i="3"/>
  <c r="I8" i="3"/>
  <c r="I90" i="3"/>
  <c r="I48" i="3"/>
  <c r="I19" i="3"/>
  <c r="I40" i="3"/>
  <c r="I46" i="3"/>
  <c r="I105" i="3"/>
  <c r="I49" i="3"/>
  <c r="I28" i="3"/>
  <c r="I13" i="3"/>
  <c r="I114" i="3"/>
  <c r="I111" i="3"/>
  <c r="I104" i="3"/>
  <c r="I72" i="3"/>
  <c r="I41" i="3"/>
  <c r="I88" i="3"/>
  <c r="I37" i="3"/>
  <c r="I22" i="3"/>
  <c r="I97" i="3"/>
  <c r="I61" i="3"/>
  <c r="I87" i="3"/>
  <c r="I95" i="3"/>
  <c r="I75" i="3"/>
  <c r="I60" i="3"/>
  <c r="I86" i="3"/>
  <c r="I102" i="3"/>
  <c r="I27" i="3"/>
  <c r="I62" i="3"/>
  <c r="I59" i="3"/>
  <c r="I3" i="3"/>
  <c r="I115" i="3"/>
  <c r="I79" i="3"/>
  <c r="I116" i="3"/>
  <c r="I52" i="3"/>
  <c r="I66" i="3"/>
  <c r="I58" i="3"/>
  <c r="I31" i="3"/>
  <c r="I15" i="3"/>
  <c r="I118" i="3"/>
  <c r="I109" i="3"/>
  <c r="I84" i="3"/>
  <c r="I50" i="3"/>
  <c r="I30" i="3"/>
  <c r="I70" i="3"/>
  <c r="I57" i="3"/>
  <c r="I65" i="3"/>
  <c r="I2" i="3"/>
  <c r="I100" i="3"/>
  <c r="I108" i="3"/>
  <c r="I98" i="3"/>
  <c r="I93" i="3"/>
  <c r="I78" i="3"/>
  <c r="I56" i="3"/>
  <c r="I122" i="3"/>
  <c r="I94" i="3"/>
  <c r="I96" i="3"/>
  <c r="I76" i="3"/>
  <c r="I89" i="3"/>
  <c r="I77" i="3"/>
  <c r="I47" i="3"/>
  <c r="I55" i="3"/>
  <c r="I36" i="3"/>
  <c r="I11" i="3"/>
  <c r="I4" i="3"/>
  <c r="G15" i="3"/>
  <c r="N63" i="3"/>
  <c r="C15" i="3"/>
  <c r="J61" i="3"/>
  <c r="L108" i="3"/>
  <c r="N60" i="3"/>
  <c r="C43" i="3"/>
  <c r="C61" i="3"/>
  <c r="C107" i="3"/>
  <c r="D37" i="3"/>
  <c r="G52" i="3"/>
  <c r="M120" i="3"/>
  <c r="L18" i="3"/>
  <c r="D118" i="3"/>
  <c r="N18" i="3"/>
  <c r="G42" i="3"/>
  <c r="G66" i="3"/>
  <c r="C104" i="3"/>
  <c r="G30" i="3"/>
  <c r="C3" i="3"/>
  <c r="D44" i="3"/>
  <c r="E32" i="3"/>
  <c r="J41" i="3"/>
  <c r="K74" i="3"/>
  <c r="L51" i="3"/>
  <c r="C2" i="3"/>
  <c r="O3" i="3"/>
  <c r="K106" i="3"/>
  <c r="C71" i="3"/>
  <c r="J108" i="3"/>
  <c r="K54" i="3"/>
  <c r="L3" i="3"/>
  <c r="N33" i="3"/>
  <c r="N61" i="3"/>
  <c r="C8" i="3"/>
  <c r="F97" i="3"/>
  <c r="J103" i="3"/>
  <c r="C13" i="3"/>
  <c r="H3" i="3"/>
  <c r="C50" i="3"/>
  <c r="J14" i="3"/>
  <c r="K14" i="3"/>
  <c r="AU340" i="2"/>
  <c r="D52" i="3"/>
  <c r="K59" i="3"/>
  <c r="D59" i="3"/>
  <c r="F78" i="3"/>
  <c r="J81" i="3"/>
  <c r="J46" i="3"/>
  <c r="J94" i="3"/>
  <c r="J84" i="3"/>
  <c r="K16" i="3"/>
  <c r="L14" i="3"/>
  <c r="L5" i="3"/>
  <c r="M57" i="3"/>
  <c r="M77" i="3"/>
  <c r="M85" i="3"/>
  <c r="M41" i="3"/>
  <c r="M21" i="3"/>
  <c r="N95" i="3"/>
  <c r="N94" i="3"/>
  <c r="N58" i="3"/>
  <c r="N84" i="3"/>
  <c r="N74" i="3"/>
  <c r="O32" i="3"/>
  <c r="O113" i="3"/>
  <c r="O22" i="3"/>
  <c r="C81" i="3"/>
  <c r="C46" i="3"/>
  <c r="C85" i="3"/>
  <c r="C84" i="3"/>
  <c r="F116" i="3"/>
  <c r="G62" i="3"/>
  <c r="M104" i="3"/>
  <c r="J109" i="3"/>
  <c r="J97" i="3"/>
  <c r="J62" i="3"/>
  <c r="J55" i="3"/>
  <c r="K43" i="3"/>
  <c r="K61" i="3"/>
  <c r="L116" i="3"/>
  <c r="M86" i="3"/>
  <c r="N12" i="3"/>
  <c r="O52" i="3"/>
  <c r="D116" i="3"/>
  <c r="F75" i="3"/>
  <c r="H70" i="3"/>
  <c r="O93" i="3"/>
  <c r="K46" i="3"/>
  <c r="J116" i="3"/>
  <c r="C78" i="3"/>
  <c r="D65" i="3"/>
  <c r="F30" i="3"/>
  <c r="P102" i="3"/>
  <c r="J60" i="3"/>
  <c r="K109" i="3"/>
  <c r="N51" i="3"/>
  <c r="N108" i="3"/>
  <c r="N92" i="3"/>
  <c r="C60" i="3"/>
  <c r="C62" i="3"/>
  <c r="D8" i="3"/>
  <c r="F34" i="3"/>
  <c r="H93" i="3"/>
  <c r="P116" i="3"/>
  <c r="AU438" i="2"/>
  <c r="J78" i="3"/>
  <c r="L118" i="3"/>
  <c r="O105" i="3"/>
  <c r="C63" i="3"/>
  <c r="J74" i="3"/>
  <c r="K99" i="3"/>
  <c r="N14" i="3"/>
  <c r="O42" i="3"/>
  <c r="C77" i="3"/>
  <c r="C30" i="3"/>
  <c r="AU530" i="2"/>
  <c r="F84" i="3"/>
  <c r="K32" i="3"/>
  <c r="K89" i="3"/>
  <c r="K63" i="3"/>
  <c r="L81" i="3"/>
  <c r="J17" i="3"/>
  <c r="M61" i="3"/>
  <c r="E2" i="3"/>
  <c r="G102" i="3"/>
  <c r="G110" i="3"/>
  <c r="K94" i="3"/>
  <c r="L29" i="3"/>
  <c r="M110" i="3"/>
  <c r="C22" i="3"/>
  <c r="F86" i="3"/>
  <c r="H99" i="3"/>
  <c r="E74" i="3"/>
  <c r="AU314" i="2"/>
  <c r="D110" i="3"/>
  <c r="D4" i="3"/>
  <c r="E89" i="3"/>
  <c r="F10" i="3"/>
  <c r="H89" i="3"/>
  <c r="J12" i="3"/>
  <c r="C12" i="3"/>
  <c r="M63" i="3"/>
  <c r="D10" i="3"/>
  <c r="D22" i="3"/>
  <c r="E27" i="3"/>
  <c r="E34" i="3"/>
  <c r="F102" i="3"/>
  <c r="F62" i="3"/>
  <c r="G72" i="3"/>
  <c r="G58" i="3"/>
  <c r="P65" i="3"/>
  <c r="E40" i="3"/>
  <c r="D99" i="3"/>
  <c r="J32" i="3"/>
  <c r="J83" i="3"/>
  <c r="O21" i="3"/>
  <c r="J10" i="3"/>
  <c r="AR130" i="2"/>
  <c r="E105" i="3"/>
  <c r="G113" i="3"/>
  <c r="H103" i="3"/>
  <c r="Q56" i="3"/>
  <c r="J5" i="3"/>
  <c r="K47" i="3"/>
  <c r="M100" i="3"/>
  <c r="N119" i="3"/>
  <c r="C14" i="3"/>
  <c r="C80" i="3"/>
  <c r="C5" i="3"/>
  <c r="AU91" i="2"/>
  <c r="D94" i="3"/>
  <c r="E65" i="3"/>
  <c r="F16" i="3"/>
  <c r="G78" i="3"/>
  <c r="H105" i="3"/>
  <c r="C110" i="3"/>
  <c r="K102" i="3"/>
  <c r="AU159" i="2"/>
  <c r="D105" i="3"/>
  <c r="K22" i="3"/>
  <c r="O57" i="3"/>
  <c r="J51" i="3"/>
  <c r="K65" i="3"/>
  <c r="AU221" i="2"/>
  <c r="E103" i="3"/>
  <c r="G106" i="3"/>
  <c r="J75" i="3"/>
  <c r="K122" i="3"/>
  <c r="K38" i="3"/>
  <c r="O43" i="3"/>
  <c r="O53" i="3"/>
  <c r="C70" i="3"/>
  <c r="D16" i="3"/>
  <c r="D57" i="3"/>
  <c r="G86" i="3"/>
  <c r="G99" i="3"/>
  <c r="H102" i="3"/>
  <c r="C116" i="3"/>
  <c r="G10" i="3"/>
  <c r="L37" i="3"/>
  <c r="AU575" i="2"/>
  <c r="C10" i="3"/>
  <c r="AU515" i="2"/>
  <c r="F109" i="3"/>
  <c r="H122" i="3"/>
  <c r="J122" i="3"/>
  <c r="J8" i="3"/>
  <c r="J37" i="3"/>
  <c r="K80" i="3"/>
  <c r="L24" i="3"/>
  <c r="M56" i="3"/>
  <c r="O81" i="3"/>
  <c r="C37" i="3"/>
  <c r="C29" i="3"/>
  <c r="AU709" i="2"/>
  <c r="AU713" i="2"/>
  <c r="D93" i="3"/>
  <c r="F74" i="3"/>
  <c r="F113" i="3"/>
  <c r="G89" i="3"/>
  <c r="H66" i="3"/>
  <c r="U104" i="3"/>
  <c r="N122" i="3"/>
  <c r="AU62" i="2"/>
  <c r="M16" i="3"/>
  <c r="N16" i="3"/>
  <c r="Q109" i="3"/>
  <c r="M97" i="3"/>
  <c r="J16" i="3"/>
  <c r="J88" i="3"/>
  <c r="K110" i="3"/>
  <c r="K36" i="3"/>
  <c r="M95" i="3"/>
  <c r="M58" i="3"/>
  <c r="N28" i="3"/>
  <c r="N99" i="3"/>
  <c r="O100" i="3"/>
  <c r="C64" i="3"/>
  <c r="C68" i="3"/>
  <c r="J79" i="3"/>
  <c r="J72" i="3"/>
  <c r="K10" i="3"/>
  <c r="K41" i="3"/>
  <c r="K11" i="3"/>
  <c r="L97" i="3"/>
  <c r="L8" i="3"/>
  <c r="M103" i="3"/>
  <c r="M26" i="3"/>
  <c r="M17" i="3"/>
  <c r="N52" i="3"/>
  <c r="C72" i="3"/>
  <c r="AU684" i="2"/>
  <c r="D82" i="3"/>
  <c r="E113" i="3"/>
  <c r="G2" i="3"/>
  <c r="P105" i="3"/>
  <c r="AU603" i="2"/>
  <c r="J93" i="3"/>
  <c r="J96" i="3"/>
  <c r="M72" i="3"/>
  <c r="C94" i="3"/>
  <c r="K93" i="3"/>
  <c r="N20" i="3"/>
  <c r="J113" i="3"/>
  <c r="J89" i="3"/>
  <c r="M5" i="3"/>
  <c r="N72" i="3"/>
  <c r="O56" i="3"/>
  <c r="C32" i="3"/>
  <c r="C36" i="3"/>
  <c r="C26" i="3"/>
  <c r="C28" i="3"/>
  <c r="AU437" i="2"/>
  <c r="J117" i="3"/>
  <c r="E52" i="3"/>
  <c r="Q52" i="3"/>
  <c r="H52" i="3"/>
  <c r="G14" i="3"/>
  <c r="D14" i="3"/>
  <c r="P14" i="3"/>
  <c r="H14" i="3"/>
  <c r="F14" i="3"/>
  <c r="Q93" i="3"/>
  <c r="E93" i="3"/>
  <c r="G32" i="3"/>
  <c r="D32" i="3"/>
  <c r="H32" i="3"/>
  <c r="E116" i="3"/>
  <c r="M96" i="3"/>
  <c r="G96" i="3"/>
  <c r="D96" i="3"/>
  <c r="F96" i="3"/>
  <c r="E96" i="3"/>
  <c r="G5" i="3"/>
  <c r="H5" i="3"/>
  <c r="F5" i="3"/>
  <c r="Q5" i="3"/>
  <c r="C86" i="3"/>
  <c r="E63" i="3"/>
  <c r="F32" i="3"/>
  <c r="G93" i="3"/>
  <c r="N93" i="3"/>
  <c r="P5" i="3"/>
  <c r="L21" i="3"/>
  <c r="K116" i="3"/>
  <c r="C93" i="3"/>
  <c r="N103" i="3"/>
  <c r="O34" i="3"/>
  <c r="C90" i="3"/>
  <c r="C88" i="3"/>
  <c r="K108" i="3"/>
  <c r="E108" i="3"/>
  <c r="D108" i="3"/>
  <c r="P41" i="3"/>
  <c r="E41" i="3"/>
  <c r="D41" i="3"/>
  <c r="H41" i="3"/>
  <c r="F41" i="3"/>
  <c r="C41" i="3"/>
  <c r="P63" i="3"/>
  <c r="J50" i="3"/>
  <c r="E50" i="3"/>
  <c r="G50" i="3"/>
  <c r="F50" i="3"/>
  <c r="P61" i="3"/>
  <c r="H61" i="3"/>
  <c r="F61" i="3"/>
  <c r="D61" i="3"/>
  <c r="E61" i="3"/>
  <c r="M46" i="3"/>
  <c r="V46" i="3"/>
  <c r="G46" i="3"/>
  <c r="F46" i="3"/>
  <c r="E28" i="3"/>
  <c r="G28" i="3"/>
  <c r="F28" i="3"/>
  <c r="D28" i="3"/>
  <c r="J36" i="3"/>
  <c r="V36" i="3"/>
  <c r="E36" i="3"/>
  <c r="D36" i="3"/>
  <c r="E60" i="3"/>
  <c r="D60" i="3"/>
  <c r="G60" i="3"/>
  <c r="H60" i="3"/>
  <c r="H43" i="3"/>
  <c r="E43" i="3"/>
  <c r="D43" i="3"/>
  <c r="F63" i="3"/>
  <c r="H108" i="3"/>
  <c r="L85" i="3"/>
  <c r="D85" i="3"/>
  <c r="F85" i="3"/>
  <c r="C101" i="3"/>
  <c r="D101" i="3"/>
  <c r="D23" i="3"/>
  <c r="M24" i="3"/>
  <c r="G24" i="3"/>
  <c r="V7" i="3"/>
  <c r="E7" i="3"/>
  <c r="G7" i="3"/>
  <c r="F7" i="3"/>
  <c r="N83" i="3"/>
  <c r="C114" i="3"/>
  <c r="L70" i="3"/>
  <c r="O23" i="3"/>
  <c r="C91" i="3"/>
  <c r="C52" i="3"/>
  <c r="L45" i="3"/>
  <c r="O71" i="3"/>
  <c r="C7" i="3"/>
  <c r="AU191" i="2"/>
  <c r="AU110" i="2"/>
  <c r="H97" i="3"/>
  <c r="E97" i="3"/>
  <c r="D97" i="3"/>
  <c r="H37" i="3"/>
  <c r="G37" i="3"/>
  <c r="F37" i="3"/>
  <c r="E81" i="3"/>
  <c r="H81" i="3"/>
  <c r="E45" i="3"/>
  <c r="G45" i="3"/>
  <c r="H45" i="3"/>
  <c r="L72" i="3"/>
  <c r="H72" i="3"/>
  <c r="F72" i="3"/>
  <c r="D72" i="3"/>
  <c r="M78" i="3"/>
  <c r="E78" i="3"/>
  <c r="H78" i="3"/>
  <c r="O17" i="3"/>
  <c r="G17" i="3"/>
  <c r="D17" i="3"/>
  <c r="H17" i="3"/>
  <c r="F17" i="3"/>
  <c r="E75" i="3"/>
  <c r="H75" i="3"/>
  <c r="G75" i="3"/>
  <c r="D12" i="3"/>
  <c r="G12" i="3"/>
  <c r="H12" i="3"/>
  <c r="F12" i="3"/>
  <c r="K12" i="3"/>
  <c r="N8" i="3"/>
  <c r="E8" i="3"/>
  <c r="U8" i="3"/>
  <c r="F81" i="3"/>
  <c r="F36" i="3"/>
  <c r="H36" i="3"/>
  <c r="G101" i="3"/>
  <c r="P108" i="3"/>
  <c r="G80" i="3"/>
  <c r="K76" i="3"/>
  <c r="V76" i="3"/>
  <c r="P76" i="3"/>
  <c r="K21" i="3"/>
  <c r="E21" i="3"/>
  <c r="F21" i="3"/>
  <c r="AR514" i="2"/>
  <c r="C120" i="3"/>
  <c r="C49" i="3"/>
  <c r="L64" i="3"/>
  <c r="C96" i="3"/>
  <c r="E23" i="3"/>
  <c r="J52" i="3"/>
  <c r="C98" i="3"/>
  <c r="AU624" i="2"/>
  <c r="L96" i="3"/>
  <c r="L94" i="3"/>
  <c r="J45" i="3"/>
  <c r="K118" i="3"/>
  <c r="K52" i="3"/>
  <c r="K101" i="3"/>
  <c r="M98" i="3"/>
  <c r="N116" i="3"/>
  <c r="O102" i="3"/>
  <c r="C45" i="3"/>
  <c r="C66" i="3"/>
  <c r="C17" i="3"/>
  <c r="AU7" i="2"/>
  <c r="AU450" i="2"/>
  <c r="AU443" i="2"/>
  <c r="L107" i="3"/>
  <c r="E119" i="3"/>
  <c r="D119" i="3"/>
  <c r="E53" i="3"/>
  <c r="F53" i="3"/>
  <c r="E25" i="3"/>
  <c r="E91" i="3"/>
  <c r="L78" i="3"/>
  <c r="L63" i="3"/>
  <c r="M107" i="3"/>
  <c r="M94" i="3"/>
  <c r="N50" i="3"/>
  <c r="O5" i="3"/>
  <c r="D120" i="3"/>
  <c r="U120" i="3"/>
  <c r="G118" i="3"/>
  <c r="Q118" i="3"/>
  <c r="E11" i="3"/>
  <c r="D11" i="3"/>
  <c r="D38" i="3"/>
  <c r="H38" i="3"/>
  <c r="M18" i="3"/>
  <c r="E18" i="3"/>
  <c r="F77" i="3"/>
  <c r="H77" i="3"/>
  <c r="N64" i="3"/>
  <c r="G64" i="3"/>
  <c r="F64" i="3"/>
  <c r="C75" i="3"/>
  <c r="D81" i="3"/>
  <c r="D5" i="3"/>
  <c r="E14" i="3"/>
  <c r="E12" i="3"/>
  <c r="G116" i="3"/>
  <c r="H63" i="3"/>
  <c r="P107" i="3"/>
  <c r="D88" i="3"/>
  <c r="D79" i="3"/>
  <c r="D51" i="3"/>
  <c r="E95" i="3"/>
  <c r="D15" i="3"/>
  <c r="F51" i="3"/>
  <c r="P2" i="3"/>
  <c r="P62" i="3"/>
  <c r="O13" i="3"/>
  <c r="L44" i="3"/>
  <c r="AU618" i="2"/>
  <c r="AU723" i="2"/>
  <c r="AU89" i="2"/>
  <c r="AU692" i="2"/>
  <c r="O114" i="3"/>
  <c r="N68" i="3"/>
  <c r="K40" i="3"/>
  <c r="Q70" i="3"/>
  <c r="V51" i="3"/>
  <c r="AU425" i="2"/>
  <c r="AU12" i="2"/>
  <c r="K86" i="3"/>
  <c r="N29" i="3"/>
  <c r="N57" i="3"/>
  <c r="C122" i="3"/>
  <c r="F29" i="3"/>
  <c r="F26" i="3"/>
  <c r="H109" i="3"/>
  <c r="H95" i="3"/>
  <c r="K121" i="3"/>
  <c r="M6" i="3"/>
  <c r="D13" i="3"/>
  <c r="D71" i="3"/>
  <c r="E109" i="3"/>
  <c r="E84" i="3"/>
  <c r="F105" i="3"/>
  <c r="F15" i="3"/>
  <c r="G29" i="3"/>
  <c r="H44" i="3"/>
  <c r="P40" i="3"/>
  <c r="Q113" i="3"/>
  <c r="O59" i="3"/>
  <c r="D100" i="3"/>
  <c r="V73" i="3"/>
  <c r="U73" i="3"/>
  <c r="P73" i="3"/>
  <c r="M73" i="3"/>
  <c r="D73" i="3"/>
  <c r="F73" i="3"/>
  <c r="N73" i="3"/>
  <c r="K73" i="3"/>
  <c r="H73" i="3"/>
  <c r="E73" i="3"/>
  <c r="V87" i="3"/>
  <c r="U87" i="3"/>
  <c r="Q87" i="3"/>
  <c r="M87" i="3"/>
  <c r="D87" i="3"/>
  <c r="P87" i="3"/>
  <c r="N87" i="3"/>
  <c r="O87" i="3"/>
  <c r="L87" i="3"/>
  <c r="J87" i="3"/>
  <c r="V39" i="3"/>
  <c r="U39" i="3"/>
  <c r="P39" i="3"/>
  <c r="M39" i="3"/>
  <c r="N39" i="3"/>
  <c r="Q39" i="3"/>
  <c r="L39" i="3"/>
  <c r="O39" i="3"/>
  <c r="D39" i="3"/>
  <c r="H39" i="3"/>
  <c r="E39" i="3"/>
  <c r="V9" i="3"/>
  <c r="U9" i="3"/>
  <c r="P9" i="3"/>
  <c r="Q9" i="3"/>
  <c r="N9" i="3"/>
  <c r="D9" i="3"/>
  <c r="C9" i="3"/>
  <c r="O9" i="3"/>
  <c r="M9" i="3"/>
  <c r="J9" i="3"/>
  <c r="G9" i="3"/>
  <c r="F9" i="3"/>
  <c r="Q73" i="3"/>
  <c r="L73" i="3"/>
  <c r="J6" i="3"/>
  <c r="L121" i="3"/>
  <c r="O121" i="3"/>
  <c r="Q115" i="3"/>
  <c r="V115" i="3"/>
  <c r="P115" i="3"/>
  <c r="U115" i="3"/>
  <c r="N115" i="3"/>
  <c r="K115" i="3"/>
  <c r="J115" i="3"/>
  <c r="G115" i="3"/>
  <c r="C115" i="3"/>
  <c r="M115" i="3"/>
  <c r="O115" i="3"/>
  <c r="Q42" i="3"/>
  <c r="P42" i="3"/>
  <c r="U42" i="3"/>
  <c r="V42" i="3"/>
  <c r="N42" i="3"/>
  <c r="L42" i="3"/>
  <c r="K42" i="3"/>
  <c r="J42" i="3"/>
  <c r="E42" i="3"/>
  <c r="M42" i="3"/>
  <c r="H42" i="3"/>
  <c r="D42" i="3"/>
  <c r="C19" i="3"/>
  <c r="V92" i="3"/>
  <c r="U92" i="3"/>
  <c r="O92" i="3"/>
  <c r="P92" i="3"/>
  <c r="M92" i="3"/>
  <c r="J92" i="3"/>
  <c r="G92" i="3"/>
  <c r="C92" i="3"/>
  <c r="Q92" i="3"/>
  <c r="K92" i="3"/>
  <c r="F92" i="3"/>
  <c r="P33" i="3"/>
  <c r="O33" i="3"/>
  <c r="V33" i="3"/>
  <c r="U33" i="3"/>
  <c r="Q33" i="3"/>
  <c r="K33" i="3"/>
  <c r="J33" i="3"/>
  <c r="L33" i="3"/>
  <c r="E33" i="3"/>
  <c r="H33" i="3"/>
  <c r="D33" i="3"/>
  <c r="D117" i="3"/>
  <c r="G20" i="3"/>
  <c r="H18" i="3"/>
  <c r="L119" i="3"/>
  <c r="N107" i="3"/>
  <c r="O85" i="3"/>
  <c r="P101" i="3"/>
  <c r="U26" i="3"/>
  <c r="P104" i="3"/>
  <c r="O104" i="3"/>
  <c r="Q104" i="3"/>
  <c r="K104" i="3"/>
  <c r="L104" i="3"/>
  <c r="F104" i="3"/>
  <c r="J104" i="3"/>
  <c r="E104" i="3"/>
  <c r="N104" i="3"/>
  <c r="U88" i="3"/>
  <c r="O88" i="3"/>
  <c r="Q88" i="3"/>
  <c r="V88" i="3"/>
  <c r="N88" i="3"/>
  <c r="P88" i="3"/>
  <c r="K88" i="3"/>
  <c r="L88" i="3"/>
  <c r="H88" i="3"/>
  <c r="F88" i="3"/>
  <c r="M88" i="3"/>
  <c r="E88" i="3"/>
  <c r="U2" i="3"/>
  <c r="O2" i="3"/>
  <c r="Q2" i="3"/>
  <c r="N2" i="3"/>
  <c r="K2" i="3"/>
  <c r="H2" i="3"/>
  <c r="F2" i="3"/>
  <c r="V2" i="3"/>
  <c r="L2" i="3"/>
  <c r="U55" i="3"/>
  <c r="O55" i="3"/>
  <c r="N55" i="3"/>
  <c r="P55" i="3"/>
  <c r="K55" i="3"/>
  <c r="G55" i="3"/>
  <c r="C55" i="3"/>
  <c r="Q55" i="3"/>
  <c r="M55" i="3"/>
  <c r="V55" i="3"/>
  <c r="F55" i="3"/>
  <c r="H55" i="3"/>
  <c r="U48" i="3"/>
  <c r="V48" i="3"/>
  <c r="O48" i="3"/>
  <c r="Q48" i="3"/>
  <c r="K48" i="3"/>
  <c r="P48" i="3"/>
  <c r="N48" i="3"/>
  <c r="C48" i="3"/>
  <c r="L48" i="3"/>
  <c r="G48" i="3"/>
  <c r="J48" i="3"/>
  <c r="F48" i="3"/>
  <c r="U51" i="3"/>
  <c r="O51" i="3"/>
  <c r="Q51" i="3"/>
  <c r="K51" i="3"/>
  <c r="M51" i="3"/>
  <c r="G51" i="3"/>
  <c r="C51" i="3"/>
  <c r="P95" i="3"/>
  <c r="O95" i="3"/>
  <c r="V95" i="3"/>
  <c r="L95" i="3"/>
  <c r="K95" i="3"/>
  <c r="U95" i="3"/>
  <c r="D95" i="3"/>
  <c r="G95" i="3"/>
  <c r="C95" i="3"/>
  <c r="Q95" i="3"/>
  <c r="U30" i="3"/>
  <c r="O30" i="3"/>
  <c r="Q30" i="3"/>
  <c r="V30" i="3"/>
  <c r="N30" i="3"/>
  <c r="L30" i="3"/>
  <c r="K30" i="3"/>
  <c r="M30" i="3"/>
  <c r="H30" i="3"/>
  <c r="D30" i="3"/>
  <c r="J30" i="3"/>
  <c r="U49" i="3"/>
  <c r="O49" i="3"/>
  <c r="V49" i="3"/>
  <c r="P49" i="3"/>
  <c r="M49" i="3"/>
  <c r="L49" i="3"/>
  <c r="N49" i="3"/>
  <c r="H49" i="3"/>
  <c r="D49" i="3"/>
  <c r="O62" i="3"/>
  <c r="Q62" i="3"/>
  <c r="K62" i="3"/>
  <c r="M62" i="3"/>
  <c r="N62" i="3"/>
  <c r="E62" i="3"/>
  <c r="L62" i="3"/>
  <c r="D62" i="3"/>
  <c r="H62" i="3"/>
  <c r="C79" i="3"/>
  <c r="C35" i="3"/>
  <c r="C33" i="3"/>
  <c r="D80" i="3"/>
  <c r="D83" i="3"/>
  <c r="D47" i="3"/>
  <c r="E107" i="3"/>
  <c r="E76" i="3"/>
  <c r="E49" i="3"/>
  <c r="F122" i="3"/>
  <c r="F23" i="3"/>
  <c r="F33" i="3"/>
  <c r="G71" i="3"/>
  <c r="G26" i="3"/>
  <c r="G33" i="3"/>
  <c r="H29" i="3"/>
  <c r="H92" i="3"/>
  <c r="H51" i="3"/>
  <c r="J121" i="3"/>
  <c r="J39" i="3"/>
  <c r="K112" i="3"/>
  <c r="K18" i="3"/>
  <c r="K64" i="3"/>
  <c r="L76" i="3"/>
  <c r="L82" i="3"/>
  <c r="M68" i="3"/>
  <c r="M48" i="3"/>
  <c r="N118" i="3"/>
  <c r="O73" i="3"/>
  <c r="P57" i="3"/>
  <c r="Q24" i="3"/>
  <c r="U23" i="3"/>
  <c r="V112" i="3"/>
  <c r="U112" i="3"/>
  <c r="M112" i="3"/>
  <c r="O112" i="3"/>
  <c r="P112" i="3"/>
  <c r="D112" i="3"/>
  <c r="L112" i="3"/>
  <c r="E112" i="3"/>
  <c r="N112" i="3"/>
  <c r="L35" i="3"/>
  <c r="G39" i="3"/>
  <c r="J112" i="3"/>
  <c r="V69" i="3"/>
  <c r="U69" i="3"/>
  <c r="P69" i="3"/>
  <c r="M69" i="3"/>
  <c r="Q69" i="3"/>
  <c r="N69" i="3"/>
  <c r="K69" i="3"/>
  <c r="J69" i="3"/>
  <c r="D69" i="3"/>
  <c r="G69" i="3"/>
  <c r="H111" i="3"/>
  <c r="K35" i="3"/>
  <c r="E69" i="3"/>
  <c r="F87" i="3"/>
  <c r="N117" i="3"/>
  <c r="Q27" i="3"/>
  <c r="P27" i="3"/>
  <c r="U27" i="3"/>
  <c r="V27" i="3"/>
  <c r="N27" i="3"/>
  <c r="K27" i="3"/>
  <c r="L27" i="3"/>
  <c r="G27" i="3"/>
  <c r="C27" i="3"/>
  <c r="H27" i="3"/>
  <c r="O27" i="3"/>
  <c r="F27" i="3"/>
  <c r="M27" i="3"/>
  <c r="Q20" i="3"/>
  <c r="P20" i="3"/>
  <c r="V20" i="3"/>
  <c r="U20" i="3"/>
  <c r="M20" i="3"/>
  <c r="K20" i="3"/>
  <c r="J20" i="3"/>
  <c r="E20" i="3"/>
  <c r="O20" i="3"/>
  <c r="H20" i="3"/>
  <c r="J27" i="3"/>
  <c r="U118" i="3"/>
  <c r="V118" i="3"/>
  <c r="P118" i="3"/>
  <c r="O118" i="3"/>
  <c r="J118" i="3"/>
  <c r="F118" i="3"/>
  <c r="H118" i="3"/>
  <c r="M118" i="3"/>
  <c r="V77" i="3"/>
  <c r="P77" i="3"/>
  <c r="O77" i="3"/>
  <c r="Q77" i="3"/>
  <c r="N77" i="3"/>
  <c r="J77" i="3"/>
  <c r="U77" i="3"/>
  <c r="D77" i="3"/>
  <c r="L77" i="3"/>
  <c r="K77" i="3"/>
  <c r="G77" i="3"/>
  <c r="D70" i="3"/>
  <c r="D115" i="3"/>
  <c r="D48" i="3"/>
  <c r="E87" i="3"/>
  <c r="E83" i="3"/>
  <c r="E24" i="3"/>
  <c r="F121" i="3"/>
  <c r="F49" i="3"/>
  <c r="G107" i="3"/>
  <c r="G68" i="3"/>
  <c r="G73" i="3"/>
  <c r="G49" i="3"/>
  <c r="H83" i="3"/>
  <c r="K87" i="3"/>
  <c r="L115" i="3"/>
  <c r="L83" i="3"/>
  <c r="L9" i="3"/>
  <c r="M3" i="3"/>
  <c r="N70" i="3"/>
  <c r="V19" i="3"/>
  <c r="U19" i="3"/>
  <c r="P19" i="3"/>
  <c r="M19" i="3"/>
  <c r="L19" i="3"/>
  <c r="D19" i="3"/>
  <c r="E19" i="3"/>
  <c r="K19" i="3"/>
  <c r="J19" i="3"/>
  <c r="V6" i="3"/>
  <c r="U6" i="3"/>
  <c r="P6" i="3"/>
  <c r="N6" i="3"/>
  <c r="Q6" i="3"/>
  <c r="D6" i="3"/>
  <c r="G6" i="3"/>
  <c r="L6" i="3"/>
  <c r="K6" i="3"/>
  <c r="F6" i="3"/>
  <c r="O6" i="3"/>
  <c r="J35" i="3"/>
  <c r="H6" i="3"/>
  <c r="K9" i="3"/>
  <c r="G87" i="3"/>
  <c r="Q111" i="3"/>
  <c r="L69" i="3"/>
  <c r="Q31" i="3"/>
  <c r="Q119" i="3"/>
  <c r="P119" i="3"/>
  <c r="V119" i="3"/>
  <c r="O119" i="3"/>
  <c r="K119" i="3"/>
  <c r="G119" i="3"/>
  <c r="C119" i="3"/>
  <c r="H119" i="3"/>
  <c r="F119" i="3"/>
  <c r="Q26" i="3"/>
  <c r="V26" i="3"/>
  <c r="P26" i="3"/>
  <c r="N26" i="3"/>
  <c r="L26" i="3"/>
  <c r="K26" i="3"/>
  <c r="J26" i="3"/>
  <c r="O26" i="3"/>
  <c r="H26" i="3"/>
  <c r="D26" i="3"/>
  <c r="C73" i="3"/>
  <c r="F112" i="3"/>
  <c r="L117" i="3"/>
  <c r="Q19" i="3"/>
  <c r="U38" i="3"/>
  <c r="V38" i="3"/>
  <c r="O38" i="3"/>
  <c r="Q38" i="3"/>
  <c r="M38" i="3"/>
  <c r="J38" i="3"/>
  <c r="P38" i="3"/>
  <c r="C38" i="3"/>
  <c r="G38" i="3"/>
  <c r="L38" i="3"/>
  <c r="N38" i="3"/>
  <c r="V66" i="3"/>
  <c r="P66" i="3"/>
  <c r="O66" i="3"/>
  <c r="M66" i="3"/>
  <c r="J66" i="3"/>
  <c r="K66" i="3"/>
  <c r="E66" i="3"/>
  <c r="N66" i="3"/>
  <c r="Q66" i="3"/>
  <c r="L66" i="3"/>
  <c r="D66" i="3"/>
  <c r="H121" i="3"/>
  <c r="H120" i="3"/>
  <c r="J119" i="3"/>
  <c r="J95" i="3"/>
  <c r="J49" i="3"/>
  <c r="L92" i="3"/>
  <c r="M119" i="3"/>
  <c r="M33" i="3"/>
  <c r="O19" i="3"/>
  <c r="O15" i="3"/>
  <c r="Q3" i="3"/>
  <c r="V31" i="3"/>
  <c r="U31" i="3"/>
  <c r="O31" i="3"/>
  <c r="N31" i="3"/>
  <c r="D31" i="3"/>
  <c r="L31" i="3"/>
  <c r="F31" i="3"/>
  <c r="J31" i="3"/>
  <c r="E31" i="3"/>
  <c r="V117" i="3"/>
  <c r="U117" i="3"/>
  <c r="Q117" i="3"/>
  <c r="M117" i="3"/>
  <c r="O117" i="3"/>
  <c r="G117" i="3"/>
  <c r="C117" i="3"/>
  <c r="H117" i="3"/>
  <c r="K117" i="3"/>
  <c r="C112" i="3"/>
  <c r="C6" i="3"/>
  <c r="E121" i="3"/>
  <c r="G31" i="3"/>
  <c r="J111" i="3"/>
  <c r="Q107" i="3"/>
  <c r="V107" i="3"/>
  <c r="O107" i="3"/>
  <c r="K107" i="3"/>
  <c r="H107" i="3"/>
  <c r="F107" i="3"/>
  <c r="J107" i="3"/>
  <c r="Q25" i="3"/>
  <c r="P25" i="3"/>
  <c r="U25" i="3"/>
  <c r="V25" i="3"/>
  <c r="L25" i="3"/>
  <c r="K25" i="3"/>
  <c r="J25" i="3"/>
  <c r="M25" i="3"/>
  <c r="D25" i="3"/>
  <c r="G25" i="3"/>
  <c r="Q15" i="3"/>
  <c r="V15" i="3"/>
  <c r="P15" i="3"/>
  <c r="J15" i="3"/>
  <c r="E15" i="3"/>
  <c r="N15" i="3"/>
  <c r="K15" i="3"/>
  <c r="D20" i="3"/>
  <c r="L20" i="3"/>
  <c r="V11" i="3"/>
  <c r="Q11" i="3"/>
  <c r="N11" i="3"/>
  <c r="M11" i="3"/>
  <c r="U11" i="3"/>
  <c r="J11" i="3"/>
  <c r="O11" i="3"/>
  <c r="G11" i="3"/>
  <c r="C11" i="3"/>
  <c r="H11" i="3"/>
  <c r="F11" i="3"/>
  <c r="L11" i="3"/>
  <c r="U64" i="3"/>
  <c r="V64" i="3"/>
  <c r="O64" i="3"/>
  <c r="M64" i="3"/>
  <c r="J64" i="3"/>
  <c r="P64" i="3"/>
  <c r="D64" i="3"/>
  <c r="H64" i="3"/>
  <c r="C69" i="3"/>
  <c r="C20" i="3"/>
  <c r="H9" i="3"/>
  <c r="V80" i="3"/>
  <c r="Q80" i="3"/>
  <c r="N80" i="3"/>
  <c r="P80" i="3"/>
  <c r="U80" i="3"/>
  <c r="O80" i="3"/>
  <c r="J80" i="3"/>
  <c r="L80" i="3"/>
  <c r="H80" i="3"/>
  <c r="F80" i="3"/>
  <c r="M80" i="3"/>
  <c r="E80" i="3"/>
  <c r="N91" i="3"/>
  <c r="P91" i="3"/>
  <c r="O91" i="3"/>
  <c r="M91" i="3"/>
  <c r="J91" i="3"/>
  <c r="H91" i="3"/>
  <c r="Q91" i="3"/>
  <c r="F91" i="3"/>
  <c r="V91" i="3"/>
  <c r="K91" i="3"/>
  <c r="U91" i="3"/>
  <c r="U76" i="3"/>
  <c r="Q76" i="3"/>
  <c r="N76" i="3"/>
  <c r="O76" i="3"/>
  <c r="J76" i="3"/>
  <c r="M76" i="3"/>
  <c r="H76" i="3"/>
  <c r="G76" i="3"/>
  <c r="C76" i="3"/>
  <c r="F76" i="3"/>
  <c r="V21" i="3"/>
  <c r="N21" i="3"/>
  <c r="P21" i="3"/>
  <c r="U21" i="3"/>
  <c r="J21" i="3"/>
  <c r="H21" i="3"/>
  <c r="Q21" i="3"/>
  <c r="D21" i="3"/>
  <c r="C21" i="3"/>
  <c r="G21" i="3"/>
  <c r="C87" i="3"/>
  <c r="U13" i="3"/>
  <c r="K13" i="3"/>
  <c r="L13" i="3"/>
  <c r="G13" i="3"/>
  <c r="V13" i="3"/>
  <c r="M13" i="3"/>
  <c r="J13" i="3"/>
  <c r="Q13" i="3"/>
  <c r="E13" i="3"/>
  <c r="N13" i="3"/>
  <c r="P13" i="3"/>
  <c r="U100" i="3"/>
  <c r="N100" i="3"/>
  <c r="K100" i="3"/>
  <c r="V100" i="3"/>
  <c r="L100" i="3"/>
  <c r="G100" i="3"/>
  <c r="P100" i="3"/>
  <c r="F100" i="3"/>
  <c r="H100" i="3"/>
  <c r="E100" i="3"/>
  <c r="V3" i="3"/>
  <c r="U3" i="3"/>
  <c r="N3" i="3"/>
  <c r="K3" i="3"/>
  <c r="G3" i="3"/>
  <c r="J3" i="3"/>
  <c r="F3" i="3"/>
  <c r="V44" i="3"/>
  <c r="M44" i="3"/>
  <c r="K44" i="3"/>
  <c r="U44" i="3"/>
  <c r="G44" i="3"/>
  <c r="O44" i="3"/>
  <c r="C44" i="3"/>
  <c r="Q44" i="3"/>
  <c r="P44" i="3"/>
  <c r="N44" i="3"/>
  <c r="F44" i="3"/>
  <c r="U67" i="3"/>
  <c r="V67" i="3"/>
  <c r="M67" i="3"/>
  <c r="P67" i="3"/>
  <c r="O67" i="3"/>
  <c r="L67" i="3"/>
  <c r="N67" i="3"/>
  <c r="G67" i="3"/>
  <c r="D67" i="3"/>
  <c r="H67" i="3"/>
  <c r="C67" i="3"/>
  <c r="C25" i="3"/>
  <c r="C24" i="3"/>
  <c r="E38" i="3"/>
  <c r="E67" i="3"/>
  <c r="F24" i="3"/>
  <c r="U106" i="3"/>
  <c r="V106" i="3"/>
  <c r="L106" i="3"/>
  <c r="J106" i="3"/>
  <c r="N106" i="3"/>
  <c r="M106" i="3"/>
  <c r="H106" i="3"/>
  <c r="F106" i="3"/>
  <c r="Q106" i="3"/>
  <c r="O106" i="3"/>
  <c r="D106" i="3"/>
  <c r="U114" i="3"/>
  <c r="P114" i="3"/>
  <c r="V114" i="3"/>
  <c r="Q114" i="3"/>
  <c r="J114" i="3"/>
  <c r="H114" i="3"/>
  <c r="M114" i="3"/>
  <c r="F114" i="3"/>
  <c r="N114" i="3"/>
  <c r="K114" i="3"/>
  <c r="E114" i="3"/>
  <c r="D114" i="3"/>
  <c r="U110" i="3"/>
  <c r="V110" i="3"/>
  <c r="Q110" i="3"/>
  <c r="P110" i="3"/>
  <c r="J110" i="3"/>
  <c r="O110" i="3"/>
  <c r="H110" i="3"/>
  <c r="F110" i="3"/>
  <c r="E110" i="3"/>
  <c r="L110" i="3"/>
  <c r="N110" i="3"/>
  <c r="N98" i="3"/>
  <c r="V98" i="3"/>
  <c r="J98" i="3"/>
  <c r="H98" i="3"/>
  <c r="L98" i="3"/>
  <c r="F98" i="3"/>
  <c r="Q98" i="3"/>
  <c r="K98" i="3"/>
  <c r="O98" i="3"/>
  <c r="U98" i="3"/>
  <c r="E98" i="3"/>
  <c r="P98" i="3"/>
  <c r="V90" i="3"/>
  <c r="U90" i="3"/>
  <c r="O90" i="3"/>
  <c r="P90" i="3"/>
  <c r="M90" i="3"/>
  <c r="J90" i="3"/>
  <c r="H90" i="3"/>
  <c r="N90" i="3"/>
  <c r="F90" i="3"/>
  <c r="L90" i="3"/>
  <c r="E90" i="3"/>
  <c r="K90" i="3"/>
  <c r="U40" i="3"/>
  <c r="V40" i="3"/>
  <c r="O40" i="3"/>
  <c r="N40" i="3"/>
  <c r="J40" i="3"/>
  <c r="H40" i="3"/>
  <c r="Q40" i="3"/>
  <c r="F40" i="3"/>
  <c r="G40" i="3"/>
  <c r="L40" i="3"/>
  <c r="V4" i="3"/>
  <c r="Q4" i="3"/>
  <c r="J4" i="3"/>
  <c r="U4" i="3"/>
  <c r="P4" i="3"/>
  <c r="H4" i="3"/>
  <c r="O4" i="3"/>
  <c r="F4" i="3"/>
  <c r="K4" i="3"/>
  <c r="C4" i="3"/>
  <c r="G4" i="3"/>
  <c r="N4" i="3"/>
  <c r="M4" i="3"/>
  <c r="V56" i="3"/>
  <c r="U56" i="3"/>
  <c r="P56" i="3"/>
  <c r="N56" i="3"/>
  <c r="J56" i="3"/>
  <c r="H56" i="3"/>
  <c r="F56" i="3"/>
  <c r="C56" i="3"/>
  <c r="G56" i="3"/>
  <c r="L56" i="3"/>
  <c r="K56" i="3"/>
  <c r="U82" i="3"/>
  <c r="V82" i="3"/>
  <c r="Q82" i="3"/>
  <c r="O82" i="3"/>
  <c r="M82" i="3"/>
  <c r="K82" i="3"/>
  <c r="J82" i="3"/>
  <c r="H82" i="3"/>
  <c r="F82" i="3"/>
  <c r="C82" i="3"/>
  <c r="N82" i="3"/>
  <c r="U58" i="3"/>
  <c r="J58" i="3"/>
  <c r="H58" i="3"/>
  <c r="Q58" i="3"/>
  <c r="O58" i="3"/>
  <c r="F58" i="3"/>
  <c r="D58" i="3"/>
  <c r="K58" i="3"/>
  <c r="L58" i="3"/>
  <c r="P58" i="3"/>
  <c r="C58" i="3"/>
  <c r="V58" i="3"/>
  <c r="C39" i="3"/>
  <c r="C40" i="3"/>
  <c r="D55" i="3"/>
  <c r="D3" i="3"/>
  <c r="E48" i="3"/>
  <c r="E64" i="3"/>
  <c r="E82" i="3"/>
  <c r="F117" i="3"/>
  <c r="F25" i="3"/>
  <c r="F67" i="3"/>
  <c r="G19" i="3"/>
  <c r="G82" i="3"/>
  <c r="H69" i="3"/>
  <c r="H31" i="3"/>
  <c r="K49" i="3"/>
  <c r="L114" i="3"/>
  <c r="L55" i="3"/>
  <c r="L4" i="3"/>
  <c r="M2" i="3"/>
  <c r="M40" i="3"/>
  <c r="O25" i="3"/>
  <c r="P106" i="3"/>
  <c r="P3" i="3"/>
  <c r="Q90" i="3"/>
  <c r="U66" i="3"/>
  <c r="V121" i="3"/>
  <c r="U121" i="3"/>
  <c r="M121" i="3"/>
  <c r="N121" i="3"/>
  <c r="P121" i="3"/>
  <c r="D121" i="3"/>
  <c r="Q121" i="3"/>
  <c r="C121" i="3"/>
  <c r="G121" i="3"/>
  <c r="V35" i="3"/>
  <c r="U35" i="3"/>
  <c r="O35" i="3"/>
  <c r="P35" i="3"/>
  <c r="M35" i="3"/>
  <c r="D35" i="3"/>
  <c r="G35" i="3"/>
  <c r="F35" i="3"/>
  <c r="Q35" i="3"/>
  <c r="N35" i="3"/>
  <c r="C31" i="3"/>
  <c r="J73" i="3"/>
  <c r="H112" i="3"/>
  <c r="V111" i="3"/>
  <c r="U111" i="3"/>
  <c r="M111" i="3"/>
  <c r="O111" i="3"/>
  <c r="P111" i="3"/>
  <c r="D111" i="3"/>
  <c r="N111" i="3"/>
  <c r="L111" i="3"/>
  <c r="G111" i="3"/>
  <c r="C111" i="3"/>
  <c r="E6" i="3"/>
  <c r="E117" i="3"/>
  <c r="Q53" i="3"/>
  <c r="P53" i="3"/>
  <c r="U53" i="3"/>
  <c r="V53" i="3"/>
  <c r="K53" i="3"/>
  <c r="M53" i="3"/>
  <c r="D53" i="3"/>
  <c r="L53" i="3"/>
  <c r="J53" i="3"/>
  <c r="G53" i="3"/>
  <c r="C53" i="3"/>
  <c r="N53" i="3"/>
  <c r="E35" i="3"/>
  <c r="G112" i="3"/>
  <c r="H25" i="3"/>
  <c r="U119" i="3"/>
  <c r="V120" i="3"/>
  <c r="P120" i="3"/>
  <c r="N120" i="3"/>
  <c r="Q120" i="3"/>
  <c r="J120" i="3"/>
  <c r="L120" i="3"/>
  <c r="F120" i="3"/>
  <c r="K120" i="3"/>
  <c r="E120" i="3"/>
  <c r="U18" i="3"/>
  <c r="O18" i="3"/>
  <c r="V18" i="3"/>
  <c r="P18" i="3"/>
  <c r="J18" i="3"/>
  <c r="Q18" i="3"/>
  <c r="D18" i="3"/>
  <c r="G18" i="3"/>
  <c r="C18" i="3"/>
  <c r="F111" i="3"/>
  <c r="F20" i="3"/>
  <c r="H115" i="3"/>
  <c r="N85" i="3"/>
  <c r="P85" i="3"/>
  <c r="Q85" i="3"/>
  <c r="J85" i="3"/>
  <c r="H85" i="3"/>
  <c r="U85" i="3"/>
  <c r="E85" i="3"/>
  <c r="K85" i="3"/>
  <c r="V85" i="3"/>
  <c r="N101" i="3"/>
  <c r="Q101" i="3"/>
  <c r="U101" i="3"/>
  <c r="V101" i="3"/>
  <c r="J101" i="3"/>
  <c r="O101" i="3"/>
  <c r="H101" i="3"/>
  <c r="L101" i="3"/>
  <c r="F101" i="3"/>
  <c r="E101" i="3"/>
  <c r="V54" i="3"/>
  <c r="N54" i="3"/>
  <c r="O54" i="3"/>
  <c r="Q54" i="3"/>
  <c r="M54" i="3"/>
  <c r="J54" i="3"/>
  <c r="P54" i="3"/>
  <c r="H54" i="3"/>
  <c r="L54" i="3"/>
  <c r="G54" i="3"/>
  <c r="C54" i="3"/>
  <c r="U54" i="3"/>
  <c r="F54" i="3"/>
  <c r="N23" i="3"/>
  <c r="V23" i="3"/>
  <c r="P23" i="3"/>
  <c r="J23" i="3"/>
  <c r="H23" i="3"/>
  <c r="L23" i="3"/>
  <c r="G23" i="3"/>
  <c r="C23" i="3"/>
  <c r="K23" i="3"/>
  <c r="Q23" i="3"/>
  <c r="M23" i="3"/>
  <c r="N24" i="3"/>
  <c r="V24" i="3"/>
  <c r="U24" i="3"/>
  <c r="P24" i="3"/>
  <c r="O24" i="3"/>
  <c r="K24" i="3"/>
  <c r="J24" i="3"/>
  <c r="H24" i="3"/>
  <c r="D24" i="3"/>
  <c r="Q7" i="3"/>
  <c r="N7" i="3"/>
  <c r="U7" i="3"/>
  <c r="P7" i="3"/>
  <c r="O7" i="3"/>
  <c r="J7" i="3"/>
  <c r="M7" i="3"/>
  <c r="H7" i="3"/>
  <c r="L7" i="3"/>
  <c r="K7" i="3"/>
  <c r="D7" i="3"/>
  <c r="V70" i="3"/>
  <c r="P70" i="3"/>
  <c r="O70" i="3"/>
  <c r="K70" i="3"/>
  <c r="U70" i="3"/>
  <c r="G70" i="3"/>
  <c r="M70" i="3"/>
  <c r="E70" i="3"/>
  <c r="J70" i="3"/>
  <c r="K79" i="3"/>
  <c r="N79" i="3"/>
  <c r="Q79" i="3"/>
  <c r="G79" i="3"/>
  <c r="L79" i="3"/>
  <c r="V79" i="3"/>
  <c r="M79" i="3"/>
  <c r="F79" i="3"/>
  <c r="O79" i="3"/>
  <c r="U79" i="3"/>
  <c r="H79" i="3"/>
  <c r="E79" i="3"/>
  <c r="U83" i="3"/>
  <c r="M83" i="3"/>
  <c r="Q83" i="3"/>
  <c r="K83" i="3"/>
  <c r="O83" i="3"/>
  <c r="G83" i="3"/>
  <c r="V83" i="3"/>
  <c r="C83" i="3"/>
  <c r="F83" i="3"/>
  <c r="V34" i="3"/>
  <c r="P34" i="3"/>
  <c r="M34" i="3"/>
  <c r="U34" i="3"/>
  <c r="L34" i="3"/>
  <c r="K34" i="3"/>
  <c r="N34" i="3"/>
  <c r="Q34" i="3"/>
  <c r="G34" i="3"/>
  <c r="J34" i="3"/>
  <c r="C34" i="3"/>
  <c r="M84" i="3"/>
  <c r="U84" i="3"/>
  <c r="K84" i="3"/>
  <c r="L84" i="3"/>
  <c r="G84" i="3"/>
  <c r="Q84" i="3"/>
  <c r="O84" i="3"/>
  <c r="D84" i="3"/>
  <c r="H84" i="3"/>
  <c r="P84" i="3"/>
  <c r="D107" i="3"/>
  <c r="D92" i="3"/>
  <c r="G120" i="3"/>
  <c r="V68" i="3"/>
  <c r="U68" i="3"/>
  <c r="P68" i="3"/>
  <c r="J68" i="3"/>
  <c r="L68" i="3"/>
  <c r="H68" i="3"/>
  <c r="F68" i="3"/>
  <c r="Q68" i="3"/>
  <c r="E68" i="3"/>
  <c r="O68" i="3"/>
  <c r="K68" i="3"/>
  <c r="F115" i="3"/>
  <c r="G104" i="3"/>
  <c r="G91" i="3"/>
  <c r="H104" i="3"/>
  <c r="J2" i="3"/>
  <c r="J44" i="3"/>
  <c r="J67" i="3"/>
  <c r="K111" i="3"/>
  <c r="V122" i="3"/>
  <c r="U122" i="3"/>
  <c r="P122" i="3"/>
  <c r="Q122" i="3"/>
  <c r="O122" i="3"/>
  <c r="E122" i="3"/>
  <c r="L122" i="3"/>
  <c r="D122" i="3"/>
  <c r="M122" i="3"/>
  <c r="V86" i="3"/>
  <c r="U86" i="3"/>
  <c r="L86" i="3"/>
  <c r="N86" i="3"/>
  <c r="E86" i="3"/>
  <c r="Q86" i="3"/>
  <c r="J86" i="3"/>
  <c r="D86" i="3"/>
  <c r="P86" i="3"/>
  <c r="O86" i="3"/>
  <c r="V29" i="3"/>
  <c r="U29" i="3"/>
  <c r="Q29" i="3"/>
  <c r="E29" i="3"/>
  <c r="M29" i="3"/>
  <c r="P29" i="3"/>
  <c r="O29" i="3"/>
  <c r="K29" i="3"/>
  <c r="J29" i="3"/>
  <c r="D29" i="3"/>
  <c r="V10" i="3"/>
  <c r="U10" i="3"/>
  <c r="Q10" i="3"/>
  <c r="P10" i="3"/>
  <c r="O10" i="3"/>
  <c r="L10" i="3"/>
  <c r="E10" i="3"/>
  <c r="H10" i="3"/>
  <c r="N10" i="3"/>
  <c r="M10" i="3"/>
  <c r="V94" i="3"/>
  <c r="U94" i="3"/>
  <c r="Q94" i="3"/>
  <c r="E94" i="3"/>
  <c r="O94" i="3"/>
  <c r="F94" i="3"/>
  <c r="H94" i="3"/>
  <c r="P94" i="3"/>
  <c r="V71" i="3"/>
  <c r="U71" i="3"/>
  <c r="N71" i="3"/>
  <c r="P71" i="3"/>
  <c r="L71" i="3"/>
  <c r="E71" i="3"/>
  <c r="J71" i="3"/>
  <c r="F71" i="3"/>
  <c r="K71" i="3"/>
  <c r="M71" i="3"/>
  <c r="H71" i="3"/>
  <c r="V99" i="3"/>
  <c r="U99" i="3"/>
  <c r="Q99" i="3"/>
  <c r="O99" i="3"/>
  <c r="M99" i="3"/>
  <c r="E99" i="3"/>
  <c r="F99" i="3"/>
  <c r="L99" i="3"/>
  <c r="J99" i="3"/>
  <c r="V22" i="3"/>
  <c r="U22" i="3"/>
  <c r="Q22" i="3"/>
  <c r="N22" i="3"/>
  <c r="P22" i="3"/>
  <c r="G22" i="3"/>
  <c r="E22" i="3"/>
  <c r="M22" i="3"/>
  <c r="F22" i="3"/>
  <c r="V57" i="3"/>
  <c r="U57" i="3"/>
  <c r="Q57" i="3"/>
  <c r="G57" i="3"/>
  <c r="E57" i="3"/>
  <c r="J57" i="3"/>
  <c r="C57" i="3"/>
  <c r="L57" i="3"/>
  <c r="K57" i="3"/>
  <c r="F57" i="3"/>
  <c r="V47" i="3"/>
  <c r="U47" i="3"/>
  <c r="P47" i="3"/>
  <c r="L47" i="3"/>
  <c r="N47" i="3"/>
  <c r="G47" i="3"/>
  <c r="E47" i="3"/>
  <c r="H47" i="3"/>
  <c r="C47" i="3"/>
  <c r="O47" i="3"/>
  <c r="M47" i="3"/>
  <c r="J47" i="3"/>
  <c r="C106" i="3"/>
  <c r="C118" i="3"/>
  <c r="C100" i="3"/>
  <c r="C99" i="3"/>
  <c r="C42" i="3"/>
  <c r="D104" i="3"/>
  <c r="D91" i="3"/>
  <c r="D90" i="3"/>
  <c r="D56" i="3"/>
  <c r="E54" i="3"/>
  <c r="E26" i="3"/>
  <c r="E30" i="3"/>
  <c r="E9" i="3"/>
  <c r="F19" i="3"/>
  <c r="F39" i="3"/>
  <c r="F18" i="3"/>
  <c r="F42" i="3"/>
  <c r="F47" i="3"/>
  <c r="G85" i="3"/>
  <c r="G98" i="3"/>
  <c r="H13" i="3"/>
  <c r="H53" i="3"/>
  <c r="H34" i="3"/>
  <c r="H15" i="3"/>
  <c r="J100" i="3"/>
  <c r="J22" i="3"/>
  <c r="K39" i="3"/>
  <c r="K31" i="3"/>
  <c r="K67" i="3"/>
  <c r="L91" i="3"/>
  <c r="L22" i="3"/>
  <c r="L15" i="3"/>
  <c r="M101" i="3"/>
  <c r="M31" i="3"/>
  <c r="N19" i="3"/>
  <c r="N25" i="3"/>
  <c r="O69" i="3"/>
  <c r="P117" i="3"/>
  <c r="P51" i="3"/>
  <c r="Q71" i="3"/>
  <c r="U62" i="3"/>
  <c r="H59" i="3"/>
  <c r="J102" i="3"/>
  <c r="K8" i="3"/>
  <c r="O50" i="3"/>
  <c r="V74" i="3"/>
  <c r="U74" i="3"/>
  <c r="Q74" i="3"/>
  <c r="O74" i="3"/>
  <c r="L74" i="3"/>
  <c r="P74" i="3"/>
  <c r="M74" i="3"/>
  <c r="C74" i="3"/>
  <c r="V109" i="3"/>
  <c r="U109" i="3"/>
  <c r="L109" i="3"/>
  <c r="N109" i="3"/>
  <c r="M109" i="3"/>
  <c r="C109" i="3"/>
  <c r="P109" i="3"/>
  <c r="O109" i="3"/>
  <c r="V105" i="3"/>
  <c r="U105" i="3"/>
  <c r="L105" i="3"/>
  <c r="Q105" i="3"/>
  <c r="M105" i="3"/>
  <c r="C105" i="3"/>
  <c r="N105" i="3"/>
  <c r="V102" i="3"/>
  <c r="U102" i="3"/>
  <c r="L102" i="3"/>
  <c r="C102" i="3"/>
  <c r="V16" i="3"/>
  <c r="U16" i="3"/>
  <c r="P16" i="3"/>
  <c r="Q16" i="3"/>
  <c r="L16" i="3"/>
  <c r="C16" i="3"/>
  <c r="V113" i="3"/>
  <c r="U113" i="3"/>
  <c r="L113" i="3"/>
  <c r="P113" i="3"/>
  <c r="N113" i="3"/>
  <c r="C113" i="3"/>
  <c r="V59" i="3"/>
  <c r="U59" i="3"/>
  <c r="M59" i="3"/>
  <c r="L59" i="3"/>
  <c r="Q59" i="3"/>
  <c r="C59" i="3"/>
  <c r="P59" i="3"/>
  <c r="N59" i="3"/>
  <c r="V89" i="3"/>
  <c r="U89" i="3"/>
  <c r="N89" i="3"/>
  <c r="L89" i="3"/>
  <c r="O89" i="3"/>
  <c r="C89" i="3"/>
  <c r="V103" i="3"/>
  <c r="U103" i="3"/>
  <c r="Q103" i="3"/>
  <c r="L103" i="3"/>
  <c r="C103" i="3"/>
  <c r="P103" i="3"/>
  <c r="O103" i="3"/>
  <c r="V65" i="3"/>
  <c r="U65" i="3"/>
  <c r="Q65" i="3"/>
  <c r="N65" i="3"/>
  <c r="L65" i="3"/>
  <c r="C65" i="3"/>
  <c r="D102" i="3"/>
  <c r="E59" i="3"/>
  <c r="F65" i="3"/>
  <c r="G74" i="3"/>
  <c r="G63" i="3"/>
  <c r="G65" i="3"/>
  <c r="K50" i="3"/>
  <c r="K28" i="3"/>
  <c r="M102" i="3"/>
  <c r="M113" i="3"/>
  <c r="P89" i="3"/>
  <c r="J59" i="3"/>
  <c r="J65" i="3"/>
  <c r="L41" i="3"/>
  <c r="L17" i="3"/>
  <c r="M89" i="3"/>
  <c r="M65" i="3"/>
  <c r="O28" i="3"/>
  <c r="F103" i="3"/>
  <c r="H113" i="3"/>
  <c r="U108" i="3"/>
  <c r="Q108" i="3"/>
  <c r="V108" i="3"/>
  <c r="O108" i="3"/>
  <c r="U50" i="3"/>
  <c r="Q50" i="3"/>
  <c r="V50" i="3"/>
  <c r="P50" i="3"/>
  <c r="M50" i="3"/>
  <c r="U46" i="3"/>
  <c r="Q46" i="3"/>
  <c r="P46" i="3"/>
  <c r="L46" i="3"/>
  <c r="N46" i="3"/>
  <c r="O46" i="3"/>
  <c r="U36" i="3"/>
  <c r="Q36" i="3"/>
  <c r="L36" i="3"/>
  <c r="O36" i="3"/>
  <c r="M36" i="3"/>
  <c r="U43" i="3"/>
  <c r="Q43" i="3"/>
  <c r="V43" i="3"/>
  <c r="N43" i="3"/>
  <c r="L43" i="3"/>
  <c r="P43" i="3"/>
  <c r="D109" i="3"/>
  <c r="D50" i="3"/>
  <c r="F89" i="3"/>
  <c r="F43" i="3"/>
  <c r="G43" i="3"/>
  <c r="K113" i="3"/>
  <c r="K103" i="3"/>
  <c r="N102" i="3"/>
  <c r="P36" i="3"/>
  <c r="U41" i="3"/>
  <c r="Q41" i="3"/>
  <c r="N41" i="3"/>
  <c r="V41" i="3"/>
  <c r="O41" i="3"/>
  <c r="U63" i="3"/>
  <c r="Q63" i="3"/>
  <c r="V63" i="3"/>
  <c r="O63" i="3"/>
  <c r="U61" i="3"/>
  <c r="Q61" i="3"/>
  <c r="V61" i="3"/>
  <c r="L61" i="3"/>
  <c r="O61" i="3"/>
  <c r="U28" i="3"/>
  <c r="Q28" i="3"/>
  <c r="M28" i="3"/>
  <c r="L28" i="3"/>
  <c r="V28" i="3"/>
  <c r="P28" i="3"/>
  <c r="U60" i="3"/>
  <c r="Q60" i="3"/>
  <c r="L60" i="3"/>
  <c r="M60" i="3"/>
  <c r="V60" i="3"/>
  <c r="O60" i="3"/>
  <c r="C108" i="3"/>
  <c r="E16" i="3"/>
  <c r="G108" i="3"/>
  <c r="G103" i="3"/>
  <c r="J105" i="3"/>
  <c r="K105" i="3"/>
  <c r="Q97" i="3"/>
  <c r="V97" i="3"/>
  <c r="P97" i="3"/>
  <c r="N97" i="3"/>
  <c r="O97" i="3"/>
  <c r="K97" i="3"/>
  <c r="Q37" i="3"/>
  <c r="P37" i="3"/>
  <c r="U37" i="3"/>
  <c r="V37" i="3"/>
  <c r="O37" i="3"/>
  <c r="M37" i="3"/>
  <c r="K37" i="3"/>
  <c r="Q81" i="3"/>
  <c r="P81" i="3"/>
  <c r="V81" i="3"/>
  <c r="U81" i="3"/>
  <c r="N81" i="3"/>
  <c r="M81" i="3"/>
  <c r="K81" i="3"/>
  <c r="Q45" i="3"/>
  <c r="V45" i="3"/>
  <c r="P45" i="3"/>
  <c r="O45" i="3"/>
  <c r="U45" i="3"/>
  <c r="M45" i="3"/>
  <c r="N45" i="3"/>
  <c r="K45" i="3"/>
  <c r="Q72" i="3"/>
  <c r="P72" i="3"/>
  <c r="V72" i="3"/>
  <c r="U72" i="3"/>
  <c r="O72" i="3"/>
  <c r="K72" i="3"/>
  <c r="Q78" i="3"/>
  <c r="P78" i="3"/>
  <c r="U78" i="3"/>
  <c r="V78" i="3"/>
  <c r="O78" i="3"/>
  <c r="K78" i="3"/>
  <c r="Q17" i="3"/>
  <c r="V17" i="3"/>
  <c r="P17" i="3"/>
  <c r="N17" i="3"/>
  <c r="K17" i="3"/>
  <c r="Q75" i="3"/>
  <c r="P75" i="3"/>
  <c r="M75" i="3"/>
  <c r="U75" i="3"/>
  <c r="O75" i="3"/>
  <c r="V75" i="3"/>
  <c r="N75" i="3"/>
  <c r="L75" i="3"/>
  <c r="K75" i="3"/>
  <c r="Q12" i="3"/>
  <c r="P12" i="3"/>
  <c r="V12" i="3"/>
  <c r="O12" i="3"/>
  <c r="U12" i="3"/>
  <c r="M12" i="3"/>
  <c r="Q8" i="3"/>
  <c r="V8" i="3"/>
  <c r="P8" i="3"/>
  <c r="O8" i="3"/>
  <c r="M8" i="3"/>
  <c r="C97" i="3"/>
  <c r="D74" i="3"/>
  <c r="D63" i="3"/>
  <c r="D45" i="3"/>
  <c r="E102" i="3"/>
  <c r="E46" i="3"/>
  <c r="E17" i="3"/>
  <c r="F59" i="3"/>
  <c r="F60" i="3"/>
  <c r="F8" i="3"/>
  <c r="G97" i="3"/>
  <c r="G8" i="3"/>
  <c r="H16" i="3"/>
  <c r="H46" i="3"/>
  <c r="J28" i="3"/>
  <c r="J43" i="3"/>
  <c r="K60" i="3"/>
  <c r="L50" i="3"/>
  <c r="L12" i="3"/>
  <c r="M108" i="3"/>
  <c r="M43" i="3"/>
  <c r="N37" i="3"/>
  <c r="N78" i="3"/>
  <c r="N36" i="3"/>
  <c r="O16" i="3"/>
  <c r="O65" i="3"/>
  <c r="Q89" i="3"/>
  <c r="U17" i="3"/>
  <c r="V52" i="3"/>
  <c r="U52" i="3"/>
  <c r="M52" i="3"/>
  <c r="V14" i="3"/>
  <c r="U14" i="3"/>
  <c r="Q14" i="3"/>
  <c r="M14" i="3"/>
  <c r="V93" i="3"/>
  <c r="U93" i="3"/>
  <c r="P93" i="3"/>
  <c r="M93" i="3"/>
  <c r="V32" i="3"/>
  <c r="U32" i="3"/>
  <c r="P32" i="3"/>
  <c r="V116" i="3"/>
  <c r="U116" i="3"/>
  <c r="O116" i="3"/>
  <c r="Q116" i="3"/>
  <c r="M116" i="3"/>
  <c r="V96" i="3"/>
  <c r="U96" i="3"/>
  <c r="Q96" i="3"/>
  <c r="N96" i="3"/>
  <c r="O96" i="3"/>
  <c r="K96" i="3"/>
  <c r="V5" i="3"/>
  <c r="U5" i="3"/>
  <c r="K5" i="3"/>
  <c r="L32" i="3"/>
  <c r="N32" i="3"/>
  <c r="P96" i="3"/>
  <c r="L93" i="3"/>
  <c r="O14" i="3"/>
  <c r="P52" i="3"/>
  <c r="Q32" i="3"/>
  <c r="L52" i="3"/>
  <c r="M32" i="3"/>
  <c r="N5" i="3"/>
  <c r="AU593" i="2"/>
  <c r="AU722" i="2"/>
  <c r="AU651" i="2"/>
  <c r="AU318" i="2"/>
  <c r="AU76" i="2"/>
  <c r="AU537" i="2"/>
  <c r="AU276" i="2"/>
  <c r="AU184" i="2"/>
  <c r="AU164" i="2"/>
  <c r="AU435" i="2"/>
  <c r="AU31" i="2"/>
  <c r="AU30" i="2"/>
  <c r="AU305" i="2"/>
  <c r="AU252" i="2"/>
  <c r="AU284" i="2"/>
  <c r="AU204" i="2"/>
  <c r="AU635" i="2"/>
  <c r="AU142" i="2"/>
  <c r="AU434" i="2"/>
  <c r="AU157" i="2"/>
  <c r="AU14" i="2"/>
  <c r="AU47" i="2"/>
  <c r="AU90" i="2"/>
  <c r="AU631" i="2"/>
  <c r="AU81" i="2"/>
  <c r="AU24" i="2"/>
  <c r="AU26" i="2"/>
  <c r="AU17" i="2"/>
  <c r="AU98" i="2"/>
  <c r="AU422" i="2"/>
  <c r="AU200" i="2"/>
  <c r="AU68" i="2"/>
  <c r="AU163" i="2"/>
  <c r="AU245" i="2"/>
  <c r="AU119" i="2"/>
  <c r="AU27" i="2"/>
  <c r="AU380" i="2"/>
  <c r="AU320" i="2"/>
  <c r="AU280" i="2"/>
  <c r="AU54" i="2"/>
  <c r="AU45" i="2"/>
  <c r="AU18" i="2"/>
  <c r="AU670" i="2"/>
  <c r="AU193" i="2"/>
  <c r="AU384" i="2"/>
  <c r="AU210" i="2"/>
  <c r="AU659" i="2"/>
  <c r="AU247" i="2"/>
  <c r="AU686" i="2"/>
  <c r="AU733" i="2"/>
  <c r="AU453" i="2"/>
  <c r="AU309" i="2"/>
  <c r="AU290" i="2"/>
  <c r="AU589" i="2"/>
  <c r="AU58" i="2"/>
  <c r="AU270" i="2"/>
  <c r="AU550" i="2"/>
  <c r="AU339" i="2"/>
  <c r="AU291" i="2"/>
  <c r="AU699" i="2"/>
  <c r="AU675" i="2"/>
  <c r="AU663" i="2"/>
  <c r="AU39" i="2"/>
  <c r="AU78" i="2"/>
  <c r="AU295" i="2"/>
  <c r="AU312" i="2"/>
  <c r="AU553" i="2"/>
  <c r="AU418" i="2"/>
  <c r="AU507" i="2"/>
  <c r="AU405" i="2"/>
  <c r="AU419" i="2"/>
  <c r="AU190" i="2"/>
  <c r="AU353" i="2"/>
  <c r="AU549" i="2"/>
  <c r="AU649" i="2"/>
  <c r="AU57" i="2"/>
  <c r="AU181" i="2"/>
  <c r="AU642" i="2"/>
  <c r="AU123" i="2"/>
  <c r="AU243" i="2"/>
  <c r="AU172" i="2"/>
  <c r="AU115" i="2"/>
  <c r="AU677" i="2"/>
  <c r="AU645" i="2"/>
  <c r="AU525" i="2"/>
  <c r="AU421" i="2"/>
  <c r="AU261" i="2"/>
  <c r="AU484" i="2"/>
  <c r="AU73" i="2"/>
  <c r="AU520" i="2"/>
  <c r="AU155" i="2"/>
  <c r="AU514" i="2"/>
  <c r="AU431" i="2"/>
  <c r="AU668" i="2"/>
  <c r="AU345" i="2"/>
  <c r="AU541" i="2"/>
  <c r="AU232" i="2"/>
  <c r="AU326" i="2"/>
  <c r="AU558" i="2"/>
  <c r="AU16" i="2"/>
  <c r="AU213" i="2"/>
  <c r="AU272" i="2"/>
  <c r="AU275" i="2"/>
  <c r="AU478" i="2"/>
  <c r="AU654" i="2"/>
  <c r="AU466" i="2"/>
  <c r="AU66" i="2"/>
  <c r="AU378" i="2"/>
  <c r="AU8" i="2"/>
  <c r="AU253" i="2"/>
  <c r="AU178" i="2"/>
  <c r="AU145" i="2"/>
  <c r="AU666" i="2"/>
  <c r="AU446" i="2"/>
  <c r="AU343" i="2"/>
  <c r="AU396" i="2"/>
  <c r="AU279" i="2"/>
  <c r="AU571" i="2"/>
  <c r="AU448" i="2"/>
  <c r="AU470" i="2"/>
  <c r="AU116" i="2"/>
  <c r="AU88" i="2"/>
  <c r="AU656" i="2"/>
  <c r="AU719" i="2"/>
  <c r="AU650" i="2"/>
  <c r="AU703" i="2"/>
  <c r="AU634" i="2"/>
  <c r="AU350" i="2"/>
  <c r="AU408" i="2"/>
  <c r="AU735" i="2"/>
  <c r="AU411" i="2"/>
  <c r="AU103" i="2"/>
  <c r="AU239" i="2"/>
  <c r="AU205" i="2"/>
  <c r="AU399" i="2"/>
  <c r="AU325" i="2"/>
  <c r="AU463" i="2"/>
  <c r="AU406" i="2"/>
  <c r="AU173" i="2"/>
  <c r="AU361" i="2"/>
  <c r="AU114" i="2"/>
  <c r="AU344" i="2"/>
  <c r="AU287" i="2"/>
  <c r="AU381" i="2"/>
  <c r="AU486" i="2"/>
  <c r="AU248" i="2"/>
  <c r="AU730" i="2"/>
  <c r="AU623" i="2"/>
  <c r="AU150" i="2"/>
  <c r="AU132" i="2"/>
  <c r="AU489" i="2"/>
  <c r="AU679" i="2"/>
  <c r="AU227" i="2"/>
  <c r="AU153" i="2"/>
  <c r="AU333" i="2"/>
  <c r="AU126" i="2"/>
  <c r="AU260" i="2"/>
  <c r="AU207" i="2"/>
  <c r="AU53" i="2"/>
  <c r="AU165" i="2"/>
  <c r="AU244" i="2"/>
  <c r="AU488" i="2"/>
  <c r="AU601" i="2"/>
  <c r="AU143" i="2"/>
  <c r="AU135" i="2"/>
  <c r="AU233" i="2"/>
  <c r="AU409" i="2"/>
  <c r="AU653" i="2"/>
  <c r="AU681" i="2"/>
  <c r="AU427" i="2"/>
  <c r="AU364" i="2"/>
  <c r="AU383" i="2"/>
  <c r="AU490" i="2"/>
  <c r="AU731" i="2"/>
  <c r="AU560" i="2"/>
  <c r="AU483" i="2"/>
  <c r="AU471" i="2"/>
  <c r="AU328" i="2"/>
  <c r="AU669" i="2"/>
  <c r="AU458" i="2"/>
  <c r="AU454" i="2"/>
  <c r="AU570" i="2"/>
  <c r="AU75" i="2"/>
  <c r="AU352" i="2"/>
  <c r="AU113" i="2"/>
  <c r="AU726" i="2"/>
  <c r="AU56" i="2"/>
  <c r="AU359" i="2"/>
  <c r="AU410" i="2"/>
  <c r="AU564" i="2"/>
  <c r="AU611" i="2"/>
  <c r="AU567" i="2"/>
  <c r="AU186" i="2"/>
  <c r="AU71" i="2"/>
  <c r="AU40" i="2"/>
  <c r="AU468" i="2"/>
  <c r="AU479" i="2"/>
  <c r="AU230" i="2"/>
  <c r="AU63" i="2"/>
  <c r="AU548" i="2"/>
  <c r="AU199" i="2"/>
  <c r="AU688" i="2"/>
  <c r="AU36" i="2"/>
  <c r="AU717" i="2"/>
  <c r="AU42" i="2"/>
  <c r="AU220" i="2"/>
  <c r="AU535" i="2"/>
  <c r="AU641" i="2"/>
  <c r="AU391" i="2"/>
  <c r="AU493" i="2"/>
  <c r="AU128" i="2"/>
  <c r="AU51" i="2"/>
  <c r="AU590" i="2"/>
  <c r="AU32" i="2"/>
  <c r="AU581" i="2"/>
  <c r="AU724" i="2"/>
  <c r="AU683" i="2"/>
  <c r="AU481" i="2"/>
  <c r="AU566" i="2"/>
  <c r="AU728" i="2"/>
  <c r="AU202" i="2"/>
  <c r="AU704" i="2"/>
  <c r="AU643" i="2"/>
  <c r="AU599" i="2"/>
  <c r="AU211" i="2"/>
  <c r="AU442" i="2"/>
  <c r="AU111" i="2"/>
  <c r="AU609" i="2"/>
  <c r="AU237" i="2"/>
  <c r="AU166" i="2"/>
  <c r="AU316" i="2"/>
  <c r="AU591" i="2"/>
  <c r="AU254" i="2"/>
  <c r="AU9" i="2"/>
  <c r="AU19" i="2"/>
  <c r="AU678" i="2"/>
  <c r="AU617" i="2"/>
  <c r="AU732" i="2"/>
  <c r="AU274" i="2"/>
  <c r="AU363" i="2"/>
  <c r="AU625" i="2"/>
  <c r="AU495" i="2"/>
  <c r="AU637" i="2"/>
  <c r="AU385" i="2"/>
  <c r="AU342" i="2"/>
  <c r="AU317" i="2"/>
  <c r="AU60" i="2"/>
  <c r="AU721" i="2"/>
  <c r="AU388" i="2"/>
  <c r="AU286" i="2"/>
  <c r="AU477" i="2"/>
  <c r="AU288" i="2"/>
  <c r="AU389" i="2"/>
  <c r="AU277" i="2"/>
  <c r="AU604" i="2"/>
  <c r="AU638" i="2"/>
  <c r="AU402" i="2"/>
  <c r="AU687" i="2"/>
  <c r="AU321" i="2"/>
  <c r="AU302" i="2"/>
  <c r="AU315" i="2"/>
  <c r="AU74" i="2"/>
  <c r="AU616" i="2"/>
  <c r="AU615" i="2"/>
  <c r="AU451" i="2"/>
  <c r="AU447" i="2"/>
  <c r="AU579" i="2"/>
  <c r="AU584" i="2"/>
  <c r="AU64" i="2"/>
  <c r="AU35" i="2"/>
  <c r="AU212" i="2"/>
  <c r="AU322" i="2"/>
  <c r="AU189" i="2"/>
  <c r="AU436" i="2"/>
  <c r="AU671" i="2"/>
  <c r="AU513" i="2"/>
  <c r="AU523" i="2"/>
  <c r="AU102" i="2"/>
  <c r="AU420" i="2"/>
  <c r="AU462" i="2"/>
  <c r="AU393" i="2"/>
  <c r="AU313" i="2"/>
  <c r="AU55" i="2"/>
  <c r="AU259" i="2"/>
  <c r="AU109" i="2"/>
  <c r="AU169" i="2"/>
  <c r="AU655" i="2"/>
  <c r="AU335" i="2"/>
  <c r="AU610" i="2"/>
  <c r="AU59" i="2"/>
  <c r="AU658" i="2"/>
  <c r="AU223" i="2"/>
  <c r="AU241" i="2"/>
  <c r="AU572" i="2"/>
  <c r="AU235" i="2"/>
  <c r="AU108" i="2"/>
  <c r="AU101" i="2"/>
  <c r="AU23" i="2"/>
  <c r="AU685" i="2"/>
  <c r="AU20" i="2"/>
  <c r="AU517" i="2"/>
  <c r="AU394" i="2"/>
  <c r="AU585" i="2"/>
  <c r="AU346" i="2"/>
  <c r="AU540" i="2"/>
  <c r="AU69" i="2"/>
  <c r="AU636" i="2"/>
  <c r="AU430" i="2"/>
  <c r="AU179" i="2"/>
  <c r="AU84" i="2"/>
  <c r="AU170" i="2"/>
  <c r="AU256" i="2"/>
  <c r="AU334" i="2"/>
  <c r="AU341" i="2"/>
  <c r="AU586" i="2"/>
  <c r="AU522" i="2"/>
  <c r="AU710" i="2"/>
  <c r="AU576" i="2"/>
  <c r="AU647" i="2"/>
  <c r="AU407" i="2"/>
  <c r="AU404" i="2"/>
  <c r="AU708" i="2"/>
  <c r="AU125" i="2"/>
  <c r="AU311" i="2"/>
  <c r="AU720" i="2"/>
  <c r="AU134" i="2"/>
  <c r="AU167" i="2"/>
  <c r="AU351" i="2"/>
  <c r="AU696" i="2"/>
  <c r="AU533" i="2"/>
  <c r="AU729" i="2"/>
  <c r="AU397" i="2"/>
  <c r="AU61" i="2"/>
  <c r="AU231" i="2"/>
  <c r="AU206" i="2"/>
  <c r="AU613" i="2"/>
  <c r="AU640" i="2"/>
  <c r="AU512" i="2"/>
  <c r="AU300" i="2"/>
  <c r="AU607" i="2"/>
  <c r="AU697" i="2"/>
  <c r="AU182" i="2"/>
  <c r="AU137" i="2"/>
  <c r="AU582" i="2"/>
  <c r="AU465" i="2"/>
  <c r="AU299" i="2"/>
  <c r="AU2" i="2"/>
  <c r="AU497" i="2"/>
  <c r="AU87" i="2"/>
  <c r="AU621" i="2"/>
  <c r="AU65" i="2"/>
  <c r="AU382" i="2"/>
  <c r="AU13" i="2"/>
  <c r="AU473" i="2"/>
  <c r="AU506" i="2"/>
  <c r="AU574" i="2"/>
  <c r="AU694" i="2"/>
  <c r="AU491" i="2"/>
  <c r="AU528" i="2"/>
  <c r="AU487" i="2"/>
  <c r="AU496" i="2"/>
  <c r="AU627" i="2"/>
  <c r="AU676" i="2"/>
  <c r="AU99" i="2"/>
  <c r="AU379" i="2"/>
  <c r="AU33" i="2"/>
  <c r="AU559" i="2"/>
  <c r="AU357" i="2"/>
  <c r="AU356" i="2"/>
  <c r="AU705" i="2"/>
  <c r="AU348" i="2"/>
  <c r="AU120" i="2"/>
  <c r="AU196" i="2"/>
  <c r="AU168" i="2"/>
  <c r="AU682" i="2"/>
  <c r="AU197" i="2"/>
  <c r="AU475" i="2"/>
  <c r="AU141" i="2"/>
  <c r="AU698" i="2"/>
  <c r="AU467" i="2"/>
  <c r="AU25" i="2"/>
  <c r="AU44" i="2"/>
  <c r="AU234" i="2"/>
  <c r="AU516" i="2"/>
  <c r="AU510" i="2"/>
  <c r="AU400" i="2"/>
  <c r="AU674" i="2"/>
  <c r="AU282" i="2"/>
  <c r="AU171" i="2"/>
  <c r="AU118" i="2"/>
  <c r="AU500" i="2"/>
  <c r="AU228" i="2"/>
  <c r="AU727" i="2"/>
  <c r="AU714" i="2"/>
  <c r="AU716" i="2"/>
  <c r="AU573" i="2"/>
  <c r="AU552" i="2"/>
  <c r="AU539" i="2"/>
  <c r="AU139" i="2"/>
  <c r="AU445" i="2"/>
  <c r="AU376" i="2"/>
  <c r="AU226" i="2"/>
  <c r="AU715" i="2"/>
  <c r="AU374" i="2"/>
  <c r="AU222" i="2"/>
  <c r="AU662" i="2"/>
  <c r="AU49" i="2"/>
  <c r="AU527" i="2"/>
  <c r="AU485" i="2"/>
  <c r="AU503" i="2"/>
  <c r="AU94" i="2"/>
  <c r="AU273" i="2"/>
  <c r="AU368" i="2"/>
  <c r="AU303" i="2"/>
  <c r="AU349" i="2"/>
  <c r="AU358" i="2"/>
  <c r="AU461" i="2"/>
  <c r="AU347" i="2"/>
  <c r="AU596" i="2"/>
  <c r="AU219" i="2"/>
  <c r="AU319" i="2"/>
  <c r="AU289" i="2"/>
  <c r="AU3" i="2"/>
  <c r="AU424" i="2"/>
  <c r="AU100" i="2"/>
  <c r="AU6" i="2"/>
  <c r="AU661" i="2"/>
  <c r="AU386" i="2"/>
  <c r="AU307" i="2"/>
  <c r="AU456" i="2"/>
  <c r="AU354" i="2"/>
  <c r="AU494" i="2"/>
  <c r="AU229" i="2"/>
  <c r="AU146" i="2"/>
  <c r="AU29" i="2"/>
  <c r="AU43" i="2"/>
  <c r="AU46" i="2"/>
  <c r="AU82" i="2"/>
  <c r="AU476" i="2"/>
  <c r="AU72" i="2"/>
  <c r="AU543" i="2"/>
  <c r="AU180" i="2"/>
  <c r="AU395" i="2"/>
  <c r="AU278" i="2"/>
  <c r="AU538" i="2"/>
  <c r="AU283" i="2"/>
  <c r="AU265" i="2"/>
  <c r="AU568" i="2"/>
  <c r="AU367" i="2"/>
  <c r="AU50" i="2"/>
  <c r="AU330" i="2"/>
  <c r="AU587" i="2"/>
  <c r="AU238" i="2"/>
  <c r="AU336" i="2"/>
  <c r="AU240" i="2"/>
  <c r="AU106" i="2"/>
  <c r="AU147" i="2"/>
  <c r="AU151" i="2"/>
  <c r="AU464" i="2"/>
  <c r="AU508" i="2"/>
  <c r="AU628" i="2"/>
  <c r="AU188" i="2"/>
  <c r="AU532" i="2"/>
  <c r="AU556" i="2"/>
  <c r="AU592" i="2"/>
  <c r="AU176" i="2"/>
  <c r="AU203" i="2"/>
  <c r="AU423" i="2"/>
  <c r="AU10" i="2"/>
  <c r="AU216" i="2"/>
  <c r="AU294" i="2"/>
  <c r="AU536" i="2"/>
  <c r="AU664" i="2"/>
  <c r="AU597" i="2"/>
  <c r="AU498" i="2"/>
  <c r="AU524" i="2"/>
  <c r="AU474" i="2"/>
  <c r="AU398" i="2"/>
  <c r="AU433" i="2"/>
  <c r="AU606" i="2"/>
  <c r="AU174" i="2"/>
  <c r="AU86" i="2"/>
  <c r="AU373" i="2"/>
  <c r="AU332" i="2"/>
  <c r="AU598" i="2"/>
  <c r="AU267" i="2"/>
  <c r="AU583" i="2"/>
  <c r="AU519" i="2"/>
  <c r="AU281" i="2"/>
  <c r="AU608" i="2"/>
  <c r="AU701" i="2"/>
  <c r="AU218" i="2"/>
  <c r="AU194" i="2"/>
  <c r="AU412" i="2"/>
  <c r="AU323" i="2"/>
  <c r="AU482" i="2"/>
  <c r="AU214" i="2"/>
  <c r="AU672" i="2"/>
  <c r="AU413" i="2"/>
  <c r="AU324" i="2"/>
  <c r="AU639" i="2"/>
  <c r="AU308" i="2"/>
  <c r="AU48" i="2"/>
  <c r="AU499" i="2"/>
  <c r="AU718" i="2"/>
  <c r="AU600" i="2"/>
  <c r="AU392" i="2"/>
  <c r="AU440" i="2"/>
  <c r="AU521" i="2"/>
  <c r="AU15" i="2"/>
  <c r="AU415" i="2"/>
  <c r="AU38" i="2"/>
  <c r="AU107" i="2"/>
  <c r="AU546" i="2"/>
  <c r="AU251" i="2"/>
  <c r="AU707" i="2"/>
  <c r="AU667" i="2"/>
  <c r="AU428" i="2"/>
  <c r="AU370" i="2"/>
  <c r="AU629" i="2"/>
  <c r="AU263" i="2"/>
  <c r="AU246" i="2"/>
  <c r="AU469" i="2"/>
  <c r="AU266" i="2"/>
  <c r="AU144" i="2"/>
  <c r="AU403" i="2"/>
  <c r="AU390" i="2"/>
  <c r="AU140" i="2"/>
  <c r="AU542" i="2"/>
  <c r="AU258" i="2"/>
  <c r="AU156" i="2"/>
  <c r="AU501" i="2"/>
  <c r="AU691" i="2"/>
  <c r="AU5" i="2"/>
  <c r="AU680" i="2"/>
  <c r="AU700" i="2"/>
  <c r="AU360" i="2"/>
  <c r="AU502" i="2"/>
  <c r="AU562" i="2"/>
  <c r="AU262" i="2"/>
  <c r="AU112" i="2"/>
  <c r="AU646" i="2"/>
  <c r="AU41" i="2"/>
  <c r="AU612" i="2"/>
  <c r="AU660" i="2"/>
  <c r="AU97" i="2"/>
  <c r="AU387" i="2"/>
  <c r="AU117" i="2"/>
  <c r="AU34" i="2"/>
  <c r="AU131" i="2"/>
  <c r="AU504" i="2"/>
  <c r="AU547" i="2"/>
  <c r="AU70" i="2"/>
  <c r="AU271" i="2"/>
  <c r="AU257" i="2"/>
  <c r="AU439" i="2"/>
  <c r="AU657" i="2"/>
  <c r="AU175" i="2"/>
  <c r="AU177" i="2"/>
  <c r="AU414" i="2"/>
  <c r="AU285" i="2"/>
  <c r="AU296" i="2"/>
  <c r="AU198" i="2"/>
  <c r="AU301" i="2"/>
  <c r="AU531" i="2"/>
  <c r="AU614" i="2"/>
  <c r="AU632" i="2"/>
  <c r="AU426" i="2"/>
  <c r="AU534" i="2"/>
  <c r="AU401" i="2"/>
  <c r="AU310" i="2"/>
  <c r="AU620" i="2"/>
  <c r="AU580" i="2"/>
  <c r="AU545" i="2"/>
  <c r="AU85" i="2"/>
  <c r="AU652" i="2"/>
  <c r="AU375" i="2"/>
  <c r="AU79" i="2"/>
  <c r="AU665" i="2"/>
  <c r="AU130" i="2"/>
  <c r="AU673" i="2"/>
  <c r="AU136" i="2"/>
  <c r="AU83" i="2"/>
  <c r="AU67" i="2"/>
  <c r="AU526" i="2"/>
  <c r="AU602" i="2"/>
  <c r="AU250" i="2"/>
  <c r="AU93" i="2"/>
  <c r="AU4" i="2"/>
  <c r="AU121" i="2"/>
  <c r="AU734" i="2"/>
  <c r="AU133" i="2"/>
  <c r="AU185" i="2"/>
  <c r="AU329" i="2"/>
  <c r="AU725" i="2"/>
  <c r="AU298" i="2"/>
  <c r="AU371" i="2"/>
  <c r="AU444" i="2"/>
  <c r="AU689" i="2"/>
  <c r="AU569" i="2"/>
  <c r="AU149" i="2"/>
  <c r="AU712" i="2"/>
  <c r="AU577" i="2"/>
  <c r="AU77" i="2"/>
  <c r="AU472" i="2"/>
  <c r="AU711" i="2"/>
  <c r="AU605" i="2"/>
  <c r="AU578" i="2"/>
  <c r="AU148" i="2"/>
  <c r="AU331" i="2"/>
  <c r="AU365" i="2"/>
  <c r="AU152" i="2"/>
  <c r="AU626" i="2"/>
  <c r="AU702" i="2"/>
  <c r="AU306" i="2"/>
  <c r="AU127" i="2"/>
  <c r="AU362" i="2"/>
  <c r="AU432" i="2"/>
  <c r="AU452" i="2"/>
  <c r="AU92" i="2"/>
  <c r="AU183" i="2"/>
  <c r="AU304" i="2"/>
  <c r="AU21" i="2"/>
  <c r="AU429" i="2"/>
  <c r="AU557" i="2"/>
  <c r="AU505" i="2"/>
  <c r="AU544" i="2"/>
  <c r="AU449" i="2"/>
  <c r="AU264" i="2"/>
  <c r="AU201" i="2"/>
  <c r="AU619" i="2"/>
  <c r="AU162" i="2"/>
  <c r="AU555" i="2"/>
  <c r="AU372" i="2"/>
  <c r="AU129" i="2"/>
  <c r="AU509" i="2"/>
  <c r="AU37" i="2"/>
  <c r="AU565" i="2"/>
  <c r="AU644" i="2"/>
  <c r="AU338" i="2"/>
  <c r="AU187" i="2"/>
  <c r="AU554" i="2"/>
  <c r="AU561" i="2"/>
  <c r="AU648" i="2"/>
  <c r="AU122" i="2"/>
  <c r="AU518" i="2"/>
  <c r="AU595" i="2"/>
  <c r="AU563" i="2"/>
  <c r="AU529" i="2"/>
  <c r="AU492" i="2"/>
  <c r="AU455" i="2"/>
  <c r="AU633" i="2"/>
  <c r="AU377" i="2"/>
  <c r="AU551" i="2"/>
  <c r="AU480" i="2"/>
  <c r="AU224" i="2"/>
  <c r="AU693" i="2"/>
  <c r="AU96" i="2"/>
  <c r="AU337" i="2"/>
  <c r="AU417" i="2"/>
  <c r="AU104" i="2"/>
  <c r="AU695" i="2"/>
  <c r="AU630" i="2"/>
  <c r="AU208" i="2"/>
  <c r="AU80" i="2"/>
  <c r="AU105" i="2"/>
  <c r="AU690" i="2"/>
  <c r="AU249" i="2"/>
  <c r="AU95" i="2"/>
  <c r="AU22" i="2"/>
  <c r="AU269" i="2"/>
  <c r="AU588" i="2"/>
  <c r="AU11" i="2"/>
  <c r="AU154" i="2"/>
  <c r="AU594" i="2"/>
  <c r="AU268" i="2"/>
  <c r="AU416" i="2"/>
  <c r="AU292" i="2"/>
  <c r="AU293" i="2"/>
  <c r="AU459" i="2"/>
  <c r="AU460" i="2"/>
  <c r="AU124" i="2"/>
  <c r="AU242" i="2"/>
  <c r="AU28" i="2"/>
  <c r="AU236" i="2"/>
  <c r="AU209" i="2"/>
  <c r="AU355" i="2"/>
  <c r="AU622" i="2"/>
  <c r="AU255" i="2"/>
  <c r="AU192" i="2"/>
  <c r="AU511" i="2"/>
  <c r="AU297" i="2"/>
  <c r="AU160" i="2"/>
  <c r="AU217" i="2"/>
  <c r="AU457" i="2"/>
  <c r="AU225" i="2"/>
  <c r="AU369" i="2"/>
  <c r="AU706" i="2"/>
  <c r="AU158" i="2"/>
  <c r="AU366" i="2"/>
  <c r="AU215" i="2"/>
  <c r="AU441" i="2"/>
  <c r="AU195" i="2"/>
  <c r="AU161" i="2"/>
  <c r="AU138" i="2"/>
  <c r="AU52" i="2"/>
  <c r="AU327" i="2"/>
  <c r="U542" i="2"/>
  <c r="U583" i="2"/>
  <c r="U597" i="2"/>
  <c r="U147" i="2"/>
  <c r="U395" i="2"/>
  <c r="U307" i="2"/>
  <c r="U576" i="2"/>
  <c r="U397" i="2"/>
  <c r="U582" i="2"/>
  <c r="U348" i="2"/>
  <c r="U327" i="2"/>
  <c r="U518" i="2"/>
  <c r="U140" i="2"/>
  <c r="U267" i="2"/>
  <c r="U664" i="2"/>
  <c r="U106" i="2"/>
  <c r="U180" i="2"/>
  <c r="U386" i="2"/>
  <c r="U443" i="2"/>
  <c r="U491" i="2"/>
  <c r="U672" i="2"/>
  <c r="U198" i="2"/>
  <c r="U52" i="2"/>
  <c r="U122" i="2"/>
  <c r="T18" i="3" s="1"/>
  <c r="U390" i="2"/>
  <c r="U340" i="2"/>
  <c r="U146" i="2"/>
  <c r="U18" i="2"/>
  <c r="U543" i="2"/>
  <c r="U661" i="2"/>
  <c r="U362" i="2"/>
  <c r="U121" i="2"/>
  <c r="U69" i="2"/>
  <c r="U647" i="2"/>
  <c r="U138" i="2"/>
  <c r="U648" i="2"/>
  <c r="U60" i="2"/>
  <c r="U598" i="2"/>
  <c r="U322" i="2"/>
  <c r="U74" i="2"/>
  <c r="U72" i="2"/>
  <c r="U6" i="2"/>
  <c r="U20" i="2"/>
  <c r="U573" i="2"/>
  <c r="U444" i="2"/>
  <c r="U296" i="2"/>
  <c r="U161" i="2"/>
  <c r="T61" i="3" s="1"/>
  <c r="U561" i="2"/>
  <c r="U403" i="2"/>
  <c r="U332" i="2"/>
  <c r="U53" i="2"/>
  <c r="U240" i="2"/>
  <c r="U151" i="2"/>
  <c r="T54" i="3" s="1"/>
  <c r="U100" i="2"/>
  <c r="U467" i="2"/>
  <c r="U636" i="2"/>
  <c r="U407" i="2"/>
  <c r="U61" i="2"/>
  <c r="U195" i="2"/>
  <c r="U554" i="2"/>
  <c r="U144" i="2"/>
  <c r="U373" i="2"/>
  <c r="U536" i="2"/>
  <c r="U336" i="2"/>
  <c r="U476" i="2"/>
  <c r="U424" i="2"/>
  <c r="U223" i="2"/>
  <c r="U465" i="2"/>
  <c r="U282" i="2"/>
  <c r="U94" i="2"/>
  <c r="U441" i="2"/>
  <c r="U187" i="2"/>
  <c r="U446" i="2"/>
  <c r="U396" i="2"/>
  <c r="U294" i="2"/>
  <c r="U238" i="2"/>
  <c r="U82" i="2"/>
  <c r="U88" i="2"/>
  <c r="U450" i="2"/>
  <c r="U477" i="2"/>
  <c r="U310" i="2"/>
  <c r="U285" i="2"/>
  <c r="U215" i="2"/>
  <c r="U338" i="2"/>
  <c r="U266" i="2"/>
  <c r="U86" i="2"/>
  <c r="T59" i="3" s="1"/>
  <c r="U216" i="2"/>
  <c r="U587" i="2"/>
  <c r="U46" i="2"/>
  <c r="U3" i="2"/>
  <c r="U404" i="2"/>
  <c r="U231" i="2"/>
  <c r="U299" i="2"/>
  <c r="T19" i="3" s="1"/>
  <c r="U42" i="2"/>
  <c r="U366" i="2"/>
  <c r="U644" i="2"/>
  <c r="U165" i="2"/>
  <c r="U12" i="2"/>
  <c r="U10" i="2"/>
  <c r="U330" i="2"/>
  <c r="U43" i="2"/>
  <c r="U289" i="2"/>
  <c r="U127" i="2"/>
  <c r="U4" i="2"/>
  <c r="U214" i="2"/>
  <c r="U414" i="2"/>
  <c r="U158" i="2"/>
  <c r="U565" i="2"/>
  <c r="U469" i="2"/>
  <c r="U174" i="2"/>
  <c r="U423" i="2"/>
  <c r="U155" i="2"/>
  <c r="U29" i="2"/>
  <c r="U319" i="2"/>
  <c r="U306" i="2"/>
  <c r="U93" i="2"/>
  <c r="U371" i="2"/>
  <c r="U177" i="2"/>
  <c r="U706" i="2"/>
  <c r="U37" i="2"/>
  <c r="U317" i="2"/>
  <c r="U606" i="2"/>
  <c r="U207" i="2"/>
  <c r="U520" i="2"/>
  <c r="U200" i="2"/>
  <c r="U219" i="2"/>
  <c r="U241" i="2"/>
  <c r="U273" i="2"/>
  <c r="T63" i="3" s="1"/>
  <c r="U229" i="2"/>
  <c r="U528" i="2"/>
  <c r="U369" i="2"/>
  <c r="U509" i="2"/>
  <c r="U246" i="2"/>
  <c r="U433" i="2"/>
  <c r="U203" i="2"/>
  <c r="U50" i="2"/>
  <c r="U422" i="2"/>
  <c r="U32" i="2"/>
  <c r="U315" i="2"/>
  <c r="U430" i="2"/>
  <c r="U708" i="2"/>
  <c r="T106" i="3" s="1"/>
  <c r="U206" i="2"/>
  <c r="U225" i="2"/>
  <c r="U129" i="2"/>
  <c r="U263" i="2"/>
  <c r="U398" i="2"/>
  <c r="U176" i="2"/>
  <c r="U367" i="2"/>
  <c r="U98" i="2"/>
  <c r="U2" i="2"/>
  <c r="U702" i="2"/>
  <c r="U250" i="2"/>
  <c r="U343" i="2"/>
  <c r="U120" i="2"/>
  <c r="U457" i="2"/>
  <c r="U372" i="2"/>
  <c r="U25" i="2"/>
  <c r="U474" i="2"/>
  <c r="U592" i="2"/>
  <c r="U116" i="2"/>
  <c r="U17" i="2"/>
  <c r="U610" i="2"/>
  <c r="U448" i="2"/>
  <c r="U245" i="2"/>
  <c r="U482" i="2"/>
  <c r="T13" i="3" s="1"/>
  <c r="U175" i="2"/>
  <c r="U217" i="2"/>
  <c r="U555" i="2"/>
  <c r="U629" i="2"/>
  <c r="U524" i="2"/>
  <c r="U556" i="2"/>
  <c r="U568" i="2"/>
  <c r="U26" i="2"/>
  <c r="U335" i="2"/>
  <c r="U626" i="2"/>
  <c r="U602" i="2"/>
  <c r="U497" i="2"/>
  <c r="U552" i="2"/>
  <c r="U160" i="2"/>
  <c r="U162" i="2"/>
  <c r="U226" i="2"/>
  <c r="U199" i="2"/>
  <c r="U260" i="2"/>
  <c r="U265" i="2"/>
  <c r="U24" i="2"/>
  <c r="U655" i="2"/>
  <c r="U420" i="2"/>
  <c r="U579" i="2"/>
  <c r="U298" i="2"/>
  <c r="U657" i="2"/>
  <c r="U297" i="2"/>
  <c r="U619" i="2"/>
  <c r="U370" i="2"/>
  <c r="T111" i="3" s="1"/>
  <c r="U581" i="2"/>
  <c r="U438" i="2"/>
  <c r="U283" i="2"/>
  <c r="U81" i="2"/>
  <c r="U169" i="2"/>
  <c r="U613" i="2"/>
  <c r="U87" i="2"/>
  <c r="U401" i="2"/>
  <c r="U439" i="2"/>
  <c r="U511" i="2"/>
  <c r="T104" i="3" s="1"/>
  <c r="U201" i="2"/>
  <c r="U428" i="2"/>
  <c r="U498" i="2"/>
  <c r="U532" i="2"/>
  <c r="U538" i="2"/>
  <c r="U631" i="2"/>
  <c r="U109" i="2"/>
  <c r="U517" i="2"/>
  <c r="U530" i="2"/>
  <c r="U62" i="2"/>
  <c r="U487" i="2"/>
  <c r="U192" i="2"/>
  <c r="U264" i="2"/>
  <c r="U494" i="2"/>
  <c r="U313" i="2"/>
  <c r="U188" i="2"/>
  <c r="U278" i="2"/>
  <c r="T69" i="3" s="1"/>
  <c r="U90" i="2"/>
  <c r="U259" i="2"/>
  <c r="U212" i="2"/>
  <c r="U179" i="2"/>
  <c r="U125" i="2"/>
  <c r="U436" i="2"/>
  <c r="U255" i="2"/>
  <c r="U449" i="2"/>
  <c r="U667" i="2"/>
  <c r="U548" i="2"/>
  <c r="U628" i="2"/>
  <c r="U73" i="2"/>
  <c r="U47" i="2"/>
  <c r="U55" i="2"/>
  <c r="U302" i="2"/>
  <c r="U539" i="2"/>
  <c r="U725" i="2"/>
  <c r="U257" i="2"/>
  <c r="U622" i="2"/>
  <c r="U544" i="2"/>
  <c r="U715" i="2"/>
  <c r="U63" i="2"/>
  <c r="U508" i="2"/>
  <c r="U484" i="2"/>
  <c r="U14" i="2"/>
  <c r="U276" i="2"/>
  <c r="U152" i="2"/>
  <c r="U526" i="2"/>
  <c r="U323" i="2"/>
  <c r="U271" i="2"/>
  <c r="U355" i="2"/>
  <c r="U505" i="2"/>
  <c r="U707" i="2"/>
  <c r="U230" i="2"/>
  <c r="T110" i="3" s="1"/>
  <c r="U464" i="2"/>
  <c r="U261" i="2"/>
  <c r="U157" i="2"/>
  <c r="U409" i="2"/>
  <c r="U621" i="2"/>
  <c r="U368" i="2"/>
  <c r="U329" i="2"/>
  <c r="U70" i="2"/>
  <c r="U209" i="2"/>
  <c r="U557" i="2"/>
  <c r="U470" i="2"/>
  <c r="U479" i="2"/>
  <c r="U145" i="2"/>
  <c r="U421" i="2"/>
  <c r="U434" i="2"/>
  <c r="U590" i="2"/>
  <c r="U365" i="2"/>
  <c r="U67" i="2"/>
  <c r="U412" i="2"/>
  <c r="U159" i="2"/>
  <c r="U236" i="2"/>
  <c r="U429" i="2"/>
  <c r="U251" i="2"/>
  <c r="U468" i="2"/>
  <c r="U314" i="2"/>
  <c r="U91" i="2"/>
  <c r="U142" i="2"/>
  <c r="U272" i="2"/>
  <c r="U640" i="2"/>
  <c r="U65" i="2"/>
  <c r="U286" i="2"/>
  <c r="U717" i="2"/>
  <c r="U28" i="2"/>
  <c r="U5" i="2"/>
  <c r="U546" i="2"/>
  <c r="U40" i="2"/>
  <c r="U126" i="2"/>
  <c r="U525" i="2"/>
  <c r="U635" i="2"/>
  <c r="U45" i="2"/>
  <c r="U196" i="2"/>
  <c r="U44" i="2"/>
  <c r="U496" i="2"/>
  <c r="U171" i="2"/>
  <c r="U242" i="2"/>
  <c r="T2" i="3" s="1"/>
  <c r="U139" i="2"/>
  <c r="U374" i="2"/>
  <c r="U71" i="2"/>
  <c r="U333" i="2"/>
  <c r="U645" i="2"/>
  <c r="U204" i="2"/>
  <c r="U233" i="2"/>
  <c r="U311" i="2"/>
  <c r="U512" i="2"/>
  <c r="U194" i="2"/>
  <c r="U547" i="2"/>
  <c r="U124" i="2"/>
  <c r="U394" i="2"/>
  <c r="U342" i="2"/>
  <c r="U186" i="2"/>
  <c r="U153" i="2"/>
  <c r="U677" i="2"/>
  <c r="U284" i="2"/>
  <c r="U54" i="2"/>
  <c r="U393" i="2"/>
  <c r="U83" i="2"/>
  <c r="U185" i="2"/>
  <c r="T55" i="3" s="1"/>
  <c r="U627" i="2"/>
  <c r="U460" i="2"/>
  <c r="U35" i="2"/>
  <c r="U321" i="2"/>
  <c r="U567" i="2"/>
  <c r="U227" i="2"/>
  <c r="U115" i="2"/>
  <c r="U8" i="2"/>
  <c r="U213" i="2"/>
  <c r="U572" i="2"/>
  <c r="U84" i="2"/>
  <c r="U720" i="2"/>
  <c r="U389" i="2"/>
  <c r="U459" i="2"/>
  <c r="U691" i="2"/>
  <c r="U107" i="2"/>
  <c r="U611" i="2"/>
  <c r="U679" i="2"/>
  <c r="U172" i="2"/>
  <c r="U490" i="2"/>
  <c r="U51" i="2"/>
  <c r="U331" i="2"/>
  <c r="T118" i="3" s="1"/>
  <c r="U279" i="2"/>
  <c r="U676" i="2"/>
  <c r="U504" i="2"/>
  <c r="U293" i="2"/>
  <c r="U23" i="2"/>
  <c r="U38" i="2"/>
  <c r="U617" i="2"/>
  <c r="U489" i="2"/>
  <c r="U243" i="2"/>
  <c r="U425" i="2"/>
  <c r="U537" i="2"/>
  <c r="U148" i="2"/>
  <c r="U136" i="2"/>
  <c r="U170" i="2"/>
  <c r="U604" i="2"/>
  <c r="U292" i="2"/>
  <c r="U300" i="2"/>
  <c r="U385" i="2"/>
  <c r="U564" i="2"/>
  <c r="U132" i="2"/>
  <c r="U123" i="2"/>
  <c r="U247" i="2"/>
  <c r="U135" i="2"/>
  <c r="U578" i="2"/>
  <c r="U673" i="2"/>
  <c r="U133" i="2"/>
  <c r="U131" i="2"/>
  <c r="U416" i="2"/>
  <c r="U303" i="2"/>
  <c r="U431" i="2"/>
  <c r="U410" i="2"/>
  <c r="U163" i="2"/>
  <c r="U642" i="2"/>
  <c r="U252" i="2"/>
  <c r="U280" i="2"/>
  <c r="U134" i="2"/>
  <c r="U607" i="2"/>
  <c r="U534" i="2"/>
  <c r="U34" i="2"/>
  <c r="U268" i="2"/>
  <c r="U501" i="2"/>
  <c r="U415" i="2"/>
  <c r="U678" i="2"/>
  <c r="U150" i="2"/>
  <c r="U181" i="2"/>
  <c r="U383" i="2"/>
  <c r="U128" i="2"/>
  <c r="U184" i="2"/>
  <c r="U110" i="2"/>
  <c r="U354" i="2"/>
  <c r="U117" i="2"/>
  <c r="U594" i="2"/>
  <c r="U21" i="2"/>
  <c r="U99" i="2"/>
  <c r="U359" i="2"/>
  <c r="U623" i="2"/>
  <c r="T108" i="3" s="1"/>
  <c r="U57" i="2"/>
  <c r="U378" i="2"/>
  <c r="U16" i="2"/>
  <c r="U102" i="2"/>
  <c r="U447" i="2"/>
  <c r="U218" i="2"/>
  <c r="U189" i="2"/>
  <c r="U154" i="2"/>
  <c r="U304" i="2"/>
  <c r="U15" i="2"/>
  <c r="U19" i="2"/>
  <c r="U730" i="2"/>
  <c r="U649" i="2"/>
  <c r="U202" i="2"/>
  <c r="U76" i="2"/>
  <c r="U605" i="2"/>
  <c r="U222" i="2"/>
  <c r="U527" i="2"/>
  <c r="U168" i="2"/>
  <c r="U11" i="2"/>
  <c r="U379" i="2"/>
  <c r="U521" i="2"/>
  <c r="U56" i="2"/>
  <c r="U248" i="2"/>
  <c r="U549" i="2"/>
  <c r="U659" i="2"/>
  <c r="U320" i="2"/>
  <c r="U118" i="2"/>
  <c r="U349" i="2"/>
  <c r="U426" i="2"/>
  <c r="U387" i="2"/>
  <c r="U588" i="2"/>
  <c r="U256" i="2"/>
  <c r="U637" i="2"/>
  <c r="U9" i="2"/>
  <c r="T15" i="3" s="1"/>
  <c r="U486" i="2"/>
  <c r="U353" i="2"/>
  <c r="U305" i="2"/>
  <c r="U143" i="2"/>
  <c r="U178" i="2"/>
  <c r="U451" i="2"/>
  <c r="U701" i="2"/>
  <c r="U97" i="2"/>
  <c r="U269" i="2"/>
  <c r="U656" i="2"/>
  <c r="U440" i="2"/>
  <c r="U726" i="2"/>
  <c r="U381" i="2"/>
  <c r="U190" i="2"/>
  <c r="U221" i="2"/>
  <c r="U493" i="2"/>
  <c r="U7" i="2"/>
  <c r="U191" i="2"/>
  <c r="U515" i="2"/>
  <c r="U301" i="2"/>
  <c r="U22" i="2"/>
  <c r="U167" i="2"/>
  <c r="U495" i="2"/>
  <c r="U254" i="2"/>
  <c r="U287" i="2"/>
  <c r="U419" i="2"/>
  <c r="U66" i="2"/>
  <c r="U558" i="2"/>
  <c r="U711" i="2"/>
  <c r="U585" i="2"/>
  <c r="U382" i="2"/>
  <c r="U437" i="2"/>
  <c r="U95" i="2"/>
  <c r="U682" i="2"/>
  <c r="U234" i="2"/>
  <c r="U113" i="2"/>
  <c r="U344" i="2"/>
  <c r="T27" i="3" s="1"/>
  <c r="U405" i="2"/>
  <c r="U728" i="2"/>
  <c r="U318" i="2"/>
  <c r="U662" i="2"/>
  <c r="U485" i="2"/>
  <c r="U632" i="2"/>
  <c r="U660" i="2"/>
  <c r="U249" i="2"/>
  <c r="U59" i="2"/>
  <c r="U392" i="2"/>
  <c r="U591" i="2"/>
  <c r="U114" i="2"/>
  <c r="U507" i="2"/>
  <c r="U210" i="2"/>
  <c r="U601" i="2"/>
  <c r="U472" i="2"/>
  <c r="U13" i="2"/>
  <c r="U358" i="2"/>
  <c r="U456" i="2"/>
  <c r="U690" i="2"/>
  <c r="U462" i="2"/>
  <c r="U600" i="2"/>
  <c r="U352" i="2"/>
  <c r="U361" i="2"/>
  <c r="U418" i="2"/>
  <c r="U30" i="2"/>
  <c r="U380" i="2"/>
  <c r="U77" i="2"/>
  <c r="U130" i="2"/>
  <c r="U608" i="2"/>
  <c r="U687" i="2"/>
  <c r="U105" i="2"/>
  <c r="U253" i="2"/>
  <c r="U197" i="2"/>
  <c r="U316" i="2"/>
  <c r="U173" i="2"/>
  <c r="U553" i="2"/>
  <c r="U466" i="2"/>
  <c r="U391" i="2"/>
  <c r="U473" i="2"/>
  <c r="U665" i="2"/>
  <c r="U734" i="2"/>
  <c r="U516" i="2"/>
  <c r="U80" i="2"/>
  <c r="U500" i="2"/>
  <c r="U718" i="2"/>
  <c r="U75" i="2"/>
  <c r="U406" i="2"/>
  <c r="U312" i="2"/>
  <c r="U364" i="2"/>
  <c r="U326" i="2"/>
  <c r="U577" i="2"/>
  <c r="U79" i="2"/>
  <c r="U614" i="2"/>
  <c r="U612" i="2"/>
  <c r="U208" i="2"/>
  <c r="U388" i="2"/>
  <c r="U445" i="2"/>
  <c r="U166" i="2"/>
  <c r="T14" i="3" s="1"/>
  <c r="U463" i="2"/>
  <c r="U295" i="2"/>
  <c r="U566" i="2"/>
  <c r="U651" i="2"/>
  <c r="U523" i="2"/>
  <c r="U235" i="2"/>
  <c r="U506" i="2"/>
  <c r="U41" i="2"/>
  <c r="U630" i="2"/>
  <c r="U183" i="2"/>
  <c r="U499" i="2"/>
  <c r="U570" i="2"/>
  <c r="U325" i="2"/>
  <c r="U78" i="2"/>
  <c r="U36" i="2"/>
  <c r="U89" i="2"/>
  <c r="U33" i="2"/>
  <c r="T60" i="3" s="1"/>
  <c r="U475" i="2"/>
  <c r="U510" i="2"/>
  <c r="U228" i="2"/>
  <c r="U695" i="2"/>
  <c r="U92" i="2"/>
  <c r="U48" i="2"/>
  <c r="U237" i="2"/>
  <c r="U399" i="2"/>
  <c r="U39" i="2"/>
  <c r="U31" i="2"/>
  <c r="U641" i="2"/>
  <c r="U334" i="2"/>
  <c r="U351" i="2"/>
  <c r="U697" i="2"/>
  <c r="U277" i="2"/>
  <c r="U104" i="2"/>
  <c r="U514" i="2"/>
  <c r="T120" i="3" s="1"/>
  <c r="U308" i="2"/>
  <c r="U454" i="2"/>
  <c r="U68" i="2"/>
  <c r="U663" i="2"/>
  <c r="U654" i="2"/>
  <c r="U27" i="2"/>
  <c r="U712" i="2"/>
  <c r="U375" i="2"/>
  <c r="U281" i="2"/>
  <c r="U646" i="2"/>
  <c r="U417" i="2"/>
  <c r="U346" i="2"/>
  <c r="U64" i="2"/>
  <c r="U609" i="2"/>
  <c r="U205" i="2"/>
  <c r="U675" i="2"/>
  <c r="U427" i="2"/>
  <c r="U232" i="2"/>
  <c r="U696" i="2"/>
  <c r="U182" i="2"/>
  <c r="U574" i="2"/>
  <c r="U112" i="2"/>
  <c r="U337" i="2"/>
  <c r="U156" i="2"/>
  <c r="U49" i="2"/>
  <c r="U458" i="2"/>
  <c r="U239" i="2"/>
  <c r="U699" i="2"/>
  <c r="U481" i="2"/>
  <c r="U722" i="2"/>
  <c r="U108" i="2"/>
  <c r="U141" i="2"/>
  <c r="U400" i="2"/>
  <c r="U559" i="2"/>
  <c r="T107" i="3" s="1"/>
  <c r="U96" i="2"/>
  <c r="U727" i="2"/>
  <c r="U461" i="2"/>
  <c r="U111" i="2"/>
  <c r="U103" i="2"/>
  <c r="U291" i="2"/>
  <c r="U384" i="2"/>
  <c r="U488" i="2"/>
  <c r="U341" i="2"/>
  <c r="U533" i="2"/>
  <c r="U137" i="2"/>
  <c r="U262" i="2"/>
  <c r="U693" i="2"/>
  <c r="U685" i="2"/>
  <c r="U639" i="2"/>
  <c r="U669" i="2"/>
  <c r="U411" i="2"/>
  <c r="U339" i="2"/>
  <c r="U435" i="2"/>
  <c r="U541" i="2"/>
  <c r="U149" i="2"/>
  <c r="T3" i="3" s="1"/>
  <c r="U652" i="2"/>
  <c r="U692" i="2"/>
  <c r="U575" i="2"/>
  <c r="U224" i="2"/>
  <c r="U357" i="2"/>
  <c r="U684" i="2"/>
  <c r="U709" i="2"/>
  <c r="U713" i="2"/>
  <c r="U550" i="2"/>
  <c r="U681" i="2"/>
  <c r="U535" i="2"/>
  <c r="U569" i="2"/>
  <c r="U101" i="2"/>
  <c r="U586" i="2"/>
  <c r="U562" i="2"/>
  <c r="U480" i="2"/>
  <c r="U258" i="2"/>
  <c r="U625" i="2"/>
  <c r="U328" i="2"/>
  <c r="U735" i="2"/>
  <c r="U270" i="2"/>
  <c r="U478" i="2"/>
  <c r="U119" i="2"/>
  <c r="U689" i="2"/>
  <c r="U85" i="2"/>
  <c r="U376" i="2"/>
  <c r="T109" i="3" s="1"/>
  <c r="U356" i="2"/>
  <c r="U551" i="2"/>
  <c r="U658" i="2"/>
  <c r="U324" i="2"/>
  <c r="U442" i="2"/>
  <c r="U408" i="2"/>
  <c r="U58" i="2"/>
  <c r="U193" i="2"/>
  <c r="U593" i="2"/>
  <c r="U347" i="2"/>
  <c r="U545" i="2"/>
  <c r="U531" i="2"/>
  <c r="U288" i="2"/>
  <c r="U377" i="2"/>
  <c r="U729" i="2"/>
  <c r="U363" i="2"/>
  <c r="U471" i="2"/>
  <c r="U350" i="2"/>
  <c r="U589" i="2"/>
  <c r="U683" i="2"/>
  <c r="U244" i="2"/>
  <c r="U513" i="2"/>
  <c r="U615" i="2"/>
  <c r="U519" i="2"/>
  <c r="U502" i="2"/>
  <c r="U633" i="2"/>
  <c r="U540" i="2"/>
  <c r="U584" i="2"/>
  <c r="U211" i="2"/>
  <c r="U634" i="2"/>
  <c r="U290" i="2"/>
  <c r="U164" i="2"/>
  <c r="U345" i="2"/>
  <c r="U522" i="2"/>
  <c r="U580" i="2"/>
  <c r="U402" i="2"/>
  <c r="U360" i="2"/>
  <c r="U455" i="2"/>
  <c r="U452" i="2"/>
  <c r="U274" i="2"/>
  <c r="U483" i="2"/>
  <c r="U703" i="2"/>
  <c r="U309" i="2"/>
  <c r="U275" i="2"/>
  <c r="U220" i="2"/>
  <c r="U714" i="2"/>
  <c r="U571" i="2"/>
  <c r="U666" i="2"/>
  <c r="U603" i="2"/>
  <c r="U492" i="2"/>
  <c r="U432" i="2"/>
  <c r="U413" i="2"/>
  <c r="U599" i="2"/>
  <c r="U650" i="2"/>
  <c r="U453" i="2"/>
  <c r="U653" i="2"/>
  <c r="U723" i="2"/>
  <c r="U503" i="2"/>
  <c r="U616" i="2"/>
  <c r="U671" i="2"/>
  <c r="U700" i="2"/>
  <c r="U529" i="2"/>
  <c r="U710" i="2"/>
  <c r="U680" i="2"/>
  <c r="U560" i="2"/>
  <c r="U719" i="2"/>
  <c r="U733" i="2"/>
  <c r="U670" i="2"/>
  <c r="U618" i="2"/>
  <c r="U694" i="2"/>
  <c r="U596" i="2"/>
  <c r="U624" i="2"/>
  <c r="U721" i="2"/>
  <c r="U563" i="2"/>
  <c r="U698" i="2"/>
  <c r="U705" i="2"/>
  <c r="U643" i="2"/>
  <c r="U704" i="2"/>
  <c r="T122" i="3" s="1"/>
  <c r="U686" i="2"/>
  <c r="U724" i="2"/>
  <c r="U668" i="2"/>
  <c r="U674" i="2"/>
  <c r="U620" i="2"/>
  <c r="U638" i="2"/>
  <c r="U716" i="2"/>
  <c r="U595" i="2"/>
  <c r="U688" i="2"/>
  <c r="U732" i="2"/>
  <c r="U731" i="2"/>
  <c r="T542" i="2"/>
  <c r="T583" i="2"/>
  <c r="T597" i="2"/>
  <c r="T147" i="2"/>
  <c r="T395" i="2"/>
  <c r="T307" i="2"/>
  <c r="T576" i="2"/>
  <c r="T397" i="2"/>
  <c r="T582" i="2"/>
  <c r="T348" i="2"/>
  <c r="T327" i="2"/>
  <c r="T518" i="2"/>
  <c r="T140" i="2"/>
  <c r="T267" i="2"/>
  <c r="T664" i="2"/>
  <c r="T106" i="2"/>
  <c r="T180" i="2"/>
  <c r="T386" i="2"/>
  <c r="T443" i="2"/>
  <c r="T491" i="2"/>
  <c r="T672" i="2"/>
  <c r="T198" i="2"/>
  <c r="T52" i="2"/>
  <c r="T122" i="2"/>
  <c r="S18" i="3" s="1"/>
  <c r="T390" i="2"/>
  <c r="T340" i="2"/>
  <c r="T146" i="2"/>
  <c r="T18" i="2"/>
  <c r="T543" i="2"/>
  <c r="T661" i="2"/>
  <c r="T362" i="2"/>
  <c r="T121" i="2"/>
  <c r="T69" i="2"/>
  <c r="T647" i="2"/>
  <c r="T138" i="2"/>
  <c r="S93" i="3" s="1"/>
  <c r="T648" i="2"/>
  <c r="T60" i="2"/>
  <c r="T598" i="2"/>
  <c r="T322" i="2"/>
  <c r="T74" i="2"/>
  <c r="T72" i="2"/>
  <c r="T6" i="2"/>
  <c r="T20" i="2"/>
  <c r="T573" i="2"/>
  <c r="T444" i="2"/>
  <c r="T296" i="2"/>
  <c r="T161" i="2"/>
  <c r="S61" i="3" s="1"/>
  <c r="T561" i="2"/>
  <c r="T403" i="2"/>
  <c r="T332" i="2"/>
  <c r="T53" i="2"/>
  <c r="T240" i="2"/>
  <c r="T151" i="2"/>
  <c r="S54" i="3" s="1"/>
  <c r="T100" i="2"/>
  <c r="T467" i="2"/>
  <c r="T636" i="2"/>
  <c r="T407" i="2"/>
  <c r="T61" i="2"/>
  <c r="T195" i="2"/>
  <c r="T554" i="2"/>
  <c r="T144" i="2"/>
  <c r="T373" i="2"/>
  <c r="T536" i="2"/>
  <c r="T336" i="2"/>
  <c r="T476" i="2"/>
  <c r="T424" i="2"/>
  <c r="T223" i="2"/>
  <c r="T465" i="2"/>
  <c r="T282" i="2"/>
  <c r="T94" i="2"/>
  <c r="T441" i="2"/>
  <c r="T187" i="2"/>
  <c r="T446" i="2"/>
  <c r="T396" i="2"/>
  <c r="T294" i="2"/>
  <c r="T238" i="2"/>
  <c r="T82" i="2"/>
  <c r="T88" i="2"/>
  <c r="T450" i="2"/>
  <c r="T477" i="2"/>
  <c r="T310" i="2"/>
  <c r="T285" i="2"/>
  <c r="T215" i="2"/>
  <c r="T338" i="2"/>
  <c r="T266" i="2"/>
  <c r="T86" i="2"/>
  <c r="S59" i="3" s="1"/>
  <c r="T216" i="2"/>
  <c r="T587" i="2"/>
  <c r="T46" i="2"/>
  <c r="T3" i="2"/>
  <c r="T404" i="2"/>
  <c r="T231" i="2"/>
  <c r="T299" i="2"/>
  <c r="S19" i="3" s="1"/>
  <c r="T42" i="2"/>
  <c r="T366" i="2"/>
  <c r="T644" i="2"/>
  <c r="T165" i="2"/>
  <c r="T12" i="2"/>
  <c r="T10" i="2"/>
  <c r="T330" i="2"/>
  <c r="T43" i="2"/>
  <c r="T289" i="2"/>
  <c r="T127" i="2"/>
  <c r="T4" i="2"/>
  <c r="T214" i="2"/>
  <c r="T414" i="2"/>
  <c r="T158" i="2"/>
  <c r="T565" i="2"/>
  <c r="T469" i="2"/>
  <c r="T174" i="2"/>
  <c r="T423" i="2"/>
  <c r="T155" i="2"/>
  <c r="T29" i="2"/>
  <c r="T319" i="2"/>
  <c r="T306" i="2"/>
  <c r="T93" i="2"/>
  <c r="T371" i="2"/>
  <c r="T177" i="2"/>
  <c r="T706" i="2"/>
  <c r="T37" i="2"/>
  <c r="T317" i="2"/>
  <c r="T606" i="2"/>
  <c r="T207" i="2"/>
  <c r="T520" i="2"/>
  <c r="T200" i="2"/>
  <c r="T219" i="2"/>
  <c r="T241" i="2"/>
  <c r="T273" i="2"/>
  <c r="S63" i="3" s="1"/>
  <c r="T229" i="2"/>
  <c r="T528" i="2"/>
  <c r="T369" i="2"/>
  <c r="T509" i="2"/>
  <c r="T246" i="2"/>
  <c r="T433" i="2"/>
  <c r="T203" i="2"/>
  <c r="T50" i="2"/>
  <c r="T422" i="2"/>
  <c r="T32" i="2"/>
  <c r="T315" i="2"/>
  <c r="T430" i="2"/>
  <c r="T708" i="2"/>
  <c r="S106" i="3" s="1"/>
  <c r="T206" i="2"/>
  <c r="T225" i="2"/>
  <c r="T129" i="2"/>
  <c r="T263" i="2"/>
  <c r="T398" i="2"/>
  <c r="T176" i="2"/>
  <c r="T367" i="2"/>
  <c r="T98" i="2"/>
  <c r="T2" i="2"/>
  <c r="T702" i="2"/>
  <c r="T250" i="2"/>
  <c r="T343" i="2"/>
  <c r="T120" i="2"/>
  <c r="T457" i="2"/>
  <c r="T372" i="2"/>
  <c r="T25" i="2"/>
  <c r="T474" i="2"/>
  <c r="T592" i="2"/>
  <c r="T116" i="2"/>
  <c r="T17" i="2"/>
  <c r="T610" i="2"/>
  <c r="T448" i="2"/>
  <c r="T245" i="2"/>
  <c r="T482" i="2"/>
  <c r="S13" i="3" s="1"/>
  <c r="T175" i="2"/>
  <c r="T217" i="2"/>
  <c r="T555" i="2"/>
  <c r="T629" i="2"/>
  <c r="T524" i="2"/>
  <c r="T556" i="2"/>
  <c r="T568" i="2"/>
  <c r="T26" i="2"/>
  <c r="T335" i="2"/>
  <c r="T626" i="2"/>
  <c r="T602" i="2"/>
  <c r="T497" i="2"/>
  <c r="T552" i="2"/>
  <c r="T160" i="2"/>
  <c r="T162" i="2"/>
  <c r="T226" i="2"/>
  <c r="T199" i="2"/>
  <c r="T260" i="2"/>
  <c r="T265" i="2"/>
  <c r="T24" i="2"/>
  <c r="T655" i="2"/>
  <c r="T420" i="2"/>
  <c r="T579" i="2"/>
  <c r="T298" i="2"/>
  <c r="T657" i="2"/>
  <c r="T297" i="2"/>
  <c r="T619" i="2"/>
  <c r="T370" i="2"/>
  <c r="S111" i="3" s="1"/>
  <c r="T581" i="2"/>
  <c r="T438" i="2"/>
  <c r="T283" i="2"/>
  <c r="T81" i="2"/>
  <c r="T169" i="2"/>
  <c r="T613" i="2"/>
  <c r="T87" i="2"/>
  <c r="T401" i="2"/>
  <c r="T439" i="2"/>
  <c r="T511" i="2"/>
  <c r="S104" i="3" s="1"/>
  <c r="T201" i="2"/>
  <c r="T428" i="2"/>
  <c r="T498" i="2"/>
  <c r="T532" i="2"/>
  <c r="T538" i="2"/>
  <c r="T631" i="2"/>
  <c r="T109" i="2"/>
  <c r="T517" i="2"/>
  <c r="T530" i="2"/>
  <c r="T62" i="2"/>
  <c r="T487" i="2"/>
  <c r="T192" i="2"/>
  <c r="T264" i="2"/>
  <c r="T494" i="2"/>
  <c r="T313" i="2"/>
  <c r="T188" i="2"/>
  <c r="T278" i="2"/>
  <c r="T90" i="2"/>
  <c r="T259" i="2"/>
  <c r="T212" i="2"/>
  <c r="T179" i="2"/>
  <c r="T125" i="2"/>
  <c r="T436" i="2"/>
  <c r="T255" i="2"/>
  <c r="T449" i="2"/>
  <c r="T667" i="2"/>
  <c r="T548" i="2"/>
  <c r="T628" i="2"/>
  <c r="T73" i="2"/>
  <c r="T47" i="2"/>
  <c r="T55" i="2"/>
  <c r="T302" i="2"/>
  <c r="T539" i="2"/>
  <c r="T725" i="2"/>
  <c r="T257" i="2"/>
  <c r="T622" i="2"/>
  <c r="T544" i="2"/>
  <c r="T715" i="2"/>
  <c r="T63" i="2"/>
  <c r="T508" i="2"/>
  <c r="T484" i="2"/>
  <c r="T14" i="2"/>
  <c r="T276" i="2"/>
  <c r="T152" i="2"/>
  <c r="T526" i="2"/>
  <c r="T323" i="2"/>
  <c r="T271" i="2"/>
  <c r="T355" i="2"/>
  <c r="T505" i="2"/>
  <c r="T707" i="2"/>
  <c r="T230" i="2"/>
  <c r="S110" i="3" s="1"/>
  <c r="T464" i="2"/>
  <c r="T261" i="2"/>
  <c r="T157" i="2"/>
  <c r="T409" i="2"/>
  <c r="T621" i="2"/>
  <c r="T368" i="2"/>
  <c r="T329" i="2"/>
  <c r="T70" i="2"/>
  <c r="T209" i="2"/>
  <c r="T557" i="2"/>
  <c r="T470" i="2"/>
  <c r="T479" i="2"/>
  <c r="T145" i="2"/>
  <c r="T421" i="2"/>
  <c r="T434" i="2"/>
  <c r="T590" i="2"/>
  <c r="T365" i="2"/>
  <c r="T67" i="2"/>
  <c r="T412" i="2"/>
  <c r="T159" i="2"/>
  <c r="T236" i="2"/>
  <c r="T429" i="2"/>
  <c r="T251" i="2"/>
  <c r="T468" i="2"/>
  <c r="T314" i="2"/>
  <c r="T91" i="2"/>
  <c r="T142" i="2"/>
  <c r="T272" i="2"/>
  <c r="T640" i="2"/>
  <c r="T65" i="2"/>
  <c r="T286" i="2"/>
  <c r="T717" i="2"/>
  <c r="T28" i="2"/>
  <c r="T5" i="2"/>
  <c r="T546" i="2"/>
  <c r="T40" i="2"/>
  <c r="T126" i="2"/>
  <c r="T525" i="2"/>
  <c r="T635" i="2"/>
  <c r="T45" i="2"/>
  <c r="T196" i="2"/>
  <c r="T44" i="2"/>
  <c r="T496" i="2"/>
  <c r="T171" i="2"/>
  <c r="T242" i="2"/>
  <c r="S2" i="3" s="1"/>
  <c r="T139" i="2"/>
  <c r="T374" i="2"/>
  <c r="T71" i="2"/>
  <c r="T333" i="2"/>
  <c r="T645" i="2"/>
  <c r="T204" i="2"/>
  <c r="T233" i="2"/>
  <c r="T311" i="2"/>
  <c r="T512" i="2"/>
  <c r="T194" i="2"/>
  <c r="T547" i="2"/>
  <c r="T124" i="2"/>
  <c r="T394" i="2"/>
  <c r="T342" i="2"/>
  <c r="T186" i="2"/>
  <c r="T153" i="2"/>
  <c r="T677" i="2"/>
  <c r="T284" i="2"/>
  <c r="T54" i="2"/>
  <c r="T393" i="2"/>
  <c r="T83" i="2"/>
  <c r="T185" i="2"/>
  <c r="S55" i="3" s="1"/>
  <c r="T627" i="2"/>
  <c r="T460" i="2"/>
  <c r="T35" i="2"/>
  <c r="T321" i="2"/>
  <c r="T567" i="2"/>
  <c r="T227" i="2"/>
  <c r="T115" i="2"/>
  <c r="T8" i="2"/>
  <c r="T213" i="2"/>
  <c r="T572" i="2"/>
  <c r="T84" i="2"/>
  <c r="T720" i="2"/>
  <c r="T389" i="2"/>
  <c r="T459" i="2"/>
  <c r="T691" i="2"/>
  <c r="T107" i="2"/>
  <c r="T611" i="2"/>
  <c r="T679" i="2"/>
  <c r="T172" i="2"/>
  <c r="T490" i="2"/>
  <c r="T51" i="2"/>
  <c r="T331" i="2"/>
  <c r="T279" i="2"/>
  <c r="T676" i="2"/>
  <c r="T504" i="2"/>
  <c r="T293" i="2"/>
  <c r="T23" i="2"/>
  <c r="T38" i="2"/>
  <c r="T617" i="2"/>
  <c r="T489" i="2"/>
  <c r="T243" i="2"/>
  <c r="T425" i="2"/>
  <c r="T537" i="2"/>
  <c r="T148" i="2"/>
  <c r="T136" i="2"/>
  <c r="T170" i="2"/>
  <c r="T604" i="2"/>
  <c r="T292" i="2"/>
  <c r="T300" i="2"/>
  <c r="T385" i="2"/>
  <c r="T564" i="2"/>
  <c r="T132" i="2"/>
  <c r="T123" i="2"/>
  <c r="T247" i="2"/>
  <c r="T135" i="2"/>
  <c r="T578" i="2"/>
  <c r="T673" i="2"/>
  <c r="T133" i="2"/>
  <c r="T131" i="2"/>
  <c r="T416" i="2"/>
  <c r="T303" i="2"/>
  <c r="T431" i="2"/>
  <c r="T410" i="2"/>
  <c r="T163" i="2"/>
  <c r="T642" i="2"/>
  <c r="T252" i="2"/>
  <c r="T280" i="2"/>
  <c r="T134" i="2"/>
  <c r="T607" i="2"/>
  <c r="T534" i="2"/>
  <c r="T34" i="2"/>
  <c r="T268" i="2"/>
  <c r="T501" i="2"/>
  <c r="T415" i="2"/>
  <c r="T678" i="2"/>
  <c r="T150" i="2"/>
  <c r="T181" i="2"/>
  <c r="T383" i="2"/>
  <c r="T128" i="2"/>
  <c r="T184" i="2"/>
  <c r="T110" i="2"/>
  <c r="T354" i="2"/>
  <c r="T117" i="2"/>
  <c r="T594" i="2"/>
  <c r="T21" i="2"/>
  <c r="T99" i="2"/>
  <c r="T359" i="2"/>
  <c r="T623" i="2"/>
  <c r="S108" i="3" s="1"/>
  <c r="T57" i="2"/>
  <c r="T378" i="2"/>
  <c r="T16" i="2"/>
  <c r="T102" i="2"/>
  <c r="T447" i="2"/>
  <c r="T218" i="2"/>
  <c r="T189" i="2"/>
  <c r="T154" i="2"/>
  <c r="T304" i="2"/>
  <c r="T15" i="2"/>
  <c r="T19" i="2"/>
  <c r="T730" i="2"/>
  <c r="T649" i="2"/>
  <c r="T202" i="2"/>
  <c r="T76" i="2"/>
  <c r="T605" i="2"/>
  <c r="T222" i="2"/>
  <c r="T527" i="2"/>
  <c r="T168" i="2"/>
  <c r="T11" i="2"/>
  <c r="T379" i="2"/>
  <c r="T521" i="2"/>
  <c r="T56" i="2"/>
  <c r="T248" i="2"/>
  <c r="T549" i="2"/>
  <c r="T659" i="2"/>
  <c r="T320" i="2"/>
  <c r="T118" i="2"/>
  <c r="T349" i="2"/>
  <c r="T426" i="2"/>
  <c r="T387" i="2"/>
  <c r="T588" i="2"/>
  <c r="T256" i="2"/>
  <c r="T637" i="2"/>
  <c r="T9" i="2"/>
  <c r="S15" i="3" s="1"/>
  <c r="T486" i="2"/>
  <c r="T353" i="2"/>
  <c r="T305" i="2"/>
  <c r="T143" i="2"/>
  <c r="T178" i="2"/>
  <c r="T451" i="2"/>
  <c r="T701" i="2"/>
  <c r="T97" i="2"/>
  <c r="T269" i="2"/>
  <c r="T656" i="2"/>
  <c r="T440" i="2"/>
  <c r="T726" i="2"/>
  <c r="T381" i="2"/>
  <c r="T190" i="2"/>
  <c r="T221" i="2"/>
  <c r="T493" i="2"/>
  <c r="T7" i="2"/>
  <c r="T191" i="2"/>
  <c r="T515" i="2"/>
  <c r="T301" i="2"/>
  <c r="T22" i="2"/>
  <c r="T167" i="2"/>
  <c r="T495" i="2"/>
  <c r="T254" i="2"/>
  <c r="T287" i="2"/>
  <c r="T419" i="2"/>
  <c r="T66" i="2"/>
  <c r="T558" i="2"/>
  <c r="T711" i="2"/>
  <c r="T585" i="2"/>
  <c r="T382" i="2"/>
  <c r="T437" i="2"/>
  <c r="T95" i="2"/>
  <c r="T682" i="2"/>
  <c r="T234" i="2"/>
  <c r="T113" i="2"/>
  <c r="T344" i="2"/>
  <c r="T405" i="2"/>
  <c r="T728" i="2"/>
  <c r="T318" i="2"/>
  <c r="T662" i="2"/>
  <c r="T485" i="2"/>
  <c r="T632" i="2"/>
  <c r="T660" i="2"/>
  <c r="T249" i="2"/>
  <c r="T59" i="2"/>
  <c r="T392" i="2"/>
  <c r="T591" i="2"/>
  <c r="T114" i="2"/>
  <c r="T507" i="2"/>
  <c r="T210" i="2"/>
  <c r="T601" i="2"/>
  <c r="T472" i="2"/>
  <c r="T13" i="2"/>
  <c r="T358" i="2"/>
  <c r="T456" i="2"/>
  <c r="T690" i="2"/>
  <c r="T462" i="2"/>
  <c r="T600" i="2"/>
  <c r="T352" i="2"/>
  <c r="T361" i="2"/>
  <c r="T418" i="2"/>
  <c r="T30" i="2"/>
  <c r="T380" i="2"/>
  <c r="T77" i="2"/>
  <c r="T130" i="2"/>
  <c r="T608" i="2"/>
  <c r="T687" i="2"/>
  <c r="T105" i="2"/>
  <c r="T253" i="2"/>
  <c r="T197" i="2"/>
  <c r="T316" i="2"/>
  <c r="T173" i="2"/>
  <c r="T553" i="2"/>
  <c r="T466" i="2"/>
  <c r="T391" i="2"/>
  <c r="T473" i="2"/>
  <c r="T665" i="2"/>
  <c r="T734" i="2"/>
  <c r="T516" i="2"/>
  <c r="T80" i="2"/>
  <c r="T500" i="2"/>
  <c r="T718" i="2"/>
  <c r="T75" i="2"/>
  <c r="T406" i="2"/>
  <c r="T312" i="2"/>
  <c r="T364" i="2"/>
  <c r="T326" i="2"/>
  <c r="T577" i="2"/>
  <c r="T79" i="2"/>
  <c r="T614" i="2"/>
  <c r="T612" i="2"/>
  <c r="T208" i="2"/>
  <c r="T388" i="2"/>
  <c r="T445" i="2"/>
  <c r="T166" i="2"/>
  <c r="S14" i="3" s="1"/>
  <c r="T463" i="2"/>
  <c r="T295" i="2"/>
  <c r="T566" i="2"/>
  <c r="T651" i="2"/>
  <c r="T523" i="2"/>
  <c r="T235" i="2"/>
  <c r="T506" i="2"/>
  <c r="T41" i="2"/>
  <c r="T630" i="2"/>
  <c r="T183" i="2"/>
  <c r="T499" i="2"/>
  <c r="T570" i="2"/>
  <c r="T325" i="2"/>
  <c r="T78" i="2"/>
  <c r="T36" i="2"/>
  <c r="T89" i="2"/>
  <c r="T33" i="2"/>
  <c r="S60" i="3" s="1"/>
  <c r="T475" i="2"/>
  <c r="T510" i="2"/>
  <c r="T228" i="2"/>
  <c r="T695" i="2"/>
  <c r="T92" i="2"/>
  <c r="T48" i="2"/>
  <c r="T237" i="2"/>
  <c r="T399" i="2"/>
  <c r="T39" i="2"/>
  <c r="S57" i="3" s="1"/>
  <c r="T31" i="2"/>
  <c r="T641" i="2"/>
  <c r="T334" i="2"/>
  <c r="T351" i="2"/>
  <c r="T697" i="2"/>
  <c r="T277" i="2"/>
  <c r="T104" i="2"/>
  <c r="T514" i="2"/>
  <c r="S120" i="3" s="1"/>
  <c r="T308" i="2"/>
  <c r="T454" i="2"/>
  <c r="T68" i="2"/>
  <c r="T663" i="2"/>
  <c r="T654" i="2"/>
  <c r="T27" i="2"/>
  <c r="T712" i="2"/>
  <c r="T375" i="2"/>
  <c r="T281" i="2"/>
  <c r="T646" i="2"/>
  <c r="T417" i="2"/>
  <c r="T346" i="2"/>
  <c r="T64" i="2"/>
  <c r="T609" i="2"/>
  <c r="T205" i="2"/>
  <c r="T675" i="2"/>
  <c r="T427" i="2"/>
  <c r="T232" i="2"/>
  <c r="T696" i="2"/>
  <c r="T182" i="2"/>
  <c r="T574" i="2"/>
  <c r="T112" i="2"/>
  <c r="T337" i="2"/>
  <c r="T156" i="2"/>
  <c r="T49" i="2"/>
  <c r="T458" i="2"/>
  <c r="T239" i="2"/>
  <c r="T699" i="2"/>
  <c r="T481" i="2"/>
  <c r="T722" i="2"/>
  <c r="T108" i="2"/>
  <c r="T141" i="2"/>
  <c r="T400" i="2"/>
  <c r="T559" i="2"/>
  <c r="S107" i="3" s="1"/>
  <c r="T96" i="2"/>
  <c r="T727" i="2"/>
  <c r="T461" i="2"/>
  <c r="T111" i="2"/>
  <c r="T103" i="2"/>
  <c r="T291" i="2"/>
  <c r="T384" i="2"/>
  <c r="T488" i="2"/>
  <c r="T341" i="2"/>
  <c r="T533" i="2"/>
  <c r="T137" i="2"/>
  <c r="T262" i="2"/>
  <c r="T693" i="2"/>
  <c r="T685" i="2"/>
  <c r="T639" i="2"/>
  <c r="T669" i="2"/>
  <c r="T411" i="2"/>
  <c r="T339" i="2"/>
  <c r="T435" i="2"/>
  <c r="T541" i="2"/>
  <c r="T149" i="2"/>
  <c r="S3" i="3" s="1"/>
  <c r="T652" i="2"/>
  <c r="T692" i="2"/>
  <c r="T575" i="2"/>
  <c r="T224" i="2"/>
  <c r="T357" i="2"/>
  <c r="T684" i="2"/>
  <c r="T709" i="2"/>
  <c r="T713" i="2"/>
  <c r="T550" i="2"/>
  <c r="T681" i="2"/>
  <c r="T535" i="2"/>
  <c r="T569" i="2"/>
  <c r="T101" i="2"/>
  <c r="T586" i="2"/>
  <c r="T562" i="2"/>
  <c r="T480" i="2"/>
  <c r="T258" i="2"/>
  <c r="T625" i="2"/>
  <c r="T328" i="2"/>
  <c r="T735" i="2"/>
  <c r="T270" i="2"/>
  <c r="T478" i="2"/>
  <c r="T119" i="2"/>
  <c r="T689" i="2"/>
  <c r="T85" i="2"/>
  <c r="T376" i="2"/>
  <c r="S109" i="3" s="1"/>
  <c r="T356" i="2"/>
  <c r="T551" i="2"/>
  <c r="T658" i="2"/>
  <c r="T324" i="2"/>
  <c r="T442" i="2"/>
  <c r="T408" i="2"/>
  <c r="T58" i="2"/>
  <c r="T193" i="2"/>
  <c r="T593" i="2"/>
  <c r="T347" i="2"/>
  <c r="T545" i="2"/>
  <c r="T531" i="2"/>
  <c r="T288" i="2"/>
  <c r="T377" i="2"/>
  <c r="T729" i="2"/>
  <c r="T363" i="2"/>
  <c r="T471" i="2"/>
  <c r="T350" i="2"/>
  <c r="T589" i="2"/>
  <c r="T683" i="2"/>
  <c r="T244" i="2"/>
  <c r="T513" i="2"/>
  <c r="T615" i="2"/>
  <c r="T519" i="2"/>
  <c r="T502" i="2"/>
  <c r="T633" i="2"/>
  <c r="T540" i="2"/>
  <c r="T584" i="2"/>
  <c r="T211" i="2"/>
  <c r="T634" i="2"/>
  <c r="T290" i="2"/>
  <c r="T164" i="2"/>
  <c r="T345" i="2"/>
  <c r="T522" i="2"/>
  <c r="T580" i="2"/>
  <c r="T402" i="2"/>
  <c r="T360" i="2"/>
  <c r="T455" i="2"/>
  <c r="T452" i="2"/>
  <c r="T274" i="2"/>
  <c r="T483" i="2"/>
  <c r="T703" i="2"/>
  <c r="T309" i="2"/>
  <c r="T275" i="2"/>
  <c r="T220" i="2"/>
  <c r="T714" i="2"/>
  <c r="T571" i="2"/>
  <c r="T666" i="2"/>
  <c r="T603" i="2"/>
  <c r="T492" i="2"/>
  <c r="T432" i="2"/>
  <c r="T413" i="2"/>
  <c r="T599" i="2"/>
  <c r="T650" i="2"/>
  <c r="T453" i="2"/>
  <c r="T653" i="2"/>
  <c r="T723" i="2"/>
  <c r="T503" i="2"/>
  <c r="T616" i="2"/>
  <c r="T671" i="2"/>
  <c r="T700" i="2"/>
  <c r="T529" i="2"/>
  <c r="T710" i="2"/>
  <c r="T680" i="2"/>
  <c r="T560" i="2"/>
  <c r="T719" i="2"/>
  <c r="T733" i="2"/>
  <c r="T670" i="2"/>
  <c r="T618" i="2"/>
  <c r="T694" i="2"/>
  <c r="T596" i="2"/>
  <c r="T624" i="2"/>
  <c r="T721" i="2"/>
  <c r="T563" i="2"/>
  <c r="T698" i="2"/>
  <c r="T705" i="2"/>
  <c r="T643" i="2"/>
  <c r="T704" i="2"/>
  <c r="S122" i="3" s="1"/>
  <c r="T686" i="2"/>
  <c r="T724" i="2"/>
  <c r="T668" i="2"/>
  <c r="T674" i="2"/>
  <c r="T620" i="2"/>
  <c r="T638" i="2"/>
  <c r="T716" i="2"/>
  <c r="T595" i="2"/>
  <c r="T688" i="2"/>
  <c r="T732" i="2"/>
  <c r="T731" i="2"/>
  <c r="S542" i="2"/>
  <c r="S583" i="2"/>
  <c r="S597" i="2"/>
  <c r="S147" i="2"/>
  <c r="S395" i="2"/>
  <c r="S307" i="2"/>
  <c r="S576" i="2"/>
  <c r="S397" i="2"/>
  <c r="S582" i="2"/>
  <c r="S348" i="2"/>
  <c r="S327" i="2"/>
  <c r="S518" i="2"/>
  <c r="S140" i="2"/>
  <c r="S267" i="2"/>
  <c r="S664" i="2"/>
  <c r="S106" i="2"/>
  <c r="S180" i="2"/>
  <c r="S386" i="2"/>
  <c r="S443" i="2"/>
  <c r="S491" i="2"/>
  <c r="S672" i="2"/>
  <c r="S198" i="2"/>
  <c r="S52" i="2"/>
  <c r="S122" i="2"/>
  <c r="R18" i="3" s="1"/>
  <c r="S390" i="2"/>
  <c r="S340" i="2"/>
  <c r="S146" i="2"/>
  <c r="S18" i="2"/>
  <c r="S543" i="2"/>
  <c r="S661" i="2"/>
  <c r="S362" i="2"/>
  <c r="S121" i="2"/>
  <c r="S69" i="2"/>
  <c r="S647" i="2"/>
  <c r="S138" i="2"/>
  <c r="S648" i="2"/>
  <c r="S60" i="2"/>
  <c r="S598" i="2"/>
  <c r="S322" i="2"/>
  <c r="S74" i="2"/>
  <c r="S72" i="2"/>
  <c r="S6" i="2"/>
  <c r="S20" i="2"/>
  <c r="S573" i="2"/>
  <c r="S444" i="2"/>
  <c r="S296" i="2"/>
  <c r="S161" i="2"/>
  <c r="R61" i="3" s="1"/>
  <c r="S561" i="2"/>
  <c r="S403" i="2"/>
  <c r="S332" i="2"/>
  <c r="S53" i="2"/>
  <c r="S240" i="2"/>
  <c r="S151" i="2"/>
  <c r="R54" i="3" s="1"/>
  <c r="S100" i="2"/>
  <c r="S467" i="2"/>
  <c r="S636" i="2"/>
  <c r="S407" i="2"/>
  <c r="S61" i="2"/>
  <c r="S195" i="2"/>
  <c r="S554" i="2"/>
  <c r="S144" i="2"/>
  <c r="S373" i="2"/>
  <c r="S536" i="2"/>
  <c r="S336" i="2"/>
  <c r="S476" i="2"/>
  <c r="S424" i="2"/>
  <c r="S223" i="2"/>
  <c r="S465" i="2"/>
  <c r="S282" i="2"/>
  <c r="S94" i="2"/>
  <c r="S441" i="2"/>
  <c r="S187" i="2"/>
  <c r="S446" i="2"/>
  <c r="S396" i="2"/>
  <c r="S294" i="2"/>
  <c r="S238" i="2"/>
  <c r="S82" i="2"/>
  <c r="S88" i="2"/>
  <c r="S450" i="2"/>
  <c r="S477" i="2"/>
  <c r="S310" i="2"/>
  <c r="S285" i="2"/>
  <c r="S215" i="2"/>
  <c r="S338" i="2"/>
  <c r="S266" i="2"/>
  <c r="S86" i="2"/>
  <c r="R59" i="3" s="1"/>
  <c r="S216" i="2"/>
  <c r="S587" i="2"/>
  <c r="S46" i="2"/>
  <c r="S3" i="2"/>
  <c r="S404" i="2"/>
  <c r="S231" i="2"/>
  <c r="S299" i="2"/>
  <c r="R19" i="3" s="1"/>
  <c r="S42" i="2"/>
  <c r="S366" i="2"/>
  <c r="S644" i="2"/>
  <c r="S165" i="2"/>
  <c r="S12" i="2"/>
  <c r="S10" i="2"/>
  <c r="R8" i="3" s="1"/>
  <c r="S330" i="2"/>
  <c r="S43" i="2"/>
  <c r="S289" i="2"/>
  <c r="S127" i="2"/>
  <c r="S4" i="2"/>
  <c r="S214" i="2"/>
  <c r="S414" i="2"/>
  <c r="S158" i="2"/>
  <c r="S565" i="2"/>
  <c r="S469" i="2"/>
  <c r="S174" i="2"/>
  <c r="S423" i="2"/>
  <c r="S155" i="2"/>
  <c r="S29" i="2"/>
  <c r="S319" i="2"/>
  <c r="S306" i="2"/>
  <c r="S93" i="2"/>
  <c r="S371" i="2"/>
  <c r="S177" i="2"/>
  <c r="S706" i="2"/>
  <c r="S37" i="2"/>
  <c r="S317" i="2"/>
  <c r="S606" i="2"/>
  <c r="S207" i="2"/>
  <c r="S520" i="2"/>
  <c r="S200" i="2"/>
  <c r="S219" i="2"/>
  <c r="S241" i="2"/>
  <c r="S273" i="2"/>
  <c r="R63" i="3" s="1"/>
  <c r="S229" i="2"/>
  <c r="S528" i="2"/>
  <c r="S369" i="2"/>
  <c r="S509" i="2"/>
  <c r="S246" i="2"/>
  <c r="S433" i="2"/>
  <c r="S203" i="2"/>
  <c r="S50" i="2"/>
  <c r="S422" i="2"/>
  <c r="S32" i="2"/>
  <c r="S315" i="2"/>
  <c r="S430" i="2"/>
  <c r="S708" i="2"/>
  <c r="R106" i="3" s="1"/>
  <c r="S206" i="2"/>
  <c r="S225" i="2"/>
  <c r="S129" i="2"/>
  <c r="S263" i="2"/>
  <c r="S398" i="2"/>
  <c r="S176" i="2"/>
  <c r="S367" i="2"/>
  <c r="S98" i="2"/>
  <c r="S2" i="2"/>
  <c r="S702" i="2"/>
  <c r="S250" i="2"/>
  <c r="S343" i="2"/>
  <c r="S120" i="2"/>
  <c r="S457" i="2"/>
  <c r="S372" i="2"/>
  <c r="S25" i="2"/>
  <c r="S474" i="2"/>
  <c r="S592" i="2"/>
  <c r="S116" i="2"/>
  <c r="S17" i="2"/>
  <c r="S610" i="2"/>
  <c r="S448" i="2"/>
  <c r="S245" i="2"/>
  <c r="S482" i="2"/>
  <c r="R13" i="3" s="1"/>
  <c r="S175" i="2"/>
  <c r="S217" i="2"/>
  <c r="S555" i="2"/>
  <c r="S629" i="2"/>
  <c r="S524" i="2"/>
  <c r="S556" i="2"/>
  <c r="S568" i="2"/>
  <c r="S26" i="2"/>
  <c r="S335" i="2"/>
  <c r="S626" i="2"/>
  <c r="S602" i="2"/>
  <c r="S497" i="2"/>
  <c r="S552" i="2"/>
  <c r="S160" i="2"/>
  <c r="S162" i="2"/>
  <c r="S226" i="2"/>
  <c r="S199" i="2"/>
  <c r="S260" i="2"/>
  <c r="S265" i="2"/>
  <c r="S24" i="2"/>
  <c r="S655" i="2"/>
  <c r="S420" i="2"/>
  <c r="S579" i="2"/>
  <c r="S298" i="2"/>
  <c r="S657" i="2"/>
  <c r="S297" i="2"/>
  <c r="S619" i="2"/>
  <c r="S370" i="2"/>
  <c r="R111" i="3" s="1"/>
  <c r="S581" i="2"/>
  <c r="S438" i="2"/>
  <c r="S283" i="2"/>
  <c r="S81" i="2"/>
  <c r="S169" i="2"/>
  <c r="S613" i="2"/>
  <c r="S87" i="2"/>
  <c r="S401" i="2"/>
  <c r="S439" i="2"/>
  <c r="S511" i="2"/>
  <c r="R104" i="3" s="1"/>
  <c r="S201" i="2"/>
  <c r="S428" i="2"/>
  <c r="S498" i="2"/>
  <c r="S532" i="2"/>
  <c r="S538" i="2"/>
  <c r="S631" i="2"/>
  <c r="S109" i="2"/>
  <c r="S517" i="2"/>
  <c r="S530" i="2"/>
  <c r="S62" i="2"/>
  <c r="S487" i="2"/>
  <c r="S192" i="2"/>
  <c r="S264" i="2"/>
  <c r="S494" i="2"/>
  <c r="S313" i="2"/>
  <c r="S188" i="2"/>
  <c r="S278" i="2"/>
  <c r="S90" i="2"/>
  <c r="S259" i="2"/>
  <c r="S212" i="2"/>
  <c r="S179" i="2"/>
  <c r="S125" i="2"/>
  <c r="S436" i="2"/>
  <c r="S255" i="2"/>
  <c r="S449" i="2"/>
  <c r="S667" i="2"/>
  <c r="S548" i="2"/>
  <c r="S628" i="2"/>
  <c r="S73" i="2"/>
  <c r="S47" i="2"/>
  <c r="S55" i="2"/>
  <c r="S302" i="2"/>
  <c r="S539" i="2"/>
  <c r="S725" i="2"/>
  <c r="S257" i="2"/>
  <c r="S622" i="2"/>
  <c r="S544" i="2"/>
  <c r="S715" i="2"/>
  <c r="S63" i="2"/>
  <c r="S508" i="2"/>
  <c r="S484" i="2"/>
  <c r="S14" i="2"/>
  <c r="S276" i="2"/>
  <c r="S152" i="2"/>
  <c r="S526" i="2"/>
  <c r="S323" i="2"/>
  <c r="S271" i="2"/>
  <c r="S355" i="2"/>
  <c r="S505" i="2"/>
  <c r="S707" i="2"/>
  <c r="S230" i="2"/>
  <c r="R110" i="3" s="1"/>
  <c r="S464" i="2"/>
  <c r="S261" i="2"/>
  <c r="S157" i="2"/>
  <c r="S409" i="2"/>
  <c r="S621" i="2"/>
  <c r="S368" i="2"/>
  <c r="S329" i="2"/>
  <c r="S70" i="2"/>
  <c r="S209" i="2"/>
  <c r="S557" i="2"/>
  <c r="S470" i="2"/>
  <c r="S479" i="2"/>
  <c r="S145" i="2"/>
  <c r="S421" i="2"/>
  <c r="S434" i="2"/>
  <c r="S590" i="2"/>
  <c r="S365" i="2"/>
  <c r="S67" i="2"/>
  <c r="S412" i="2"/>
  <c r="S159" i="2"/>
  <c r="S236" i="2"/>
  <c r="S429" i="2"/>
  <c r="S251" i="2"/>
  <c r="S468" i="2"/>
  <c r="S314" i="2"/>
  <c r="S91" i="2"/>
  <c r="S142" i="2"/>
  <c r="S272" i="2"/>
  <c r="S640" i="2"/>
  <c r="S65" i="2"/>
  <c r="S286" i="2"/>
  <c r="S717" i="2"/>
  <c r="S28" i="2"/>
  <c r="S5" i="2"/>
  <c r="S546" i="2"/>
  <c r="S40" i="2"/>
  <c r="S126" i="2"/>
  <c r="S525" i="2"/>
  <c r="S635" i="2"/>
  <c r="S45" i="2"/>
  <c r="S196" i="2"/>
  <c r="S44" i="2"/>
  <c r="S496" i="2"/>
  <c r="S171" i="2"/>
  <c r="S242" i="2"/>
  <c r="R2" i="3" s="1"/>
  <c r="S139" i="2"/>
  <c r="S374" i="2"/>
  <c r="S71" i="2"/>
  <c r="S333" i="2"/>
  <c r="S645" i="2"/>
  <c r="S204" i="2"/>
  <c r="S233" i="2"/>
  <c r="S311" i="2"/>
  <c r="S512" i="2"/>
  <c r="S194" i="2"/>
  <c r="S547" i="2"/>
  <c r="S124" i="2"/>
  <c r="S394" i="2"/>
  <c r="S342" i="2"/>
  <c r="S186" i="2"/>
  <c r="S153" i="2"/>
  <c r="S677" i="2"/>
  <c r="S284" i="2"/>
  <c r="S54" i="2"/>
  <c r="S393" i="2"/>
  <c r="S83" i="2"/>
  <c r="S185" i="2"/>
  <c r="R55" i="3" s="1"/>
  <c r="S627" i="2"/>
  <c r="S460" i="2"/>
  <c r="S35" i="2"/>
  <c r="S321" i="2"/>
  <c r="S567" i="2"/>
  <c r="S227" i="2"/>
  <c r="S115" i="2"/>
  <c r="S8" i="2"/>
  <c r="S213" i="2"/>
  <c r="S572" i="2"/>
  <c r="S84" i="2"/>
  <c r="S720" i="2"/>
  <c r="S389" i="2"/>
  <c r="S459" i="2"/>
  <c r="S691" i="2"/>
  <c r="S107" i="2"/>
  <c r="S611" i="2"/>
  <c r="S679" i="2"/>
  <c r="S172" i="2"/>
  <c r="S490" i="2"/>
  <c r="S51" i="2"/>
  <c r="S331" i="2"/>
  <c r="S279" i="2"/>
  <c r="S676" i="2"/>
  <c r="S504" i="2"/>
  <c r="S293" i="2"/>
  <c r="S23" i="2"/>
  <c r="S38" i="2"/>
  <c r="S617" i="2"/>
  <c r="S489" i="2"/>
  <c r="S243" i="2"/>
  <c r="S425" i="2"/>
  <c r="S537" i="2"/>
  <c r="S148" i="2"/>
  <c r="S136" i="2"/>
  <c r="S170" i="2"/>
  <c r="S604" i="2"/>
  <c r="S292" i="2"/>
  <c r="S300" i="2"/>
  <c r="S385" i="2"/>
  <c r="S564" i="2"/>
  <c r="S132" i="2"/>
  <c r="S123" i="2"/>
  <c r="S247" i="2"/>
  <c r="S135" i="2"/>
  <c r="S578" i="2"/>
  <c r="S673" i="2"/>
  <c r="S133" i="2"/>
  <c r="S131" i="2"/>
  <c r="S416" i="2"/>
  <c r="S303" i="2"/>
  <c r="S431" i="2"/>
  <c r="S410" i="2"/>
  <c r="S163" i="2"/>
  <c r="S642" i="2"/>
  <c r="S252" i="2"/>
  <c r="S280" i="2"/>
  <c r="S134" i="2"/>
  <c r="S607" i="2"/>
  <c r="S534" i="2"/>
  <c r="S34" i="2"/>
  <c r="S268" i="2"/>
  <c r="S501" i="2"/>
  <c r="S415" i="2"/>
  <c r="S678" i="2"/>
  <c r="S150" i="2"/>
  <c r="S181" i="2"/>
  <c r="S383" i="2"/>
  <c r="S128" i="2"/>
  <c r="S184" i="2"/>
  <c r="S110" i="2"/>
  <c r="S354" i="2"/>
  <c r="S117" i="2"/>
  <c r="S594" i="2"/>
  <c r="S21" i="2"/>
  <c r="S99" i="2"/>
  <c r="S359" i="2"/>
  <c r="S623" i="2"/>
  <c r="R108" i="3" s="1"/>
  <c r="S57" i="2"/>
  <c r="S378" i="2"/>
  <c r="S16" i="2"/>
  <c r="S102" i="2"/>
  <c r="S447" i="2"/>
  <c r="S218" i="2"/>
  <c r="S189" i="2"/>
  <c r="S154" i="2"/>
  <c r="S304" i="2"/>
  <c r="S15" i="2"/>
  <c r="S19" i="2"/>
  <c r="S730" i="2"/>
  <c r="S649" i="2"/>
  <c r="S202" i="2"/>
  <c r="S76" i="2"/>
  <c r="S605" i="2"/>
  <c r="S222" i="2"/>
  <c r="S527" i="2"/>
  <c r="S168" i="2"/>
  <c r="S11" i="2"/>
  <c r="S379" i="2"/>
  <c r="S521" i="2"/>
  <c r="S56" i="2"/>
  <c r="S248" i="2"/>
  <c r="S549" i="2"/>
  <c r="S659" i="2"/>
  <c r="S320" i="2"/>
  <c r="S118" i="2"/>
  <c r="S349" i="2"/>
  <c r="S426" i="2"/>
  <c r="S387" i="2"/>
  <c r="S588" i="2"/>
  <c r="S256" i="2"/>
  <c r="S637" i="2"/>
  <c r="S9" i="2"/>
  <c r="R15" i="3" s="1"/>
  <c r="S486" i="2"/>
  <c r="S353" i="2"/>
  <c r="S305" i="2"/>
  <c r="S143" i="2"/>
  <c r="S178" i="2"/>
  <c r="S451" i="2"/>
  <c r="S701" i="2"/>
  <c r="S97" i="2"/>
  <c r="S269" i="2"/>
  <c r="S656" i="2"/>
  <c r="S440" i="2"/>
  <c r="S726" i="2"/>
  <c r="S381" i="2"/>
  <c r="S190" i="2"/>
  <c r="S221" i="2"/>
  <c r="S493" i="2"/>
  <c r="S7" i="2"/>
  <c r="S191" i="2"/>
  <c r="S515" i="2"/>
  <c r="S301" i="2"/>
  <c r="S22" i="2"/>
  <c r="S167" i="2"/>
  <c r="S495" i="2"/>
  <c r="S254" i="2"/>
  <c r="S287" i="2"/>
  <c r="S419" i="2"/>
  <c r="S66" i="2"/>
  <c r="S558" i="2"/>
  <c r="S711" i="2"/>
  <c r="S585" i="2"/>
  <c r="S382" i="2"/>
  <c r="S437" i="2"/>
  <c r="S95" i="2"/>
  <c r="S682" i="2"/>
  <c r="S234" i="2"/>
  <c r="S113" i="2"/>
  <c r="S344" i="2"/>
  <c r="S405" i="2"/>
  <c r="S728" i="2"/>
  <c r="S318" i="2"/>
  <c r="S662" i="2"/>
  <c r="S485" i="2"/>
  <c r="S632" i="2"/>
  <c r="S660" i="2"/>
  <c r="S249" i="2"/>
  <c r="S59" i="2"/>
  <c r="S392" i="2"/>
  <c r="S591" i="2"/>
  <c r="S114" i="2"/>
  <c r="S507" i="2"/>
  <c r="S210" i="2"/>
  <c r="S601" i="2"/>
  <c r="S472" i="2"/>
  <c r="S13" i="2"/>
  <c r="S358" i="2"/>
  <c r="S456" i="2"/>
  <c r="S690" i="2"/>
  <c r="S462" i="2"/>
  <c r="S600" i="2"/>
  <c r="S352" i="2"/>
  <c r="S361" i="2"/>
  <c r="S418" i="2"/>
  <c r="S30" i="2"/>
  <c r="S380" i="2"/>
  <c r="S77" i="2"/>
  <c r="S130" i="2"/>
  <c r="S608" i="2"/>
  <c r="S687" i="2"/>
  <c r="S105" i="2"/>
  <c r="S253" i="2"/>
  <c r="S197" i="2"/>
  <c r="S316" i="2"/>
  <c r="R78" i="3" s="1"/>
  <c r="S173" i="2"/>
  <c r="S553" i="2"/>
  <c r="S466" i="2"/>
  <c r="S391" i="2"/>
  <c r="S473" i="2"/>
  <c r="S665" i="2"/>
  <c r="S734" i="2"/>
  <c r="S516" i="2"/>
  <c r="S80" i="2"/>
  <c r="S500" i="2"/>
  <c r="S718" i="2"/>
  <c r="S75" i="2"/>
  <c r="S406" i="2"/>
  <c r="S312" i="2"/>
  <c r="S364" i="2"/>
  <c r="S326" i="2"/>
  <c r="S577" i="2"/>
  <c r="S79" i="2"/>
  <c r="S614" i="2"/>
  <c r="S612" i="2"/>
  <c r="S208" i="2"/>
  <c r="S388" i="2"/>
  <c r="S445" i="2"/>
  <c r="S166" i="2"/>
  <c r="R14" i="3" s="1"/>
  <c r="S463" i="2"/>
  <c r="S295" i="2"/>
  <c r="S566" i="2"/>
  <c r="S651" i="2"/>
  <c r="S523" i="2"/>
  <c r="S235" i="2"/>
  <c r="S506" i="2"/>
  <c r="S41" i="2"/>
  <c r="S630" i="2"/>
  <c r="S183" i="2"/>
  <c r="S499" i="2"/>
  <c r="S570" i="2"/>
  <c r="S325" i="2"/>
  <c r="S78" i="2"/>
  <c r="R77" i="3" s="1"/>
  <c r="S36" i="2"/>
  <c r="S89" i="2"/>
  <c r="S33" i="2"/>
  <c r="R60" i="3" s="1"/>
  <c r="S475" i="2"/>
  <c r="S510" i="2"/>
  <c r="S228" i="2"/>
  <c r="S695" i="2"/>
  <c r="S92" i="2"/>
  <c r="S48" i="2"/>
  <c r="S237" i="2"/>
  <c r="S399" i="2"/>
  <c r="S39" i="2"/>
  <c r="S31" i="2"/>
  <c r="S641" i="2"/>
  <c r="S334" i="2"/>
  <c r="S351" i="2"/>
  <c r="S697" i="2"/>
  <c r="S277" i="2"/>
  <c r="S104" i="2"/>
  <c r="S514" i="2"/>
  <c r="R120" i="3" s="1"/>
  <c r="S308" i="2"/>
  <c r="S454" i="2"/>
  <c r="S68" i="2"/>
  <c r="S663" i="2"/>
  <c r="S654" i="2"/>
  <c r="S27" i="2"/>
  <c r="S712" i="2"/>
  <c r="S375" i="2"/>
  <c r="S281" i="2"/>
  <c r="S646" i="2"/>
  <c r="S417" i="2"/>
  <c r="S346" i="2"/>
  <c r="S64" i="2"/>
  <c r="S609" i="2"/>
  <c r="S205" i="2"/>
  <c r="S675" i="2"/>
  <c r="S427" i="2"/>
  <c r="S232" i="2"/>
  <c r="S696" i="2"/>
  <c r="S182" i="2"/>
  <c r="S574" i="2"/>
  <c r="S112" i="2"/>
  <c r="S337" i="2"/>
  <c r="S156" i="2"/>
  <c r="S49" i="2"/>
  <c r="S458" i="2"/>
  <c r="S239" i="2"/>
  <c r="S699" i="2"/>
  <c r="S481" i="2"/>
  <c r="S722" i="2"/>
  <c r="S108" i="2"/>
  <c r="S141" i="2"/>
  <c r="S400" i="2"/>
  <c r="S559" i="2"/>
  <c r="R107" i="3" s="1"/>
  <c r="S96" i="2"/>
  <c r="S727" i="2"/>
  <c r="S461" i="2"/>
  <c r="S111" i="2"/>
  <c r="S103" i="2"/>
  <c r="S291" i="2"/>
  <c r="S384" i="2"/>
  <c r="S488" i="2"/>
  <c r="S341" i="2"/>
  <c r="S533" i="2"/>
  <c r="S137" i="2"/>
  <c r="S262" i="2"/>
  <c r="S693" i="2"/>
  <c r="S685" i="2"/>
  <c r="S639" i="2"/>
  <c r="S669" i="2"/>
  <c r="S411" i="2"/>
  <c r="S339" i="2"/>
  <c r="S435" i="2"/>
  <c r="S541" i="2"/>
  <c r="S149" i="2"/>
  <c r="R3" i="3" s="1"/>
  <c r="S652" i="2"/>
  <c r="S692" i="2"/>
  <c r="S575" i="2"/>
  <c r="S224" i="2"/>
  <c r="S357" i="2"/>
  <c r="S684" i="2"/>
  <c r="S709" i="2"/>
  <c r="S713" i="2"/>
  <c r="S550" i="2"/>
  <c r="S681" i="2"/>
  <c r="S535" i="2"/>
  <c r="S569" i="2"/>
  <c r="S101" i="2"/>
  <c r="S586" i="2"/>
  <c r="S562" i="2"/>
  <c r="S480" i="2"/>
  <c r="S258" i="2"/>
  <c r="S625" i="2"/>
  <c r="S328" i="2"/>
  <c r="S735" i="2"/>
  <c r="S270" i="2"/>
  <c r="S478" i="2"/>
  <c r="S119" i="2"/>
  <c r="S689" i="2"/>
  <c r="S85" i="2"/>
  <c r="S376" i="2"/>
  <c r="R109" i="3" s="1"/>
  <c r="S356" i="2"/>
  <c r="S551" i="2"/>
  <c r="S658" i="2"/>
  <c r="S324" i="2"/>
  <c r="S442" i="2"/>
  <c r="S408" i="2"/>
  <c r="S58" i="2"/>
  <c r="S193" i="2"/>
  <c r="S593" i="2"/>
  <c r="S347" i="2"/>
  <c r="S545" i="2"/>
  <c r="S531" i="2"/>
  <c r="S288" i="2"/>
  <c r="S377" i="2"/>
  <c r="S729" i="2"/>
  <c r="S363" i="2"/>
  <c r="S471" i="2"/>
  <c r="S350" i="2"/>
  <c r="S589" i="2"/>
  <c r="S683" i="2"/>
  <c r="S244" i="2"/>
  <c r="S513" i="2"/>
  <c r="S615" i="2"/>
  <c r="S519" i="2"/>
  <c r="S502" i="2"/>
  <c r="S633" i="2"/>
  <c r="S540" i="2"/>
  <c r="S584" i="2"/>
  <c r="S211" i="2"/>
  <c r="S634" i="2"/>
  <c r="S290" i="2"/>
  <c r="S164" i="2"/>
  <c r="S345" i="2"/>
  <c r="S522" i="2"/>
  <c r="S580" i="2"/>
  <c r="S402" i="2"/>
  <c r="S360" i="2"/>
  <c r="S455" i="2"/>
  <c r="S452" i="2"/>
  <c r="S274" i="2"/>
  <c r="S483" i="2"/>
  <c r="S703" i="2"/>
  <c r="S309" i="2"/>
  <c r="S275" i="2"/>
  <c r="S220" i="2"/>
  <c r="S714" i="2"/>
  <c r="S571" i="2"/>
  <c r="S666" i="2"/>
  <c r="S603" i="2"/>
  <c r="S492" i="2"/>
  <c r="S432" i="2"/>
  <c r="S413" i="2"/>
  <c r="S599" i="2"/>
  <c r="S650" i="2"/>
  <c r="S453" i="2"/>
  <c r="S653" i="2"/>
  <c r="S723" i="2"/>
  <c r="S503" i="2"/>
  <c r="S616" i="2"/>
  <c r="S671" i="2"/>
  <c r="S700" i="2"/>
  <c r="S529" i="2"/>
  <c r="S710" i="2"/>
  <c r="S680" i="2"/>
  <c r="S560" i="2"/>
  <c r="S719" i="2"/>
  <c r="S733" i="2"/>
  <c r="S670" i="2"/>
  <c r="S618" i="2"/>
  <c r="S694" i="2"/>
  <c r="S596" i="2"/>
  <c r="S624" i="2"/>
  <c r="S721" i="2"/>
  <c r="S563" i="2"/>
  <c r="S698" i="2"/>
  <c r="S705" i="2"/>
  <c r="S643" i="2"/>
  <c r="S704" i="2"/>
  <c r="R122" i="3" s="1"/>
  <c r="S686" i="2"/>
  <c r="S724" i="2"/>
  <c r="S668" i="2"/>
  <c r="S674" i="2"/>
  <c r="S620" i="2"/>
  <c r="S638" i="2"/>
  <c r="S716" i="2"/>
  <c r="S595" i="2"/>
  <c r="S688" i="2"/>
  <c r="S732" i="2"/>
  <c r="S731" i="2"/>
  <c r="N542" i="2"/>
  <c r="N583" i="2"/>
  <c r="N597" i="2"/>
  <c r="N147" i="2"/>
  <c r="N395" i="2"/>
  <c r="N307" i="2"/>
  <c r="N576" i="2"/>
  <c r="N397" i="2"/>
  <c r="N582" i="2"/>
  <c r="N348" i="2"/>
  <c r="N327" i="2"/>
  <c r="N518" i="2"/>
  <c r="N140" i="2"/>
  <c r="N267" i="2"/>
  <c r="N664" i="2"/>
  <c r="N106" i="2"/>
  <c r="N180" i="2"/>
  <c r="N386" i="2"/>
  <c r="N443" i="2"/>
  <c r="N491" i="2"/>
  <c r="N672" i="2"/>
  <c r="N198" i="2"/>
  <c r="N52" i="2"/>
  <c r="N122" i="2"/>
  <c r="N390" i="2"/>
  <c r="N340" i="2"/>
  <c r="N146" i="2"/>
  <c r="N18" i="2"/>
  <c r="N543" i="2"/>
  <c r="N661" i="2"/>
  <c r="N362" i="2"/>
  <c r="N121" i="2"/>
  <c r="N69" i="2"/>
  <c r="N647" i="2"/>
  <c r="N138" i="2"/>
  <c r="N648" i="2"/>
  <c r="N60" i="2"/>
  <c r="N598" i="2"/>
  <c r="N322" i="2"/>
  <c r="N74" i="2"/>
  <c r="N72" i="2"/>
  <c r="N6" i="2"/>
  <c r="N20" i="2"/>
  <c r="N573" i="2"/>
  <c r="N444" i="2"/>
  <c r="N296" i="2"/>
  <c r="N161" i="2"/>
  <c r="N561" i="2"/>
  <c r="N403" i="2"/>
  <c r="N332" i="2"/>
  <c r="N53" i="2"/>
  <c r="N240" i="2"/>
  <c r="N151" i="2"/>
  <c r="N100" i="2"/>
  <c r="N467" i="2"/>
  <c r="N636" i="2"/>
  <c r="N407" i="2"/>
  <c r="N61" i="2"/>
  <c r="N195" i="2"/>
  <c r="N554" i="2"/>
  <c r="N144" i="2"/>
  <c r="N373" i="2"/>
  <c r="N536" i="2"/>
  <c r="N336" i="2"/>
  <c r="N476" i="2"/>
  <c r="N424" i="2"/>
  <c r="N223" i="2"/>
  <c r="N465" i="2"/>
  <c r="N282" i="2"/>
  <c r="N94" i="2"/>
  <c r="N441" i="2"/>
  <c r="N187" i="2"/>
  <c r="N446" i="2"/>
  <c r="N396" i="2"/>
  <c r="N294" i="2"/>
  <c r="N238" i="2"/>
  <c r="N82" i="2"/>
  <c r="N88" i="2"/>
  <c r="N450" i="2"/>
  <c r="N477" i="2"/>
  <c r="N310" i="2"/>
  <c r="N285" i="2"/>
  <c r="N215" i="2"/>
  <c r="N338" i="2"/>
  <c r="N266" i="2"/>
  <c r="N86" i="2"/>
  <c r="N216" i="2"/>
  <c r="N587" i="2"/>
  <c r="N46" i="2"/>
  <c r="N3" i="2"/>
  <c r="N404" i="2"/>
  <c r="N231" i="2"/>
  <c r="N299" i="2"/>
  <c r="N42" i="2"/>
  <c r="N366" i="2"/>
  <c r="N644" i="2"/>
  <c r="N165" i="2"/>
  <c r="N12" i="2"/>
  <c r="N10" i="2"/>
  <c r="N330" i="2"/>
  <c r="N43" i="2"/>
  <c r="N289" i="2"/>
  <c r="N127" i="2"/>
  <c r="N4" i="2"/>
  <c r="N214" i="2"/>
  <c r="N414" i="2"/>
  <c r="N158" i="2"/>
  <c r="N565" i="2"/>
  <c r="N469" i="2"/>
  <c r="N174" i="2"/>
  <c r="N423" i="2"/>
  <c r="N155" i="2"/>
  <c r="N29" i="2"/>
  <c r="N319" i="2"/>
  <c r="N306" i="2"/>
  <c r="N93" i="2"/>
  <c r="N371" i="2"/>
  <c r="N177" i="2"/>
  <c r="N706" i="2"/>
  <c r="N37" i="2"/>
  <c r="N317" i="2"/>
  <c r="N606" i="2"/>
  <c r="N207" i="2"/>
  <c r="N520" i="2"/>
  <c r="N200" i="2"/>
  <c r="N219" i="2"/>
  <c r="N241" i="2"/>
  <c r="N273" i="2"/>
  <c r="N229" i="2"/>
  <c r="N528" i="2"/>
  <c r="N369" i="2"/>
  <c r="N509" i="2"/>
  <c r="N246" i="2"/>
  <c r="N433" i="2"/>
  <c r="N203" i="2"/>
  <c r="N50" i="2"/>
  <c r="N422" i="2"/>
  <c r="N32" i="2"/>
  <c r="N315" i="2"/>
  <c r="N430" i="2"/>
  <c r="N708" i="2"/>
  <c r="N206" i="2"/>
  <c r="N225" i="2"/>
  <c r="N129" i="2"/>
  <c r="N263" i="2"/>
  <c r="N398" i="2"/>
  <c r="N176" i="2"/>
  <c r="N367" i="2"/>
  <c r="N98" i="2"/>
  <c r="N2" i="2"/>
  <c r="N702" i="2"/>
  <c r="N250" i="2"/>
  <c r="N343" i="2"/>
  <c r="N120" i="2"/>
  <c r="N457" i="2"/>
  <c r="N372" i="2"/>
  <c r="N25" i="2"/>
  <c r="N474" i="2"/>
  <c r="N592" i="2"/>
  <c r="N116" i="2"/>
  <c r="N17" i="2"/>
  <c r="N610" i="2"/>
  <c r="N448" i="2"/>
  <c r="N245" i="2"/>
  <c r="N482" i="2"/>
  <c r="N175" i="2"/>
  <c r="N217" i="2"/>
  <c r="N555" i="2"/>
  <c r="N629" i="2"/>
  <c r="N524" i="2"/>
  <c r="N556" i="2"/>
  <c r="N568" i="2"/>
  <c r="N26" i="2"/>
  <c r="N335" i="2"/>
  <c r="N626" i="2"/>
  <c r="N602" i="2"/>
  <c r="N497" i="2"/>
  <c r="N552" i="2"/>
  <c r="N160" i="2"/>
  <c r="N162" i="2"/>
  <c r="N226" i="2"/>
  <c r="N199" i="2"/>
  <c r="N260" i="2"/>
  <c r="N265" i="2"/>
  <c r="N24" i="2"/>
  <c r="N655" i="2"/>
  <c r="N420" i="2"/>
  <c r="N579" i="2"/>
  <c r="N298" i="2"/>
  <c r="N657" i="2"/>
  <c r="N297" i="2"/>
  <c r="N619" i="2"/>
  <c r="N370" i="2"/>
  <c r="N581" i="2"/>
  <c r="N438" i="2"/>
  <c r="N283" i="2"/>
  <c r="N81" i="2"/>
  <c r="N169" i="2"/>
  <c r="N613" i="2"/>
  <c r="N87" i="2"/>
  <c r="N401" i="2"/>
  <c r="N439" i="2"/>
  <c r="N511" i="2"/>
  <c r="N201" i="2"/>
  <c r="N428" i="2"/>
  <c r="N498" i="2"/>
  <c r="N532" i="2"/>
  <c r="N538" i="2"/>
  <c r="N631" i="2"/>
  <c r="N109" i="2"/>
  <c r="N517" i="2"/>
  <c r="N530" i="2"/>
  <c r="N62" i="2"/>
  <c r="N487" i="2"/>
  <c r="N192" i="2"/>
  <c r="N264" i="2"/>
  <c r="N494" i="2"/>
  <c r="N313" i="2"/>
  <c r="N188" i="2"/>
  <c r="N278" i="2"/>
  <c r="N90" i="2"/>
  <c r="N259" i="2"/>
  <c r="N212" i="2"/>
  <c r="N179" i="2"/>
  <c r="N125" i="2"/>
  <c r="N436" i="2"/>
  <c r="N255" i="2"/>
  <c r="N449" i="2"/>
  <c r="N667" i="2"/>
  <c r="N548" i="2"/>
  <c r="N628" i="2"/>
  <c r="N73" i="2"/>
  <c r="N47" i="2"/>
  <c r="N55" i="2"/>
  <c r="N302" i="2"/>
  <c r="N539" i="2"/>
  <c r="N725" i="2"/>
  <c r="N257" i="2"/>
  <c r="N622" i="2"/>
  <c r="N544" i="2"/>
  <c r="N715" i="2"/>
  <c r="N63" i="2"/>
  <c r="N508" i="2"/>
  <c r="N484" i="2"/>
  <c r="N14" i="2"/>
  <c r="N276" i="2"/>
  <c r="N152" i="2"/>
  <c r="N526" i="2"/>
  <c r="N323" i="2"/>
  <c r="N271" i="2"/>
  <c r="N355" i="2"/>
  <c r="N505" i="2"/>
  <c r="N707" i="2"/>
  <c r="N230" i="2"/>
  <c r="N464" i="2"/>
  <c r="N261" i="2"/>
  <c r="N157" i="2"/>
  <c r="N409" i="2"/>
  <c r="N621" i="2"/>
  <c r="N368" i="2"/>
  <c r="N329" i="2"/>
  <c r="N70" i="2"/>
  <c r="N209" i="2"/>
  <c r="N557" i="2"/>
  <c r="N470" i="2"/>
  <c r="N479" i="2"/>
  <c r="N145" i="2"/>
  <c r="N421" i="2"/>
  <c r="N434" i="2"/>
  <c r="N590" i="2"/>
  <c r="N365" i="2"/>
  <c r="N67" i="2"/>
  <c r="N412" i="2"/>
  <c r="N159" i="2"/>
  <c r="N236" i="2"/>
  <c r="N429" i="2"/>
  <c r="N251" i="2"/>
  <c r="N468" i="2"/>
  <c r="N314" i="2"/>
  <c r="N91" i="2"/>
  <c r="N142" i="2"/>
  <c r="N272" i="2"/>
  <c r="N640" i="2"/>
  <c r="N65" i="2"/>
  <c r="N286" i="2"/>
  <c r="N717" i="2"/>
  <c r="N28" i="2"/>
  <c r="N5" i="2"/>
  <c r="N546" i="2"/>
  <c r="N40" i="2"/>
  <c r="N126" i="2"/>
  <c r="N525" i="2"/>
  <c r="N635" i="2"/>
  <c r="N45" i="2"/>
  <c r="N196" i="2"/>
  <c r="N44" i="2"/>
  <c r="N496" i="2"/>
  <c r="N171" i="2"/>
  <c r="N242" i="2"/>
  <c r="N139" i="2"/>
  <c r="N374" i="2"/>
  <c r="N71" i="2"/>
  <c r="N333" i="2"/>
  <c r="N645" i="2"/>
  <c r="N204" i="2"/>
  <c r="N233" i="2"/>
  <c r="N311" i="2"/>
  <c r="N512" i="2"/>
  <c r="N194" i="2"/>
  <c r="N547" i="2"/>
  <c r="N124" i="2"/>
  <c r="N394" i="2"/>
  <c r="N342" i="2"/>
  <c r="N186" i="2"/>
  <c r="N153" i="2"/>
  <c r="N677" i="2"/>
  <c r="N284" i="2"/>
  <c r="N54" i="2"/>
  <c r="N393" i="2"/>
  <c r="N83" i="2"/>
  <c r="N185" i="2"/>
  <c r="N627" i="2"/>
  <c r="N460" i="2"/>
  <c r="N35" i="2"/>
  <c r="N321" i="2"/>
  <c r="N567" i="2"/>
  <c r="N227" i="2"/>
  <c r="N115" i="2"/>
  <c r="N8" i="2"/>
  <c r="N213" i="2"/>
  <c r="N572" i="2"/>
  <c r="N84" i="2"/>
  <c r="N720" i="2"/>
  <c r="N389" i="2"/>
  <c r="N459" i="2"/>
  <c r="N691" i="2"/>
  <c r="N107" i="2"/>
  <c r="N611" i="2"/>
  <c r="N679" i="2"/>
  <c r="N172" i="2"/>
  <c r="N490" i="2"/>
  <c r="N51" i="2"/>
  <c r="N331" i="2"/>
  <c r="N279" i="2"/>
  <c r="N676" i="2"/>
  <c r="N504" i="2"/>
  <c r="N293" i="2"/>
  <c r="N23" i="2"/>
  <c r="N38" i="2"/>
  <c r="N617" i="2"/>
  <c r="N489" i="2"/>
  <c r="N243" i="2"/>
  <c r="N425" i="2"/>
  <c r="N537" i="2"/>
  <c r="N148" i="2"/>
  <c r="N136" i="2"/>
  <c r="N170" i="2"/>
  <c r="N604" i="2"/>
  <c r="N292" i="2"/>
  <c r="N300" i="2"/>
  <c r="N385" i="2"/>
  <c r="N564" i="2"/>
  <c r="N132" i="2"/>
  <c r="N123" i="2"/>
  <c r="N247" i="2"/>
  <c r="N135" i="2"/>
  <c r="N578" i="2"/>
  <c r="N673" i="2"/>
  <c r="N133" i="2"/>
  <c r="N131" i="2"/>
  <c r="N416" i="2"/>
  <c r="N303" i="2"/>
  <c r="N431" i="2"/>
  <c r="N410" i="2"/>
  <c r="N163" i="2"/>
  <c r="N642" i="2"/>
  <c r="N252" i="2"/>
  <c r="N280" i="2"/>
  <c r="N134" i="2"/>
  <c r="N607" i="2"/>
  <c r="N534" i="2"/>
  <c r="N34" i="2"/>
  <c r="N268" i="2"/>
  <c r="N501" i="2"/>
  <c r="N415" i="2"/>
  <c r="N678" i="2"/>
  <c r="N150" i="2"/>
  <c r="N181" i="2"/>
  <c r="N383" i="2"/>
  <c r="N128" i="2"/>
  <c r="N184" i="2"/>
  <c r="N110" i="2"/>
  <c r="N354" i="2"/>
  <c r="N117" i="2"/>
  <c r="N594" i="2"/>
  <c r="N21" i="2"/>
  <c r="N99" i="2"/>
  <c r="N359" i="2"/>
  <c r="N623" i="2"/>
  <c r="N57" i="2"/>
  <c r="N378" i="2"/>
  <c r="N16" i="2"/>
  <c r="N102" i="2"/>
  <c r="N447" i="2"/>
  <c r="N218" i="2"/>
  <c r="N189" i="2"/>
  <c r="N154" i="2"/>
  <c r="N304" i="2"/>
  <c r="N15" i="2"/>
  <c r="N19" i="2"/>
  <c r="N730" i="2"/>
  <c r="N649" i="2"/>
  <c r="N202" i="2"/>
  <c r="N76" i="2"/>
  <c r="N605" i="2"/>
  <c r="N222" i="2"/>
  <c r="N527" i="2"/>
  <c r="N168" i="2"/>
  <c r="N11" i="2"/>
  <c r="N379" i="2"/>
  <c r="N521" i="2"/>
  <c r="N56" i="2"/>
  <c r="N248" i="2"/>
  <c r="N549" i="2"/>
  <c r="N659" i="2"/>
  <c r="N320" i="2"/>
  <c r="N118" i="2"/>
  <c r="N349" i="2"/>
  <c r="N426" i="2"/>
  <c r="N387" i="2"/>
  <c r="N588" i="2"/>
  <c r="N256" i="2"/>
  <c r="N637" i="2"/>
  <c r="N9" i="2"/>
  <c r="N486" i="2"/>
  <c r="N353" i="2"/>
  <c r="N305" i="2"/>
  <c r="N143" i="2"/>
  <c r="N178" i="2"/>
  <c r="N451" i="2"/>
  <c r="N701" i="2"/>
  <c r="N97" i="2"/>
  <c r="N269" i="2"/>
  <c r="N656" i="2"/>
  <c r="N440" i="2"/>
  <c r="N726" i="2"/>
  <c r="N381" i="2"/>
  <c r="N190" i="2"/>
  <c r="N221" i="2"/>
  <c r="N493" i="2"/>
  <c r="N7" i="2"/>
  <c r="N191" i="2"/>
  <c r="N515" i="2"/>
  <c r="N301" i="2"/>
  <c r="N22" i="2"/>
  <c r="N167" i="2"/>
  <c r="N495" i="2"/>
  <c r="N254" i="2"/>
  <c r="N287" i="2"/>
  <c r="N419" i="2"/>
  <c r="N66" i="2"/>
  <c r="N558" i="2"/>
  <c r="N711" i="2"/>
  <c r="N585" i="2"/>
  <c r="N382" i="2"/>
  <c r="N437" i="2"/>
  <c r="N95" i="2"/>
  <c r="N682" i="2"/>
  <c r="N234" i="2"/>
  <c r="N113" i="2"/>
  <c r="N344" i="2"/>
  <c r="N405" i="2"/>
  <c r="N728" i="2"/>
  <c r="N318" i="2"/>
  <c r="N662" i="2"/>
  <c r="N485" i="2"/>
  <c r="N632" i="2"/>
  <c r="N660" i="2"/>
  <c r="N249" i="2"/>
  <c r="N59" i="2"/>
  <c r="N392" i="2"/>
  <c r="N591" i="2"/>
  <c r="N114" i="2"/>
  <c r="N507" i="2"/>
  <c r="N210" i="2"/>
  <c r="N601" i="2"/>
  <c r="N472" i="2"/>
  <c r="N13" i="2"/>
  <c r="N358" i="2"/>
  <c r="N456" i="2"/>
  <c r="N690" i="2"/>
  <c r="N462" i="2"/>
  <c r="N600" i="2"/>
  <c r="N352" i="2"/>
  <c r="N361" i="2"/>
  <c r="N418" i="2"/>
  <c r="N30" i="2"/>
  <c r="N380" i="2"/>
  <c r="N77" i="2"/>
  <c r="N130" i="2"/>
  <c r="N608" i="2"/>
  <c r="N687" i="2"/>
  <c r="N105" i="2"/>
  <c r="N253" i="2"/>
  <c r="N197" i="2"/>
  <c r="N316" i="2"/>
  <c r="N173" i="2"/>
  <c r="N553" i="2"/>
  <c r="N466" i="2"/>
  <c r="N391" i="2"/>
  <c r="N473" i="2"/>
  <c r="N665" i="2"/>
  <c r="N734" i="2"/>
  <c r="N516" i="2"/>
  <c r="N80" i="2"/>
  <c r="N500" i="2"/>
  <c r="N718" i="2"/>
  <c r="N75" i="2"/>
  <c r="N406" i="2"/>
  <c r="N312" i="2"/>
  <c r="N364" i="2"/>
  <c r="N326" i="2"/>
  <c r="N577" i="2"/>
  <c r="N79" i="2"/>
  <c r="N614" i="2"/>
  <c r="N612" i="2"/>
  <c r="N208" i="2"/>
  <c r="N388" i="2"/>
  <c r="N445" i="2"/>
  <c r="N166" i="2"/>
  <c r="N463" i="2"/>
  <c r="N295" i="2"/>
  <c r="N566" i="2"/>
  <c r="N651" i="2"/>
  <c r="N523" i="2"/>
  <c r="N235" i="2"/>
  <c r="N506" i="2"/>
  <c r="N41" i="2"/>
  <c r="N630" i="2"/>
  <c r="N183" i="2"/>
  <c r="N499" i="2"/>
  <c r="N570" i="2"/>
  <c r="N325" i="2"/>
  <c r="N78" i="2"/>
  <c r="N36" i="2"/>
  <c r="N89" i="2"/>
  <c r="N33" i="2"/>
  <c r="N475" i="2"/>
  <c r="N510" i="2"/>
  <c r="N228" i="2"/>
  <c r="N695" i="2"/>
  <c r="N92" i="2"/>
  <c r="N48" i="2"/>
  <c r="N237" i="2"/>
  <c r="N399" i="2"/>
  <c r="N39" i="2"/>
  <c r="N31" i="2"/>
  <c r="N641" i="2"/>
  <c r="N334" i="2"/>
  <c r="N351" i="2"/>
  <c r="N697" i="2"/>
  <c r="N277" i="2"/>
  <c r="N104" i="2"/>
  <c r="N514" i="2"/>
  <c r="N308" i="2"/>
  <c r="N454" i="2"/>
  <c r="N68" i="2"/>
  <c r="N663" i="2"/>
  <c r="N654" i="2"/>
  <c r="N27" i="2"/>
  <c r="N712" i="2"/>
  <c r="N375" i="2"/>
  <c r="N281" i="2"/>
  <c r="N646" i="2"/>
  <c r="N417" i="2"/>
  <c r="N346" i="2"/>
  <c r="N64" i="2"/>
  <c r="N609" i="2"/>
  <c r="N205" i="2"/>
  <c r="N675" i="2"/>
  <c r="N427" i="2"/>
  <c r="N232" i="2"/>
  <c r="N696" i="2"/>
  <c r="N182" i="2"/>
  <c r="N574" i="2"/>
  <c r="N112" i="2"/>
  <c r="N337" i="2"/>
  <c r="N156" i="2"/>
  <c r="N49" i="2"/>
  <c r="N458" i="2"/>
  <c r="N239" i="2"/>
  <c r="N699" i="2"/>
  <c r="N481" i="2"/>
  <c r="N722" i="2"/>
  <c r="N108" i="2"/>
  <c r="N141" i="2"/>
  <c r="N400" i="2"/>
  <c r="N559" i="2"/>
  <c r="N96" i="2"/>
  <c r="N727" i="2"/>
  <c r="N461" i="2"/>
  <c r="N111" i="2"/>
  <c r="N103" i="2"/>
  <c r="N291" i="2"/>
  <c r="N384" i="2"/>
  <c r="N488" i="2"/>
  <c r="N341" i="2"/>
  <c r="N533" i="2"/>
  <c r="N137" i="2"/>
  <c r="N262" i="2"/>
  <c r="N693" i="2"/>
  <c r="N685" i="2"/>
  <c r="N639" i="2"/>
  <c r="N669" i="2"/>
  <c r="N411" i="2"/>
  <c r="N339" i="2"/>
  <c r="N435" i="2"/>
  <c r="N541" i="2"/>
  <c r="N149" i="2"/>
  <c r="N652" i="2"/>
  <c r="N692" i="2"/>
  <c r="N575" i="2"/>
  <c r="N224" i="2"/>
  <c r="N357" i="2"/>
  <c r="N684" i="2"/>
  <c r="N709" i="2"/>
  <c r="N713" i="2"/>
  <c r="N550" i="2"/>
  <c r="N681" i="2"/>
  <c r="N535" i="2"/>
  <c r="N569" i="2"/>
  <c r="N101" i="2"/>
  <c r="N586" i="2"/>
  <c r="N562" i="2"/>
  <c r="N480" i="2"/>
  <c r="N258" i="2"/>
  <c r="N625" i="2"/>
  <c r="N328" i="2"/>
  <c r="N735" i="2"/>
  <c r="N270" i="2"/>
  <c r="N478" i="2"/>
  <c r="N119" i="2"/>
  <c r="N689" i="2"/>
  <c r="N85" i="2"/>
  <c r="N376" i="2"/>
  <c r="N356" i="2"/>
  <c r="N551" i="2"/>
  <c r="N658" i="2"/>
  <c r="N324" i="2"/>
  <c r="N442" i="2"/>
  <c r="N408" i="2"/>
  <c r="N58" i="2"/>
  <c r="N193" i="2"/>
  <c r="N593" i="2"/>
  <c r="N347" i="2"/>
  <c r="N545" i="2"/>
  <c r="N531" i="2"/>
  <c r="N288" i="2"/>
  <c r="N377" i="2"/>
  <c r="N729" i="2"/>
  <c r="N363" i="2"/>
  <c r="N471" i="2"/>
  <c r="N350" i="2"/>
  <c r="N589" i="2"/>
  <c r="N683" i="2"/>
  <c r="N244" i="2"/>
  <c r="N513" i="2"/>
  <c r="N615" i="2"/>
  <c r="N519" i="2"/>
  <c r="N502" i="2"/>
  <c r="N633" i="2"/>
  <c r="N540" i="2"/>
  <c r="N584" i="2"/>
  <c r="N211" i="2"/>
  <c r="N634" i="2"/>
  <c r="N290" i="2"/>
  <c r="N164" i="2"/>
  <c r="N345" i="2"/>
  <c r="N522" i="2"/>
  <c r="N580" i="2"/>
  <c r="N402" i="2"/>
  <c r="N360" i="2"/>
  <c r="N455" i="2"/>
  <c r="N452" i="2"/>
  <c r="N274" i="2"/>
  <c r="N483" i="2"/>
  <c r="N703" i="2"/>
  <c r="N309" i="2"/>
  <c r="N275" i="2"/>
  <c r="N220" i="2"/>
  <c r="N714" i="2"/>
  <c r="N571" i="2"/>
  <c r="N666" i="2"/>
  <c r="N603" i="2"/>
  <c r="N492" i="2"/>
  <c r="N432" i="2"/>
  <c r="N413" i="2"/>
  <c r="N599" i="2"/>
  <c r="N650" i="2"/>
  <c r="N453" i="2"/>
  <c r="N653" i="2"/>
  <c r="N723" i="2"/>
  <c r="N503" i="2"/>
  <c r="N616" i="2"/>
  <c r="N671" i="2"/>
  <c r="N700" i="2"/>
  <c r="N529" i="2"/>
  <c r="N710" i="2"/>
  <c r="N680" i="2"/>
  <c r="N560" i="2"/>
  <c r="N719" i="2"/>
  <c r="N733" i="2"/>
  <c r="N670" i="2"/>
  <c r="N618" i="2"/>
  <c r="N694" i="2"/>
  <c r="N596" i="2"/>
  <c r="N624" i="2"/>
  <c r="N721" i="2"/>
  <c r="N563" i="2"/>
  <c r="N698" i="2"/>
  <c r="N705" i="2"/>
  <c r="N643" i="2"/>
  <c r="N704" i="2"/>
  <c r="N686" i="2"/>
  <c r="N724" i="2"/>
  <c r="N668" i="2"/>
  <c r="N674" i="2"/>
  <c r="N620" i="2"/>
  <c r="N638" i="2"/>
  <c r="N716" i="2"/>
  <c r="N595" i="2"/>
  <c r="N688" i="2"/>
  <c r="N732" i="2"/>
  <c r="N731" i="2"/>
  <c r="L542" i="2"/>
  <c r="L583" i="2"/>
  <c r="L597" i="2"/>
  <c r="L147" i="2"/>
  <c r="L395" i="2"/>
  <c r="L307" i="2"/>
  <c r="L576" i="2"/>
  <c r="L397" i="2"/>
  <c r="L582" i="2"/>
  <c r="L348" i="2"/>
  <c r="L327" i="2"/>
  <c r="L518" i="2"/>
  <c r="L140" i="2"/>
  <c r="L267" i="2"/>
  <c r="L664" i="2"/>
  <c r="L106" i="2"/>
  <c r="L180" i="2"/>
  <c r="L386" i="2"/>
  <c r="L443" i="2"/>
  <c r="L491" i="2"/>
  <c r="L672" i="2"/>
  <c r="L198" i="2"/>
  <c r="L52" i="2"/>
  <c r="L122" i="2"/>
  <c r="L390" i="2"/>
  <c r="L340" i="2"/>
  <c r="L146" i="2"/>
  <c r="L18" i="2"/>
  <c r="L543" i="2"/>
  <c r="L661" i="2"/>
  <c r="L362" i="2"/>
  <c r="L121" i="2"/>
  <c r="L69" i="2"/>
  <c r="L647" i="2"/>
  <c r="L138" i="2"/>
  <c r="L648" i="2"/>
  <c r="L60" i="2"/>
  <c r="L598" i="2"/>
  <c r="L322" i="2"/>
  <c r="L74" i="2"/>
  <c r="L72" i="2"/>
  <c r="L6" i="2"/>
  <c r="L20" i="2"/>
  <c r="L573" i="2"/>
  <c r="L444" i="2"/>
  <c r="L296" i="2"/>
  <c r="L161" i="2"/>
  <c r="L561" i="2"/>
  <c r="L403" i="2"/>
  <c r="L332" i="2"/>
  <c r="L53" i="2"/>
  <c r="L240" i="2"/>
  <c r="L151" i="2"/>
  <c r="L100" i="2"/>
  <c r="L467" i="2"/>
  <c r="L636" i="2"/>
  <c r="L407" i="2"/>
  <c r="L61" i="2"/>
  <c r="L195" i="2"/>
  <c r="L554" i="2"/>
  <c r="L144" i="2"/>
  <c r="L373" i="2"/>
  <c r="L536" i="2"/>
  <c r="L336" i="2"/>
  <c r="L476" i="2"/>
  <c r="L424" i="2"/>
  <c r="L223" i="2"/>
  <c r="L465" i="2"/>
  <c r="L282" i="2"/>
  <c r="L94" i="2"/>
  <c r="L441" i="2"/>
  <c r="L187" i="2"/>
  <c r="L446" i="2"/>
  <c r="L396" i="2"/>
  <c r="L294" i="2"/>
  <c r="L238" i="2"/>
  <c r="L82" i="2"/>
  <c r="L88" i="2"/>
  <c r="L450" i="2"/>
  <c r="L477" i="2"/>
  <c r="L310" i="2"/>
  <c r="L285" i="2"/>
  <c r="L215" i="2"/>
  <c r="L338" i="2"/>
  <c r="L266" i="2"/>
  <c r="L86" i="2"/>
  <c r="L216" i="2"/>
  <c r="L587" i="2"/>
  <c r="L46" i="2"/>
  <c r="L3" i="2"/>
  <c r="L404" i="2"/>
  <c r="L231" i="2"/>
  <c r="L299" i="2"/>
  <c r="L42" i="2"/>
  <c r="L366" i="2"/>
  <c r="L644" i="2"/>
  <c r="L165" i="2"/>
  <c r="L12" i="2"/>
  <c r="L10" i="2"/>
  <c r="L330" i="2"/>
  <c r="L43" i="2"/>
  <c r="L289" i="2"/>
  <c r="L127" i="2"/>
  <c r="L4" i="2"/>
  <c r="L214" i="2"/>
  <c r="L414" i="2"/>
  <c r="L158" i="2"/>
  <c r="L565" i="2"/>
  <c r="L469" i="2"/>
  <c r="L174" i="2"/>
  <c r="L423" i="2"/>
  <c r="L155" i="2"/>
  <c r="L29" i="2"/>
  <c r="L319" i="2"/>
  <c r="L306" i="2"/>
  <c r="L93" i="2"/>
  <c r="L371" i="2"/>
  <c r="L177" i="2"/>
  <c r="L706" i="2"/>
  <c r="L37" i="2"/>
  <c r="L317" i="2"/>
  <c r="L606" i="2"/>
  <c r="L207" i="2"/>
  <c r="L520" i="2"/>
  <c r="L200" i="2"/>
  <c r="L219" i="2"/>
  <c r="L241" i="2"/>
  <c r="L273" i="2"/>
  <c r="L229" i="2"/>
  <c r="L528" i="2"/>
  <c r="L369" i="2"/>
  <c r="L509" i="2"/>
  <c r="L246" i="2"/>
  <c r="L433" i="2"/>
  <c r="L203" i="2"/>
  <c r="L50" i="2"/>
  <c r="L422" i="2"/>
  <c r="L32" i="2"/>
  <c r="L315" i="2"/>
  <c r="L430" i="2"/>
  <c r="L708" i="2"/>
  <c r="L206" i="2"/>
  <c r="L225" i="2"/>
  <c r="L129" i="2"/>
  <c r="L263" i="2"/>
  <c r="L398" i="2"/>
  <c r="L176" i="2"/>
  <c r="L367" i="2"/>
  <c r="L98" i="2"/>
  <c r="L2" i="2"/>
  <c r="L702" i="2"/>
  <c r="L250" i="2"/>
  <c r="L343" i="2"/>
  <c r="L120" i="2"/>
  <c r="L457" i="2"/>
  <c r="L372" i="2"/>
  <c r="L25" i="2"/>
  <c r="L474" i="2"/>
  <c r="L592" i="2"/>
  <c r="L116" i="2"/>
  <c r="L17" i="2"/>
  <c r="L610" i="2"/>
  <c r="L448" i="2"/>
  <c r="L245" i="2"/>
  <c r="L482" i="2"/>
  <c r="L175" i="2"/>
  <c r="L217" i="2"/>
  <c r="L555" i="2"/>
  <c r="L629" i="2"/>
  <c r="L524" i="2"/>
  <c r="L556" i="2"/>
  <c r="L568" i="2"/>
  <c r="L26" i="2"/>
  <c r="L335" i="2"/>
  <c r="L626" i="2"/>
  <c r="L602" i="2"/>
  <c r="L497" i="2"/>
  <c r="L552" i="2"/>
  <c r="L160" i="2"/>
  <c r="L162" i="2"/>
  <c r="L226" i="2"/>
  <c r="L199" i="2"/>
  <c r="L260" i="2"/>
  <c r="L265" i="2"/>
  <c r="L24" i="2"/>
  <c r="L655" i="2"/>
  <c r="L420" i="2"/>
  <c r="L579" i="2"/>
  <c r="L298" i="2"/>
  <c r="L657" i="2"/>
  <c r="L297" i="2"/>
  <c r="L619" i="2"/>
  <c r="L370" i="2"/>
  <c r="L581" i="2"/>
  <c r="L438" i="2"/>
  <c r="L283" i="2"/>
  <c r="L81" i="2"/>
  <c r="L169" i="2"/>
  <c r="L613" i="2"/>
  <c r="L87" i="2"/>
  <c r="L401" i="2"/>
  <c r="L439" i="2"/>
  <c r="L511" i="2"/>
  <c r="L201" i="2"/>
  <c r="L428" i="2"/>
  <c r="L498" i="2"/>
  <c r="L532" i="2"/>
  <c r="L538" i="2"/>
  <c r="L631" i="2"/>
  <c r="L109" i="2"/>
  <c r="L517" i="2"/>
  <c r="L530" i="2"/>
  <c r="L62" i="2"/>
  <c r="L487" i="2"/>
  <c r="L192" i="2"/>
  <c r="L264" i="2"/>
  <c r="L494" i="2"/>
  <c r="L313" i="2"/>
  <c r="L188" i="2"/>
  <c r="L278" i="2"/>
  <c r="L90" i="2"/>
  <c r="L259" i="2"/>
  <c r="L212" i="2"/>
  <c r="L179" i="2"/>
  <c r="L125" i="2"/>
  <c r="L436" i="2"/>
  <c r="L255" i="2"/>
  <c r="L449" i="2"/>
  <c r="L667" i="2"/>
  <c r="L548" i="2"/>
  <c r="L628" i="2"/>
  <c r="L73" i="2"/>
  <c r="L47" i="2"/>
  <c r="L55" i="2"/>
  <c r="L302" i="2"/>
  <c r="L539" i="2"/>
  <c r="L725" i="2"/>
  <c r="L257" i="2"/>
  <c r="L622" i="2"/>
  <c r="L544" i="2"/>
  <c r="L715" i="2"/>
  <c r="L63" i="2"/>
  <c r="L508" i="2"/>
  <c r="L484" i="2"/>
  <c r="L14" i="2"/>
  <c r="L276" i="2"/>
  <c r="L152" i="2"/>
  <c r="L526" i="2"/>
  <c r="L323" i="2"/>
  <c r="L271" i="2"/>
  <c r="L355" i="2"/>
  <c r="L505" i="2"/>
  <c r="L707" i="2"/>
  <c r="L230" i="2"/>
  <c r="L464" i="2"/>
  <c r="L261" i="2"/>
  <c r="L157" i="2"/>
  <c r="L409" i="2"/>
  <c r="L621" i="2"/>
  <c r="L368" i="2"/>
  <c r="L329" i="2"/>
  <c r="L70" i="2"/>
  <c r="L209" i="2"/>
  <c r="L557" i="2"/>
  <c r="L470" i="2"/>
  <c r="L479" i="2"/>
  <c r="L145" i="2"/>
  <c r="L421" i="2"/>
  <c r="L434" i="2"/>
  <c r="L590" i="2"/>
  <c r="L365" i="2"/>
  <c r="L67" i="2"/>
  <c r="L412" i="2"/>
  <c r="L159" i="2"/>
  <c r="L236" i="2"/>
  <c r="L429" i="2"/>
  <c r="L251" i="2"/>
  <c r="L468" i="2"/>
  <c r="L314" i="2"/>
  <c r="L91" i="2"/>
  <c r="L142" i="2"/>
  <c r="L272" i="2"/>
  <c r="L640" i="2"/>
  <c r="L65" i="2"/>
  <c r="L286" i="2"/>
  <c r="L717" i="2"/>
  <c r="L28" i="2"/>
  <c r="L5" i="2"/>
  <c r="L546" i="2"/>
  <c r="L40" i="2"/>
  <c r="L126" i="2"/>
  <c r="L525" i="2"/>
  <c r="L635" i="2"/>
  <c r="L45" i="2"/>
  <c r="L196" i="2"/>
  <c r="L44" i="2"/>
  <c r="L496" i="2"/>
  <c r="L171" i="2"/>
  <c r="L242" i="2"/>
  <c r="L139" i="2"/>
  <c r="L374" i="2"/>
  <c r="L71" i="2"/>
  <c r="L333" i="2"/>
  <c r="L645" i="2"/>
  <c r="L204" i="2"/>
  <c r="L233" i="2"/>
  <c r="L311" i="2"/>
  <c r="L512" i="2"/>
  <c r="L194" i="2"/>
  <c r="L547" i="2"/>
  <c r="L124" i="2"/>
  <c r="L394" i="2"/>
  <c r="L342" i="2"/>
  <c r="L186" i="2"/>
  <c r="L153" i="2"/>
  <c r="L677" i="2"/>
  <c r="L284" i="2"/>
  <c r="L54" i="2"/>
  <c r="L393" i="2"/>
  <c r="L83" i="2"/>
  <c r="L185" i="2"/>
  <c r="L627" i="2"/>
  <c r="L460" i="2"/>
  <c r="L35" i="2"/>
  <c r="L321" i="2"/>
  <c r="L567" i="2"/>
  <c r="L227" i="2"/>
  <c r="L115" i="2"/>
  <c r="L8" i="2"/>
  <c r="L213" i="2"/>
  <c r="L572" i="2"/>
  <c r="L84" i="2"/>
  <c r="L720" i="2"/>
  <c r="L389" i="2"/>
  <c r="L459" i="2"/>
  <c r="L691" i="2"/>
  <c r="L107" i="2"/>
  <c r="L611" i="2"/>
  <c r="L679" i="2"/>
  <c r="L172" i="2"/>
  <c r="L490" i="2"/>
  <c r="L51" i="2"/>
  <c r="L331" i="2"/>
  <c r="L279" i="2"/>
  <c r="L676" i="2"/>
  <c r="L504" i="2"/>
  <c r="L293" i="2"/>
  <c r="L23" i="2"/>
  <c r="L38" i="2"/>
  <c r="L617" i="2"/>
  <c r="L489" i="2"/>
  <c r="L243" i="2"/>
  <c r="L425" i="2"/>
  <c r="L537" i="2"/>
  <c r="L148" i="2"/>
  <c r="L136" i="2"/>
  <c r="L170" i="2"/>
  <c r="L604" i="2"/>
  <c r="L292" i="2"/>
  <c r="L300" i="2"/>
  <c r="L385" i="2"/>
  <c r="L564" i="2"/>
  <c r="L132" i="2"/>
  <c r="L123" i="2"/>
  <c r="L247" i="2"/>
  <c r="L135" i="2"/>
  <c r="L578" i="2"/>
  <c r="L673" i="2"/>
  <c r="L133" i="2"/>
  <c r="L131" i="2"/>
  <c r="L416" i="2"/>
  <c r="L303" i="2"/>
  <c r="L431" i="2"/>
  <c r="L410" i="2"/>
  <c r="L163" i="2"/>
  <c r="L642" i="2"/>
  <c r="L252" i="2"/>
  <c r="L280" i="2"/>
  <c r="L134" i="2"/>
  <c r="L607" i="2"/>
  <c r="L534" i="2"/>
  <c r="L34" i="2"/>
  <c r="L268" i="2"/>
  <c r="L501" i="2"/>
  <c r="L415" i="2"/>
  <c r="L678" i="2"/>
  <c r="L150" i="2"/>
  <c r="L181" i="2"/>
  <c r="L383" i="2"/>
  <c r="L128" i="2"/>
  <c r="L184" i="2"/>
  <c r="L110" i="2"/>
  <c r="L354" i="2"/>
  <c r="L117" i="2"/>
  <c r="L594" i="2"/>
  <c r="L21" i="2"/>
  <c r="L99" i="2"/>
  <c r="L359" i="2"/>
  <c r="L623" i="2"/>
  <c r="L57" i="2"/>
  <c r="L378" i="2"/>
  <c r="L16" i="2"/>
  <c r="L102" i="2"/>
  <c r="L447" i="2"/>
  <c r="L218" i="2"/>
  <c r="L189" i="2"/>
  <c r="L154" i="2"/>
  <c r="L304" i="2"/>
  <c r="L15" i="2"/>
  <c r="L19" i="2"/>
  <c r="L730" i="2"/>
  <c r="L649" i="2"/>
  <c r="L202" i="2"/>
  <c r="L76" i="2"/>
  <c r="L605" i="2"/>
  <c r="L222" i="2"/>
  <c r="L527" i="2"/>
  <c r="L168" i="2"/>
  <c r="L11" i="2"/>
  <c r="L379" i="2"/>
  <c r="L521" i="2"/>
  <c r="L56" i="2"/>
  <c r="L248" i="2"/>
  <c r="L549" i="2"/>
  <c r="L659" i="2"/>
  <c r="L320" i="2"/>
  <c r="L118" i="2"/>
  <c r="L349" i="2"/>
  <c r="L426" i="2"/>
  <c r="L387" i="2"/>
  <c r="L588" i="2"/>
  <c r="L256" i="2"/>
  <c r="L637" i="2"/>
  <c r="L9" i="2"/>
  <c r="L486" i="2"/>
  <c r="L353" i="2"/>
  <c r="L305" i="2"/>
  <c r="L143" i="2"/>
  <c r="L178" i="2"/>
  <c r="L451" i="2"/>
  <c r="L701" i="2"/>
  <c r="L97" i="2"/>
  <c r="L269" i="2"/>
  <c r="L656" i="2"/>
  <c r="L440" i="2"/>
  <c r="L726" i="2"/>
  <c r="L381" i="2"/>
  <c r="L190" i="2"/>
  <c r="L221" i="2"/>
  <c r="L493" i="2"/>
  <c r="L7" i="2"/>
  <c r="L191" i="2"/>
  <c r="L515" i="2"/>
  <c r="L301" i="2"/>
  <c r="L22" i="2"/>
  <c r="L167" i="2"/>
  <c r="L495" i="2"/>
  <c r="L254" i="2"/>
  <c r="L287" i="2"/>
  <c r="L419" i="2"/>
  <c r="L66" i="2"/>
  <c r="L558" i="2"/>
  <c r="L711" i="2"/>
  <c r="L585" i="2"/>
  <c r="L382" i="2"/>
  <c r="L437" i="2"/>
  <c r="L95" i="2"/>
  <c r="L682" i="2"/>
  <c r="L234" i="2"/>
  <c r="L113" i="2"/>
  <c r="L344" i="2"/>
  <c r="L405" i="2"/>
  <c r="L728" i="2"/>
  <c r="L318" i="2"/>
  <c r="L662" i="2"/>
  <c r="L485" i="2"/>
  <c r="L632" i="2"/>
  <c r="L660" i="2"/>
  <c r="L249" i="2"/>
  <c r="L59" i="2"/>
  <c r="L392" i="2"/>
  <c r="L591" i="2"/>
  <c r="L114" i="2"/>
  <c r="L507" i="2"/>
  <c r="L210" i="2"/>
  <c r="L601" i="2"/>
  <c r="L472" i="2"/>
  <c r="L13" i="2"/>
  <c r="L358" i="2"/>
  <c r="L456" i="2"/>
  <c r="L690" i="2"/>
  <c r="L462" i="2"/>
  <c r="L600" i="2"/>
  <c r="L352" i="2"/>
  <c r="L361" i="2"/>
  <c r="L418" i="2"/>
  <c r="L30" i="2"/>
  <c r="L380" i="2"/>
  <c r="L77" i="2"/>
  <c r="L130" i="2"/>
  <c r="L608" i="2"/>
  <c r="L687" i="2"/>
  <c r="L105" i="2"/>
  <c r="L253" i="2"/>
  <c r="L197" i="2"/>
  <c r="L316" i="2"/>
  <c r="L173" i="2"/>
  <c r="L553" i="2"/>
  <c r="L466" i="2"/>
  <c r="L391" i="2"/>
  <c r="L473" i="2"/>
  <c r="L665" i="2"/>
  <c r="L734" i="2"/>
  <c r="L516" i="2"/>
  <c r="L80" i="2"/>
  <c r="L500" i="2"/>
  <c r="L718" i="2"/>
  <c r="L75" i="2"/>
  <c r="L406" i="2"/>
  <c r="L312" i="2"/>
  <c r="L364" i="2"/>
  <c r="L326" i="2"/>
  <c r="L577" i="2"/>
  <c r="L79" i="2"/>
  <c r="L614" i="2"/>
  <c r="L612" i="2"/>
  <c r="L208" i="2"/>
  <c r="L388" i="2"/>
  <c r="L445" i="2"/>
  <c r="L166" i="2"/>
  <c r="L463" i="2"/>
  <c r="L295" i="2"/>
  <c r="L566" i="2"/>
  <c r="L651" i="2"/>
  <c r="L523" i="2"/>
  <c r="L235" i="2"/>
  <c r="L506" i="2"/>
  <c r="L41" i="2"/>
  <c r="L630" i="2"/>
  <c r="L183" i="2"/>
  <c r="L499" i="2"/>
  <c r="L570" i="2"/>
  <c r="L325" i="2"/>
  <c r="L78" i="2"/>
  <c r="L36" i="2"/>
  <c r="L89" i="2"/>
  <c r="L33" i="2"/>
  <c r="L475" i="2"/>
  <c r="L510" i="2"/>
  <c r="L228" i="2"/>
  <c r="L695" i="2"/>
  <c r="L92" i="2"/>
  <c r="L48" i="2"/>
  <c r="L237" i="2"/>
  <c r="L399" i="2"/>
  <c r="L39" i="2"/>
  <c r="L31" i="2"/>
  <c r="L641" i="2"/>
  <c r="L334" i="2"/>
  <c r="L351" i="2"/>
  <c r="L697" i="2"/>
  <c r="L277" i="2"/>
  <c r="L104" i="2"/>
  <c r="L514" i="2"/>
  <c r="L308" i="2"/>
  <c r="L454" i="2"/>
  <c r="L68" i="2"/>
  <c r="L663" i="2"/>
  <c r="L654" i="2"/>
  <c r="L27" i="2"/>
  <c r="L712" i="2"/>
  <c r="L375" i="2"/>
  <c r="L281" i="2"/>
  <c r="L646" i="2"/>
  <c r="L417" i="2"/>
  <c r="L346" i="2"/>
  <c r="L64" i="2"/>
  <c r="L609" i="2"/>
  <c r="L205" i="2"/>
  <c r="L675" i="2"/>
  <c r="L427" i="2"/>
  <c r="L232" i="2"/>
  <c r="L696" i="2"/>
  <c r="L182" i="2"/>
  <c r="L574" i="2"/>
  <c r="L112" i="2"/>
  <c r="L337" i="2"/>
  <c r="L156" i="2"/>
  <c r="L49" i="2"/>
  <c r="L458" i="2"/>
  <c r="L239" i="2"/>
  <c r="L699" i="2"/>
  <c r="L481" i="2"/>
  <c r="L722" i="2"/>
  <c r="L108" i="2"/>
  <c r="L141" i="2"/>
  <c r="L400" i="2"/>
  <c r="L559" i="2"/>
  <c r="L96" i="2"/>
  <c r="L727" i="2"/>
  <c r="L461" i="2"/>
  <c r="L111" i="2"/>
  <c r="L103" i="2"/>
  <c r="L291" i="2"/>
  <c r="L384" i="2"/>
  <c r="L488" i="2"/>
  <c r="L341" i="2"/>
  <c r="L533" i="2"/>
  <c r="L137" i="2"/>
  <c r="L262" i="2"/>
  <c r="L693" i="2"/>
  <c r="L685" i="2"/>
  <c r="L639" i="2"/>
  <c r="L669" i="2"/>
  <c r="L411" i="2"/>
  <c r="L339" i="2"/>
  <c r="L435" i="2"/>
  <c r="L541" i="2"/>
  <c r="L149" i="2"/>
  <c r="L652" i="2"/>
  <c r="L692" i="2"/>
  <c r="L575" i="2"/>
  <c r="L224" i="2"/>
  <c r="L357" i="2"/>
  <c r="L684" i="2"/>
  <c r="L709" i="2"/>
  <c r="L713" i="2"/>
  <c r="L550" i="2"/>
  <c r="L681" i="2"/>
  <c r="L535" i="2"/>
  <c r="L569" i="2"/>
  <c r="L101" i="2"/>
  <c r="L586" i="2"/>
  <c r="L562" i="2"/>
  <c r="L480" i="2"/>
  <c r="L258" i="2"/>
  <c r="L625" i="2"/>
  <c r="L328" i="2"/>
  <c r="L735" i="2"/>
  <c r="L270" i="2"/>
  <c r="L478" i="2"/>
  <c r="L119" i="2"/>
  <c r="L689" i="2"/>
  <c r="L85" i="2"/>
  <c r="L376" i="2"/>
  <c r="L356" i="2"/>
  <c r="L551" i="2"/>
  <c r="L658" i="2"/>
  <c r="L324" i="2"/>
  <c r="L442" i="2"/>
  <c r="L408" i="2"/>
  <c r="L58" i="2"/>
  <c r="L193" i="2"/>
  <c r="L593" i="2"/>
  <c r="L347" i="2"/>
  <c r="L545" i="2"/>
  <c r="L531" i="2"/>
  <c r="L288" i="2"/>
  <c r="L377" i="2"/>
  <c r="L729" i="2"/>
  <c r="L363" i="2"/>
  <c r="L471" i="2"/>
  <c r="L350" i="2"/>
  <c r="L589" i="2"/>
  <c r="L683" i="2"/>
  <c r="L244" i="2"/>
  <c r="L513" i="2"/>
  <c r="L615" i="2"/>
  <c r="L519" i="2"/>
  <c r="L502" i="2"/>
  <c r="L633" i="2"/>
  <c r="L540" i="2"/>
  <c r="L584" i="2"/>
  <c r="L211" i="2"/>
  <c r="L634" i="2"/>
  <c r="L290" i="2"/>
  <c r="L164" i="2"/>
  <c r="L345" i="2"/>
  <c r="L522" i="2"/>
  <c r="L580" i="2"/>
  <c r="L402" i="2"/>
  <c r="L360" i="2"/>
  <c r="L455" i="2"/>
  <c r="L452" i="2"/>
  <c r="L274" i="2"/>
  <c r="L483" i="2"/>
  <c r="L703" i="2"/>
  <c r="L309" i="2"/>
  <c r="L275" i="2"/>
  <c r="L220" i="2"/>
  <c r="L714" i="2"/>
  <c r="L571" i="2"/>
  <c r="L666" i="2"/>
  <c r="L603" i="2"/>
  <c r="L492" i="2"/>
  <c r="L432" i="2"/>
  <c r="L413" i="2"/>
  <c r="L599" i="2"/>
  <c r="L650" i="2"/>
  <c r="L453" i="2"/>
  <c r="L653" i="2"/>
  <c r="L723" i="2"/>
  <c r="L503" i="2"/>
  <c r="L616" i="2"/>
  <c r="L671" i="2"/>
  <c r="L700" i="2"/>
  <c r="L529" i="2"/>
  <c r="L710" i="2"/>
  <c r="L680" i="2"/>
  <c r="L560" i="2"/>
  <c r="L719" i="2"/>
  <c r="L733" i="2"/>
  <c r="L670" i="2"/>
  <c r="L618" i="2"/>
  <c r="L694" i="2"/>
  <c r="L596" i="2"/>
  <c r="L624" i="2"/>
  <c r="L721" i="2"/>
  <c r="L563" i="2"/>
  <c r="L698" i="2"/>
  <c r="L705" i="2"/>
  <c r="L643" i="2"/>
  <c r="L704" i="2"/>
  <c r="L686" i="2"/>
  <c r="L724" i="2"/>
  <c r="L668" i="2"/>
  <c r="L674" i="2"/>
  <c r="L620" i="2"/>
  <c r="L638" i="2"/>
  <c r="L716" i="2"/>
  <c r="L595" i="2"/>
  <c r="L688" i="2"/>
  <c r="L732" i="2"/>
  <c r="L731" i="2"/>
  <c r="J542" i="2"/>
  <c r="J583" i="2"/>
  <c r="J597" i="2"/>
  <c r="J147" i="2"/>
  <c r="J395" i="2"/>
  <c r="J307" i="2"/>
  <c r="J576" i="2"/>
  <c r="J397" i="2"/>
  <c r="J582" i="2"/>
  <c r="J348" i="2"/>
  <c r="J327" i="2"/>
  <c r="J518" i="2"/>
  <c r="J140" i="2"/>
  <c r="J267" i="2"/>
  <c r="J664" i="2"/>
  <c r="J106" i="2"/>
  <c r="J180" i="2"/>
  <c r="J386" i="2"/>
  <c r="J443" i="2"/>
  <c r="J491" i="2"/>
  <c r="J672" i="2"/>
  <c r="J198" i="2"/>
  <c r="J52" i="2"/>
  <c r="J122" i="2"/>
  <c r="J390" i="2"/>
  <c r="J340" i="2"/>
  <c r="J146" i="2"/>
  <c r="J18" i="2"/>
  <c r="J543" i="2"/>
  <c r="J661" i="2"/>
  <c r="J362" i="2"/>
  <c r="J121" i="2"/>
  <c r="J69" i="2"/>
  <c r="J647" i="2"/>
  <c r="J138" i="2"/>
  <c r="J648" i="2"/>
  <c r="J60" i="2"/>
  <c r="J598" i="2"/>
  <c r="J322" i="2"/>
  <c r="J74" i="2"/>
  <c r="J72" i="2"/>
  <c r="J6" i="2"/>
  <c r="J20" i="2"/>
  <c r="J573" i="2"/>
  <c r="J444" i="2"/>
  <c r="J296" i="2"/>
  <c r="J161" i="2"/>
  <c r="J561" i="2"/>
  <c r="J403" i="2"/>
  <c r="J332" i="2"/>
  <c r="J53" i="2"/>
  <c r="J240" i="2"/>
  <c r="J151" i="2"/>
  <c r="J100" i="2"/>
  <c r="J467" i="2"/>
  <c r="J636" i="2"/>
  <c r="J407" i="2"/>
  <c r="J61" i="2"/>
  <c r="J195" i="2"/>
  <c r="J554" i="2"/>
  <c r="J144" i="2"/>
  <c r="J373" i="2"/>
  <c r="J536" i="2"/>
  <c r="J336" i="2"/>
  <c r="J476" i="2"/>
  <c r="J424" i="2"/>
  <c r="J223" i="2"/>
  <c r="J465" i="2"/>
  <c r="J282" i="2"/>
  <c r="J94" i="2"/>
  <c r="J441" i="2"/>
  <c r="J187" i="2"/>
  <c r="J446" i="2"/>
  <c r="J396" i="2"/>
  <c r="J294" i="2"/>
  <c r="J238" i="2"/>
  <c r="J82" i="2"/>
  <c r="J88" i="2"/>
  <c r="J450" i="2"/>
  <c r="J477" i="2"/>
  <c r="J310" i="2"/>
  <c r="J285" i="2"/>
  <c r="J215" i="2"/>
  <c r="J338" i="2"/>
  <c r="J266" i="2"/>
  <c r="J86" i="2"/>
  <c r="J216" i="2"/>
  <c r="J587" i="2"/>
  <c r="J46" i="2"/>
  <c r="J3" i="2"/>
  <c r="J404" i="2"/>
  <c r="J231" i="2"/>
  <c r="J299" i="2"/>
  <c r="J42" i="2"/>
  <c r="J366" i="2"/>
  <c r="J644" i="2"/>
  <c r="J165" i="2"/>
  <c r="J12" i="2"/>
  <c r="J10" i="2"/>
  <c r="J330" i="2"/>
  <c r="J43" i="2"/>
  <c r="J289" i="2"/>
  <c r="J127" i="2"/>
  <c r="J4" i="2"/>
  <c r="J214" i="2"/>
  <c r="J414" i="2"/>
  <c r="J158" i="2"/>
  <c r="J565" i="2"/>
  <c r="J469" i="2"/>
  <c r="J174" i="2"/>
  <c r="J423" i="2"/>
  <c r="J155" i="2"/>
  <c r="J29" i="2"/>
  <c r="J319" i="2"/>
  <c r="J306" i="2"/>
  <c r="J93" i="2"/>
  <c r="J371" i="2"/>
  <c r="J177" i="2"/>
  <c r="J706" i="2"/>
  <c r="J37" i="2"/>
  <c r="J317" i="2"/>
  <c r="J606" i="2"/>
  <c r="J207" i="2"/>
  <c r="J520" i="2"/>
  <c r="J200" i="2"/>
  <c r="J219" i="2"/>
  <c r="J241" i="2"/>
  <c r="J273" i="2"/>
  <c r="J229" i="2"/>
  <c r="J528" i="2"/>
  <c r="J369" i="2"/>
  <c r="J509" i="2"/>
  <c r="J246" i="2"/>
  <c r="J433" i="2"/>
  <c r="J203" i="2"/>
  <c r="J50" i="2"/>
  <c r="J422" i="2"/>
  <c r="J32" i="2"/>
  <c r="J315" i="2"/>
  <c r="J430" i="2"/>
  <c r="J708" i="2"/>
  <c r="J206" i="2"/>
  <c r="J225" i="2"/>
  <c r="J129" i="2"/>
  <c r="J263" i="2"/>
  <c r="J398" i="2"/>
  <c r="J176" i="2"/>
  <c r="J367" i="2"/>
  <c r="J98" i="2"/>
  <c r="J2" i="2"/>
  <c r="J702" i="2"/>
  <c r="J250" i="2"/>
  <c r="J343" i="2"/>
  <c r="J120" i="2"/>
  <c r="J457" i="2"/>
  <c r="J372" i="2"/>
  <c r="J25" i="2"/>
  <c r="J474" i="2"/>
  <c r="J592" i="2"/>
  <c r="J116" i="2"/>
  <c r="J17" i="2"/>
  <c r="J610" i="2"/>
  <c r="J448" i="2"/>
  <c r="J245" i="2"/>
  <c r="J482" i="2"/>
  <c r="J175" i="2"/>
  <c r="J217" i="2"/>
  <c r="J555" i="2"/>
  <c r="J629" i="2"/>
  <c r="J524" i="2"/>
  <c r="J556" i="2"/>
  <c r="J568" i="2"/>
  <c r="J26" i="2"/>
  <c r="J335" i="2"/>
  <c r="J626" i="2"/>
  <c r="J602" i="2"/>
  <c r="J497" i="2"/>
  <c r="J552" i="2"/>
  <c r="J160" i="2"/>
  <c r="J162" i="2"/>
  <c r="J226" i="2"/>
  <c r="J199" i="2"/>
  <c r="J260" i="2"/>
  <c r="J265" i="2"/>
  <c r="J24" i="2"/>
  <c r="J655" i="2"/>
  <c r="J420" i="2"/>
  <c r="J579" i="2"/>
  <c r="J298" i="2"/>
  <c r="J657" i="2"/>
  <c r="J297" i="2"/>
  <c r="J619" i="2"/>
  <c r="J370" i="2"/>
  <c r="J581" i="2"/>
  <c r="J438" i="2"/>
  <c r="J283" i="2"/>
  <c r="J81" i="2"/>
  <c r="J169" i="2"/>
  <c r="J613" i="2"/>
  <c r="J87" i="2"/>
  <c r="J401" i="2"/>
  <c r="J439" i="2"/>
  <c r="J511" i="2"/>
  <c r="J201" i="2"/>
  <c r="J428" i="2"/>
  <c r="J498" i="2"/>
  <c r="J532" i="2"/>
  <c r="J538" i="2"/>
  <c r="J631" i="2"/>
  <c r="J109" i="2"/>
  <c r="J517" i="2"/>
  <c r="J530" i="2"/>
  <c r="J62" i="2"/>
  <c r="J487" i="2"/>
  <c r="J192" i="2"/>
  <c r="J264" i="2"/>
  <c r="J494" i="2"/>
  <c r="J313" i="2"/>
  <c r="J188" i="2"/>
  <c r="J278" i="2"/>
  <c r="J90" i="2"/>
  <c r="J259" i="2"/>
  <c r="J212" i="2"/>
  <c r="J179" i="2"/>
  <c r="J125" i="2"/>
  <c r="J436" i="2"/>
  <c r="J255" i="2"/>
  <c r="J449" i="2"/>
  <c r="J667" i="2"/>
  <c r="J548" i="2"/>
  <c r="J628" i="2"/>
  <c r="J73" i="2"/>
  <c r="J47" i="2"/>
  <c r="J55" i="2"/>
  <c r="J302" i="2"/>
  <c r="J539" i="2"/>
  <c r="J725" i="2"/>
  <c r="J257" i="2"/>
  <c r="J622" i="2"/>
  <c r="J544" i="2"/>
  <c r="J715" i="2"/>
  <c r="J63" i="2"/>
  <c r="J508" i="2"/>
  <c r="J484" i="2"/>
  <c r="J14" i="2"/>
  <c r="J276" i="2"/>
  <c r="J152" i="2"/>
  <c r="J526" i="2"/>
  <c r="J323" i="2"/>
  <c r="J271" i="2"/>
  <c r="J355" i="2"/>
  <c r="J505" i="2"/>
  <c r="J707" i="2"/>
  <c r="J230" i="2"/>
  <c r="J464" i="2"/>
  <c r="J261" i="2"/>
  <c r="J157" i="2"/>
  <c r="J409" i="2"/>
  <c r="J621" i="2"/>
  <c r="J368" i="2"/>
  <c r="J329" i="2"/>
  <c r="J70" i="2"/>
  <c r="J209" i="2"/>
  <c r="J557" i="2"/>
  <c r="J470" i="2"/>
  <c r="J479" i="2"/>
  <c r="J145" i="2"/>
  <c r="J421" i="2"/>
  <c r="J434" i="2"/>
  <c r="J590" i="2"/>
  <c r="J365" i="2"/>
  <c r="J67" i="2"/>
  <c r="J412" i="2"/>
  <c r="J159" i="2"/>
  <c r="J236" i="2"/>
  <c r="J429" i="2"/>
  <c r="J251" i="2"/>
  <c r="J468" i="2"/>
  <c r="J314" i="2"/>
  <c r="J91" i="2"/>
  <c r="J142" i="2"/>
  <c r="J272" i="2"/>
  <c r="J640" i="2"/>
  <c r="J65" i="2"/>
  <c r="J286" i="2"/>
  <c r="J717" i="2"/>
  <c r="J28" i="2"/>
  <c r="J5" i="2"/>
  <c r="J546" i="2"/>
  <c r="J40" i="2"/>
  <c r="J126" i="2"/>
  <c r="J525" i="2"/>
  <c r="J635" i="2"/>
  <c r="J45" i="2"/>
  <c r="J196" i="2"/>
  <c r="J44" i="2"/>
  <c r="J496" i="2"/>
  <c r="J171" i="2"/>
  <c r="J242" i="2"/>
  <c r="J139" i="2"/>
  <c r="J374" i="2"/>
  <c r="J71" i="2"/>
  <c r="J333" i="2"/>
  <c r="J645" i="2"/>
  <c r="J204" i="2"/>
  <c r="J233" i="2"/>
  <c r="J311" i="2"/>
  <c r="J512" i="2"/>
  <c r="J194" i="2"/>
  <c r="J547" i="2"/>
  <c r="J124" i="2"/>
  <c r="J394" i="2"/>
  <c r="J342" i="2"/>
  <c r="J186" i="2"/>
  <c r="J153" i="2"/>
  <c r="J677" i="2"/>
  <c r="J284" i="2"/>
  <c r="J54" i="2"/>
  <c r="J393" i="2"/>
  <c r="J83" i="2"/>
  <c r="J185" i="2"/>
  <c r="J627" i="2"/>
  <c r="J460" i="2"/>
  <c r="J35" i="2"/>
  <c r="J321" i="2"/>
  <c r="J567" i="2"/>
  <c r="J227" i="2"/>
  <c r="J115" i="2"/>
  <c r="J8" i="2"/>
  <c r="J213" i="2"/>
  <c r="J572" i="2"/>
  <c r="J84" i="2"/>
  <c r="J720" i="2"/>
  <c r="J389" i="2"/>
  <c r="J459" i="2"/>
  <c r="J691" i="2"/>
  <c r="J107" i="2"/>
  <c r="J611" i="2"/>
  <c r="J679" i="2"/>
  <c r="J172" i="2"/>
  <c r="J490" i="2"/>
  <c r="J51" i="2"/>
  <c r="J331" i="2"/>
  <c r="J279" i="2"/>
  <c r="J676" i="2"/>
  <c r="J504" i="2"/>
  <c r="J293" i="2"/>
  <c r="J23" i="2"/>
  <c r="J38" i="2"/>
  <c r="J617" i="2"/>
  <c r="J489" i="2"/>
  <c r="J243" i="2"/>
  <c r="J425" i="2"/>
  <c r="J537" i="2"/>
  <c r="J148" i="2"/>
  <c r="J136" i="2"/>
  <c r="J170" i="2"/>
  <c r="J604" i="2"/>
  <c r="J292" i="2"/>
  <c r="J300" i="2"/>
  <c r="J385" i="2"/>
  <c r="J564" i="2"/>
  <c r="J132" i="2"/>
  <c r="J123" i="2"/>
  <c r="J247" i="2"/>
  <c r="J135" i="2"/>
  <c r="J578" i="2"/>
  <c r="J673" i="2"/>
  <c r="J133" i="2"/>
  <c r="J131" i="2"/>
  <c r="J416" i="2"/>
  <c r="J303" i="2"/>
  <c r="J431" i="2"/>
  <c r="J410" i="2"/>
  <c r="J163" i="2"/>
  <c r="J642" i="2"/>
  <c r="J252" i="2"/>
  <c r="J280" i="2"/>
  <c r="J134" i="2"/>
  <c r="J607" i="2"/>
  <c r="J534" i="2"/>
  <c r="J34" i="2"/>
  <c r="J268" i="2"/>
  <c r="J501" i="2"/>
  <c r="J415" i="2"/>
  <c r="J678" i="2"/>
  <c r="J150" i="2"/>
  <c r="J181" i="2"/>
  <c r="J383" i="2"/>
  <c r="J128" i="2"/>
  <c r="J184" i="2"/>
  <c r="J110" i="2"/>
  <c r="J354" i="2"/>
  <c r="J117" i="2"/>
  <c r="J594" i="2"/>
  <c r="J21" i="2"/>
  <c r="J99" i="2"/>
  <c r="J359" i="2"/>
  <c r="J623" i="2"/>
  <c r="J57" i="2"/>
  <c r="J378" i="2"/>
  <c r="J16" i="2"/>
  <c r="J102" i="2"/>
  <c r="J447" i="2"/>
  <c r="J218" i="2"/>
  <c r="J189" i="2"/>
  <c r="J154" i="2"/>
  <c r="J304" i="2"/>
  <c r="J15" i="2"/>
  <c r="J19" i="2"/>
  <c r="J730" i="2"/>
  <c r="J649" i="2"/>
  <c r="J202" i="2"/>
  <c r="J76" i="2"/>
  <c r="J605" i="2"/>
  <c r="J222" i="2"/>
  <c r="J527" i="2"/>
  <c r="J168" i="2"/>
  <c r="J11" i="2"/>
  <c r="J379" i="2"/>
  <c r="J521" i="2"/>
  <c r="J56" i="2"/>
  <c r="J248" i="2"/>
  <c r="J549" i="2"/>
  <c r="J659" i="2"/>
  <c r="J320" i="2"/>
  <c r="J118" i="2"/>
  <c r="J349" i="2"/>
  <c r="J426" i="2"/>
  <c r="J387" i="2"/>
  <c r="J588" i="2"/>
  <c r="J256" i="2"/>
  <c r="J637" i="2"/>
  <c r="J9" i="2"/>
  <c r="J486" i="2"/>
  <c r="J353" i="2"/>
  <c r="J305" i="2"/>
  <c r="J143" i="2"/>
  <c r="J178" i="2"/>
  <c r="J451" i="2"/>
  <c r="J701" i="2"/>
  <c r="J97" i="2"/>
  <c r="J269" i="2"/>
  <c r="J656" i="2"/>
  <c r="J440" i="2"/>
  <c r="J726" i="2"/>
  <c r="J381" i="2"/>
  <c r="J190" i="2"/>
  <c r="J221" i="2"/>
  <c r="J493" i="2"/>
  <c r="J7" i="2"/>
  <c r="J191" i="2"/>
  <c r="J515" i="2"/>
  <c r="J301" i="2"/>
  <c r="J22" i="2"/>
  <c r="J167" i="2"/>
  <c r="J495" i="2"/>
  <c r="J254" i="2"/>
  <c r="J287" i="2"/>
  <c r="J419" i="2"/>
  <c r="J66" i="2"/>
  <c r="J558" i="2"/>
  <c r="J711" i="2"/>
  <c r="J585" i="2"/>
  <c r="J382" i="2"/>
  <c r="J437" i="2"/>
  <c r="J95" i="2"/>
  <c r="J682" i="2"/>
  <c r="J234" i="2"/>
  <c r="J113" i="2"/>
  <c r="J344" i="2"/>
  <c r="J405" i="2"/>
  <c r="J728" i="2"/>
  <c r="J318" i="2"/>
  <c r="J662" i="2"/>
  <c r="J485" i="2"/>
  <c r="J632" i="2"/>
  <c r="J660" i="2"/>
  <c r="J249" i="2"/>
  <c r="J59" i="2"/>
  <c r="J392" i="2"/>
  <c r="J591" i="2"/>
  <c r="J114" i="2"/>
  <c r="J507" i="2"/>
  <c r="J210" i="2"/>
  <c r="J601" i="2"/>
  <c r="J472" i="2"/>
  <c r="J13" i="2"/>
  <c r="J358" i="2"/>
  <c r="J456" i="2"/>
  <c r="J690" i="2"/>
  <c r="J462" i="2"/>
  <c r="J600" i="2"/>
  <c r="J352" i="2"/>
  <c r="J361" i="2"/>
  <c r="J418" i="2"/>
  <c r="J30" i="2"/>
  <c r="J380" i="2"/>
  <c r="J77" i="2"/>
  <c r="J130" i="2"/>
  <c r="J608" i="2"/>
  <c r="J687" i="2"/>
  <c r="J105" i="2"/>
  <c r="J253" i="2"/>
  <c r="J197" i="2"/>
  <c r="J316" i="2"/>
  <c r="J173" i="2"/>
  <c r="J553" i="2"/>
  <c r="J466" i="2"/>
  <c r="J391" i="2"/>
  <c r="J473" i="2"/>
  <c r="J665" i="2"/>
  <c r="J734" i="2"/>
  <c r="J516" i="2"/>
  <c r="J80" i="2"/>
  <c r="J500" i="2"/>
  <c r="J718" i="2"/>
  <c r="J75" i="2"/>
  <c r="J406" i="2"/>
  <c r="J312" i="2"/>
  <c r="J364" i="2"/>
  <c r="J326" i="2"/>
  <c r="J577" i="2"/>
  <c r="J79" i="2"/>
  <c r="J614" i="2"/>
  <c r="J612" i="2"/>
  <c r="J208" i="2"/>
  <c r="J388" i="2"/>
  <c r="J445" i="2"/>
  <c r="J166" i="2"/>
  <c r="J463" i="2"/>
  <c r="J295" i="2"/>
  <c r="J566" i="2"/>
  <c r="J651" i="2"/>
  <c r="J523" i="2"/>
  <c r="J235" i="2"/>
  <c r="J506" i="2"/>
  <c r="J41" i="2"/>
  <c r="J630" i="2"/>
  <c r="J183" i="2"/>
  <c r="J499" i="2"/>
  <c r="J570" i="2"/>
  <c r="J325" i="2"/>
  <c r="J78" i="2"/>
  <c r="J36" i="2"/>
  <c r="J89" i="2"/>
  <c r="J33" i="2"/>
  <c r="J475" i="2"/>
  <c r="J510" i="2"/>
  <c r="J228" i="2"/>
  <c r="J695" i="2"/>
  <c r="J92" i="2"/>
  <c r="J48" i="2"/>
  <c r="J237" i="2"/>
  <c r="J399" i="2"/>
  <c r="J39" i="2"/>
  <c r="J31" i="2"/>
  <c r="J641" i="2"/>
  <c r="J334" i="2"/>
  <c r="J351" i="2"/>
  <c r="J697" i="2"/>
  <c r="J277" i="2"/>
  <c r="J104" i="2"/>
  <c r="J514" i="2"/>
  <c r="J308" i="2"/>
  <c r="J454" i="2"/>
  <c r="J68" i="2"/>
  <c r="J663" i="2"/>
  <c r="J654" i="2"/>
  <c r="J27" i="2"/>
  <c r="J712" i="2"/>
  <c r="J375" i="2"/>
  <c r="J281" i="2"/>
  <c r="J646" i="2"/>
  <c r="J417" i="2"/>
  <c r="J346" i="2"/>
  <c r="J64" i="2"/>
  <c r="J609" i="2"/>
  <c r="J205" i="2"/>
  <c r="J675" i="2"/>
  <c r="J427" i="2"/>
  <c r="J232" i="2"/>
  <c r="J696" i="2"/>
  <c r="J182" i="2"/>
  <c r="J574" i="2"/>
  <c r="J112" i="2"/>
  <c r="J337" i="2"/>
  <c r="J156" i="2"/>
  <c r="J49" i="2"/>
  <c r="J458" i="2"/>
  <c r="J239" i="2"/>
  <c r="J699" i="2"/>
  <c r="J481" i="2"/>
  <c r="J722" i="2"/>
  <c r="J108" i="2"/>
  <c r="J141" i="2"/>
  <c r="J400" i="2"/>
  <c r="J559" i="2"/>
  <c r="J96" i="2"/>
  <c r="J727" i="2"/>
  <c r="J461" i="2"/>
  <c r="J111" i="2"/>
  <c r="J103" i="2"/>
  <c r="J291" i="2"/>
  <c r="J384" i="2"/>
  <c r="J488" i="2"/>
  <c r="J341" i="2"/>
  <c r="J533" i="2"/>
  <c r="J137" i="2"/>
  <c r="J262" i="2"/>
  <c r="J693" i="2"/>
  <c r="J685" i="2"/>
  <c r="J639" i="2"/>
  <c r="J669" i="2"/>
  <c r="J411" i="2"/>
  <c r="J339" i="2"/>
  <c r="J435" i="2"/>
  <c r="J541" i="2"/>
  <c r="J149" i="2"/>
  <c r="J652" i="2"/>
  <c r="J692" i="2"/>
  <c r="J575" i="2"/>
  <c r="J224" i="2"/>
  <c r="J357" i="2"/>
  <c r="J684" i="2"/>
  <c r="J709" i="2"/>
  <c r="J713" i="2"/>
  <c r="J550" i="2"/>
  <c r="J681" i="2"/>
  <c r="J535" i="2"/>
  <c r="J569" i="2"/>
  <c r="J101" i="2"/>
  <c r="J586" i="2"/>
  <c r="J562" i="2"/>
  <c r="J480" i="2"/>
  <c r="J258" i="2"/>
  <c r="J625" i="2"/>
  <c r="J328" i="2"/>
  <c r="J735" i="2"/>
  <c r="J270" i="2"/>
  <c r="J478" i="2"/>
  <c r="J119" i="2"/>
  <c r="J689" i="2"/>
  <c r="J85" i="2"/>
  <c r="J376" i="2"/>
  <c r="J356" i="2"/>
  <c r="J551" i="2"/>
  <c r="J658" i="2"/>
  <c r="J324" i="2"/>
  <c r="J442" i="2"/>
  <c r="J408" i="2"/>
  <c r="J58" i="2"/>
  <c r="J193" i="2"/>
  <c r="J593" i="2"/>
  <c r="J347" i="2"/>
  <c r="J545" i="2"/>
  <c r="J531" i="2"/>
  <c r="J288" i="2"/>
  <c r="J377" i="2"/>
  <c r="J729" i="2"/>
  <c r="J363" i="2"/>
  <c r="J471" i="2"/>
  <c r="J350" i="2"/>
  <c r="J589" i="2"/>
  <c r="J683" i="2"/>
  <c r="J244" i="2"/>
  <c r="J513" i="2"/>
  <c r="J615" i="2"/>
  <c r="J519" i="2"/>
  <c r="J502" i="2"/>
  <c r="J633" i="2"/>
  <c r="J540" i="2"/>
  <c r="J584" i="2"/>
  <c r="J211" i="2"/>
  <c r="J634" i="2"/>
  <c r="J290" i="2"/>
  <c r="J164" i="2"/>
  <c r="J345" i="2"/>
  <c r="J522" i="2"/>
  <c r="J580" i="2"/>
  <c r="J402" i="2"/>
  <c r="J360" i="2"/>
  <c r="J455" i="2"/>
  <c r="J452" i="2"/>
  <c r="J274" i="2"/>
  <c r="J483" i="2"/>
  <c r="J703" i="2"/>
  <c r="J309" i="2"/>
  <c r="J275" i="2"/>
  <c r="J220" i="2"/>
  <c r="J714" i="2"/>
  <c r="J571" i="2"/>
  <c r="J666" i="2"/>
  <c r="J603" i="2"/>
  <c r="J492" i="2"/>
  <c r="J432" i="2"/>
  <c r="J413" i="2"/>
  <c r="J599" i="2"/>
  <c r="J650" i="2"/>
  <c r="J453" i="2"/>
  <c r="J653" i="2"/>
  <c r="J723" i="2"/>
  <c r="J503" i="2"/>
  <c r="J616" i="2"/>
  <c r="J671" i="2"/>
  <c r="J700" i="2"/>
  <c r="J529" i="2"/>
  <c r="J710" i="2"/>
  <c r="J680" i="2"/>
  <c r="J560" i="2"/>
  <c r="J719" i="2"/>
  <c r="J733" i="2"/>
  <c r="J670" i="2"/>
  <c r="J618" i="2"/>
  <c r="J694" i="2"/>
  <c r="J596" i="2"/>
  <c r="J624" i="2"/>
  <c r="J721" i="2"/>
  <c r="J563" i="2"/>
  <c r="J698" i="2"/>
  <c r="J705" i="2"/>
  <c r="J643" i="2"/>
  <c r="J704" i="2"/>
  <c r="J686" i="2"/>
  <c r="J724" i="2"/>
  <c r="J668" i="2"/>
  <c r="J674" i="2"/>
  <c r="J620" i="2"/>
  <c r="J638" i="2"/>
  <c r="J716" i="2"/>
  <c r="J595" i="2"/>
  <c r="J688" i="2"/>
  <c r="J732" i="2"/>
  <c r="J731" i="2"/>
  <c r="H542" i="2"/>
  <c r="H583" i="2"/>
  <c r="H597" i="2"/>
  <c r="H147" i="2"/>
  <c r="H395" i="2"/>
  <c r="H307" i="2"/>
  <c r="H576" i="2"/>
  <c r="H397" i="2"/>
  <c r="H582" i="2"/>
  <c r="H348" i="2"/>
  <c r="H327" i="2"/>
  <c r="H518" i="2"/>
  <c r="H140" i="2"/>
  <c r="H267" i="2"/>
  <c r="H664" i="2"/>
  <c r="H106" i="2"/>
  <c r="H180" i="2"/>
  <c r="H386" i="2"/>
  <c r="H443" i="2"/>
  <c r="H491" i="2"/>
  <c r="H672" i="2"/>
  <c r="H198" i="2"/>
  <c r="H52" i="2"/>
  <c r="H122" i="2"/>
  <c r="H390" i="2"/>
  <c r="H340" i="2"/>
  <c r="H146" i="2"/>
  <c r="H18" i="2"/>
  <c r="H543" i="2"/>
  <c r="H661" i="2"/>
  <c r="H362" i="2"/>
  <c r="H121" i="2"/>
  <c r="H69" i="2"/>
  <c r="H647" i="2"/>
  <c r="H138" i="2"/>
  <c r="H648" i="2"/>
  <c r="H60" i="2"/>
  <c r="H598" i="2"/>
  <c r="H322" i="2"/>
  <c r="H74" i="2"/>
  <c r="H72" i="2"/>
  <c r="H6" i="2"/>
  <c r="H20" i="2"/>
  <c r="H573" i="2"/>
  <c r="H444" i="2"/>
  <c r="H296" i="2"/>
  <c r="H161" i="2"/>
  <c r="H561" i="2"/>
  <c r="H403" i="2"/>
  <c r="H332" i="2"/>
  <c r="H53" i="2"/>
  <c r="H240" i="2"/>
  <c r="H151" i="2"/>
  <c r="H100" i="2"/>
  <c r="H467" i="2"/>
  <c r="H636" i="2"/>
  <c r="H407" i="2"/>
  <c r="H61" i="2"/>
  <c r="H195" i="2"/>
  <c r="H554" i="2"/>
  <c r="H144" i="2"/>
  <c r="H373" i="2"/>
  <c r="H536" i="2"/>
  <c r="H336" i="2"/>
  <c r="H476" i="2"/>
  <c r="H424" i="2"/>
  <c r="H223" i="2"/>
  <c r="H465" i="2"/>
  <c r="H282" i="2"/>
  <c r="H94" i="2"/>
  <c r="H441" i="2"/>
  <c r="H187" i="2"/>
  <c r="H446" i="2"/>
  <c r="H396" i="2"/>
  <c r="H294" i="2"/>
  <c r="H238" i="2"/>
  <c r="H82" i="2"/>
  <c r="H88" i="2"/>
  <c r="H450" i="2"/>
  <c r="H477" i="2"/>
  <c r="H310" i="2"/>
  <c r="H285" i="2"/>
  <c r="H215" i="2"/>
  <c r="H338" i="2"/>
  <c r="H266" i="2"/>
  <c r="H86" i="2"/>
  <c r="H216" i="2"/>
  <c r="H587" i="2"/>
  <c r="H46" i="2"/>
  <c r="H3" i="2"/>
  <c r="H404" i="2"/>
  <c r="H231" i="2"/>
  <c r="H299" i="2"/>
  <c r="H42" i="2"/>
  <c r="H366" i="2"/>
  <c r="H644" i="2"/>
  <c r="H165" i="2"/>
  <c r="H12" i="2"/>
  <c r="H10" i="2"/>
  <c r="H330" i="2"/>
  <c r="H43" i="2"/>
  <c r="H289" i="2"/>
  <c r="H127" i="2"/>
  <c r="H4" i="2"/>
  <c r="H214" i="2"/>
  <c r="H414" i="2"/>
  <c r="H158" i="2"/>
  <c r="H565" i="2"/>
  <c r="H469" i="2"/>
  <c r="H174" i="2"/>
  <c r="H423" i="2"/>
  <c r="H155" i="2"/>
  <c r="H29" i="2"/>
  <c r="H319" i="2"/>
  <c r="H306" i="2"/>
  <c r="H93" i="2"/>
  <c r="H371" i="2"/>
  <c r="H177" i="2"/>
  <c r="H706" i="2"/>
  <c r="H37" i="2"/>
  <c r="H317" i="2"/>
  <c r="H606" i="2"/>
  <c r="H207" i="2"/>
  <c r="H520" i="2"/>
  <c r="H200" i="2"/>
  <c r="H219" i="2"/>
  <c r="H241" i="2"/>
  <c r="H273" i="2"/>
  <c r="H229" i="2"/>
  <c r="H528" i="2"/>
  <c r="H369" i="2"/>
  <c r="H509" i="2"/>
  <c r="H246" i="2"/>
  <c r="H433" i="2"/>
  <c r="H203" i="2"/>
  <c r="H50" i="2"/>
  <c r="H422" i="2"/>
  <c r="H32" i="2"/>
  <c r="H315" i="2"/>
  <c r="H430" i="2"/>
  <c r="H708" i="2"/>
  <c r="H206" i="2"/>
  <c r="H225" i="2"/>
  <c r="H129" i="2"/>
  <c r="H263" i="2"/>
  <c r="H398" i="2"/>
  <c r="H176" i="2"/>
  <c r="H367" i="2"/>
  <c r="H98" i="2"/>
  <c r="H2" i="2"/>
  <c r="H702" i="2"/>
  <c r="H250" i="2"/>
  <c r="H343" i="2"/>
  <c r="H120" i="2"/>
  <c r="H457" i="2"/>
  <c r="H372" i="2"/>
  <c r="H25" i="2"/>
  <c r="H474" i="2"/>
  <c r="H592" i="2"/>
  <c r="H116" i="2"/>
  <c r="H17" i="2"/>
  <c r="H610" i="2"/>
  <c r="H448" i="2"/>
  <c r="H245" i="2"/>
  <c r="H482" i="2"/>
  <c r="H175" i="2"/>
  <c r="H217" i="2"/>
  <c r="H555" i="2"/>
  <c r="H629" i="2"/>
  <c r="H524" i="2"/>
  <c r="H556" i="2"/>
  <c r="H568" i="2"/>
  <c r="H26" i="2"/>
  <c r="H335" i="2"/>
  <c r="H626" i="2"/>
  <c r="H602" i="2"/>
  <c r="H497" i="2"/>
  <c r="H552" i="2"/>
  <c r="H160" i="2"/>
  <c r="H162" i="2"/>
  <c r="H226" i="2"/>
  <c r="H199" i="2"/>
  <c r="H260" i="2"/>
  <c r="H265" i="2"/>
  <c r="H24" i="2"/>
  <c r="H655" i="2"/>
  <c r="H420" i="2"/>
  <c r="H579" i="2"/>
  <c r="H298" i="2"/>
  <c r="H657" i="2"/>
  <c r="H297" i="2"/>
  <c r="H619" i="2"/>
  <c r="H370" i="2"/>
  <c r="H581" i="2"/>
  <c r="H438" i="2"/>
  <c r="H283" i="2"/>
  <c r="H81" i="2"/>
  <c r="H169" i="2"/>
  <c r="H613" i="2"/>
  <c r="H87" i="2"/>
  <c r="H401" i="2"/>
  <c r="H439" i="2"/>
  <c r="H511" i="2"/>
  <c r="H201" i="2"/>
  <c r="H428" i="2"/>
  <c r="H498" i="2"/>
  <c r="H532" i="2"/>
  <c r="H538" i="2"/>
  <c r="H631" i="2"/>
  <c r="H109" i="2"/>
  <c r="H517" i="2"/>
  <c r="H530" i="2"/>
  <c r="H62" i="2"/>
  <c r="H487" i="2"/>
  <c r="H192" i="2"/>
  <c r="H264" i="2"/>
  <c r="H494" i="2"/>
  <c r="H313" i="2"/>
  <c r="H188" i="2"/>
  <c r="H278" i="2"/>
  <c r="H90" i="2"/>
  <c r="H259" i="2"/>
  <c r="H212" i="2"/>
  <c r="H179" i="2"/>
  <c r="H125" i="2"/>
  <c r="H436" i="2"/>
  <c r="H255" i="2"/>
  <c r="H449" i="2"/>
  <c r="H667" i="2"/>
  <c r="H548" i="2"/>
  <c r="H628" i="2"/>
  <c r="H73" i="2"/>
  <c r="H47" i="2"/>
  <c r="H55" i="2"/>
  <c r="H302" i="2"/>
  <c r="H539" i="2"/>
  <c r="H725" i="2"/>
  <c r="H257" i="2"/>
  <c r="H622" i="2"/>
  <c r="H544" i="2"/>
  <c r="H715" i="2"/>
  <c r="H63" i="2"/>
  <c r="H508" i="2"/>
  <c r="H484" i="2"/>
  <c r="H14" i="2"/>
  <c r="H276" i="2"/>
  <c r="H152" i="2"/>
  <c r="H526" i="2"/>
  <c r="H323" i="2"/>
  <c r="H271" i="2"/>
  <c r="H355" i="2"/>
  <c r="H505" i="2"/>
  <c r="H707" i="2"/>
  <c r="H230" i="2"/>
  <c r="H464" i="2"/>
  <c r="H261" i="2"/>
  <c r="H157" i="2"/>
  <c r="H409" i="2"/>
  <c r="H621" i="2"/>
  <c r="H368" i="2"/>
  <c r="H329" i="2"/>
  <c r="H70" i="2"/>
  <c r="H209" i="2"/>
  <c r="H557" i="2"/>
  <c r="H470" i="2"/>
  <c r="H479" i="2"/>
  <c r="H145" i="2"/>
  <c r="H421" i="2"/>
  <c r="H434" i="2"/>
  <c r="H590" i="2"/>
  <c r="H365" i="2"/>
  <c r="H67" i="2"/>
  <c r="H412" i="2"/>
  <c r="H159" i="2"/>
  <c r="H236" i="2"/>
  <c r="H429" i="2"/>
  <c r="H251" i="2"/>
  <c r="H468" i="2"/>
  <c r="H314" i="2"/>
  <c r="H91" i="2"/>
  <c r="H142" i="2"/>
  <c r="H272" i="2"/>
  <c r="H640" i="2"/>
  <c r="H65" i="2"/>
  <c r="H286" i="2"/>
  <c r="H717" i="2"/>
  <c r="H28" i="2"/>
  <c r="H5" i="2"/>
  <c r="H546" i="2"/>
  <c r="H40" i="2"/>
  <c r="H126" i="2"/>
  <c r="H525" i="2"/>
  <c r="H635" i="2"/>
  <c r="H45" i="2"/>
  <c r="H196" i="2"/>
  <c r="H44" i="2"/>
  <c r="H496" i="2"/>
  <c r="H171" i="2"/>
  <c r="H242" i="2"/>
  <c r="H139" i="2"/>
  <c r="H374" i="2"/>
  <c r="H71" i="2"/>
  <c r="H333" i="2"/>
  <c r="H645" i="2"/>
  <c r="H204" i="2"/>
  <c r="H233" i="2"/>
  <c r="H311" i="2"/>
  <c r="H512" i="2"/>
  <c r="H194" i="2"/>
  <c r="H547" i="2"/>
  <c r="H124" i="2"/>
  <c r="H394" i="2"/>
  <c r="H342" i="2"/>
  <c r="H186" i="2"/>
  <c r="H153" i="2"/>
  <c r="H677" i="2"/>
  <c r="H284" i="2"/>
  <c r="H54" i="2"/>
  <c r="H393" i="2"/>
  <c r="H83" i="2"/>
  <c r="H185" i="2"/>
  <c r="H627" i="2"/>
  <c r="H460" i="2"/>
  <c r="H35" i="2"/>
  <c r="H321" i="2"/>
  <c r="H567" i="2"/>
  <c r="H227" i="2"/>
  <c r="H115" i="2"/>
  <c r="H8" i="2"/>
  <c r="H213" i="2"/>
  <c r="H572" i="2"/>
  <c r="H84" i="2"/>
  <c r="H720" i="2"/>
  <c r="H389" i="2"/>
  <c r="H459" i="2"/>
  <c r="H691" i="2"/>
  <c r="H107" i="2"/>
  <c r="H611" i="2"/>
  <c r="H679" i="2"/>
  <c r="H172" i="2"/>
  <c r="H490" i="2"/>
  <c r="H51" i="2"/>
  <c r="H331" i="2"/>
  <c r="H279" i="2"/>
  <c r="H676" i="2"/>
  <c r="H504" i="2"/>
  <c r="H293" i="2"/>
  <c r="H23" i="2"/>
  <c r="H38" i="2"/>
  <c r="H617" i="2"/>
  <c r="H489" i="2"/>
  <c r="H243" i="2"/>
  <c r="H425" i="2"/>
  <c r="H537" i="2"/>
  <c r="H148" i="2"/>
  <c r="H136" i="2"/>
  <c r="H170" i="2"/>
  <c r="H604" i="2"/>
  <c r="H292" i="2"/>
  <c r="H300" i="2"/>
  <c r="H385" i="2"/>
  <c r="H564" i="2"/>
  <c r="H132" i="2"/>
  <c r="H123" i="2"/>
  <c r="H247" i="2"/>
  <c r="H135" i="2"/>
  <c r="H578" i="2"/>
  <c r="H673" i="2"/>
  <c r="H133" i="2"/>
  <c r="H131" i="2"/>
  <c r="H416" i="2"/>
  <c r="H303" i="2"/>
  <c r="H431" i="2"/>
  <c r="H410" i="2"/>
  <c r="H163" i="2"/>
  <c r="H642" i="2"/>
  <c r="H252" i="2"/>
  <c r="H280" i="2"/>
  <c r="H134" i="2"/>
  <c r="H607" i="2"/>
  <c r="H534" i="2"/>
  <c r="H34" i="2"/>
  <c r="H268" i="2"/>
  <c r="H501" i="2"/>
  <c r="H415" i="2"/>
  <c r="H678" i="2"/>
  <c r="H150" i="2"/>
  <c r="H181" i="2"/>
  <c r="H383" i="2"/>
  <c r="H128" i="2"/>
  <c r="H184" i="2"/>
  <c r="H110" i="2"/>
  <c r="H354" i="2"/>
  <c r="H117" i="2"/>
  <c r="H594" i="2"/>
  <c r="H21" i="2"/>
  <c r="H99" i="2"/>
  <c r="H359" i="2"/>
  <c r="H623" i="2"/>
  <c r="H57" i="2"/>
  <c r="H378" i="2"/>
  <c r="H16" i="2"/>
  <c r="H102" i="2"/>
  <c r="H447" i="2"/>
  <c r="H218" i="2"/>
  <c r="H189" i="2"/>
  <c r="H154" i="2"/>
  <c r="H304" i="2"/>
  <c r="H15" i="2"/>
  <c r="H19" i="2"/>
  <c r="H730" i="2"/>
  <c r="H649" i="2"/>
  <c r="H202" i="2"/>
  <c r="H76" i="2"/>
  <c r="H605" i="2"/>
  <c r="H222" i="2"/>
  <c r="H527" i="2"/>
  <c r="H168" i="2"/>
  <c r="H11" i="2"/>
  <c r="H379" i="2"/>
  <c r="H521" i="2"/>
  <c r="H56" i="2"/>
  <c r="H248" i="2"/>
  <c r="H549" i="2"/>
  <c r="H659" i="2"/>
  <c r="H320" i="2"/>
  <c r="H118" i="2"/>
  <c r="H349" i="2"/>
  <c r="H426" i="2"/>
  <c r="H387" i="2"/>
  <c r="H588" i="2"/>
  <c r="H256" i="2"/>
  <c r="H637" i="2"/>
  <c r="H9" i="2"/>
  <c r="H486" i="2"/>
  <c r="H353" i="2"/>
  <c r="H305" i="2"/>
  <c r="H143" i="2"/>
  <c r="H178" i="2"/>
  <c r="H451" i="2"/>
  <c r="H701" i="2"/>
  <c r="H97" i="2"/>
  <c r="H269" i="2"/>
  <c r="H656" i="2"/>
  <c r="H440" i="2"/>
  <c r="H726" i="2"/>
  <c r="H381" i="2"/>
  <c r="H190" i="2"/>
  <c r="H221" i="2"/>
  <c r="H493" i="2"/>
  <c r="H7" i="2"/>
  <c r="H191" i="2"/>
  <c r="H515" i="2"/>
  <c r="H301" i="2"/>
  <c r="H22" i="2"/>
  <c r="H167" i="2"/>
  <c r="H495" i="2"/>
  <c r="H254" i="2"/>
  <c r="H287" i="2"/>
  <c r="H419" i="2"/>
  <c r="H66" i="2"/>
  <c r="H558" i="2"/>
  <c r="H711" i="2"/>
  <c r="H585" i="2"/>
  <c r="H382" i="2"/>
  <c r="H437" i="2"/>
  <c r="H95" i="2"/>
  <c r="H682" i="2"/>
  <c r="H234" i="2"/>
  <c r="H113" i="2"/>
  <c r="H344" i="2"/>
  <c r="H405" i="2"/>
  <c r="H728" i="2"/>
  <c r="H318" i="2"/>
  <c r="H662" i="2"/>
  <c r="H485" i="2"/>
  <c r="H632" i="2"/>
  <c r="H660" i="2"/>
  <c r="H249" i="2"/>
  <c r="H59" i="2"/>
  <c r="H392" i="2"/>
  <c r="H591" i="2"/>
  <c r="H114" i="2"/>
  <c r="H507" i="2"/>
  <c r="H210" i="2"/>
  <c r="H601" i="2"/>
  <c r="H472" i="2"/>
  <c r="H13" i="2"/>
  <c r="H358" i="2"/>
  <c r="H456" i="2"/>
  <c r="H690" i="2"/>
  <c r="H462" i="2"/>
  <c r="H600" i="2"/>
  <c r="H352" i="2"/>
  <c r="H361" i="2"/>
  <c r="H418" i="2"/>
  <c r="H30" i="2"/>
  <c r="H380" i="2"/>
  <c r="H77" i="2"/>
  <c r="H130" i="2"/>
  <c r="H608" i="2"/>
  <c r="H687" i="2"/>
  <c r="H105" i="2"/>
  <c r="H253" i="2"/>
  <c r="H197" i="2"/>
  <c r="H316" i="2"/>
  <c r="H173" i="2"/>
  <c r="H553" i="2"/>
  <c r="H466" i="2"/>
  <c r="H391" i="2"/>
  <c r="H473" i="2"/>
  <c r="H665" i="2"/>
  <c r="H734" i="2"/>
  <c r="H516" i="2"/>
  <c r="H80" i="2"/>
  <c r="H500" i="2"/>
  <c r="H718" i="2"/>
  <c r="H75" i="2"/>
  <c r="H406" i="2"/>
  <c r="H312" i="2"/>
  <c r="H364" i="2"/>
  <c r="H326" i="2"/>
  <c r="H577" i="2"/>
  <c r="H79" i="2"/>
  <c r="H614" i="2"/>
  <c r="H612" i="2"/>
  <c r="H208" i="2"/>
  <c r="H388" i="2"/>
  <c r="H445" i="2"/>
  <c r="H166" i="2"/>
  <c r="H463" i="2"/>
  <c r="H295" i="2"/>
  <c r="H566" i="2"/>
  <c r="H651" i="2"/>
  <c r="H523" i="2"/>
  <c r="H235" i="2"/>
  <c r="H506" i="2"/>
  <c r="H41" i="2"/>
  <c r="H630" i="2"/>
  <c r="H183" i="2"/>
  <c r="H499" i="2"/>
  <c r="H570" i="2"/>
  <c r="H325" i="2"/>
  <c r="H78" i="2"/>
  <c r="H36" i="2"/>
  <c r="H89" i="2"/>
  <c r="H33" i="2"/>
  <c r="H475" i="2"/>
  <c r="H510" i="2"/>
  <c r="H228" i="2"/>
  <c r="H695" i="2"/>
  <c r="H92" i="2"/>
  <c r="H48" i="2"/>
  <c r="H237" i="2"/>
  <c r="H399" i="2"/>
  <c r="H39" i="2"/>
  <c r="H31" i="2"/>
  <c r="H641" i="2"/>
  <c r="H334" i="2"/>
  <c r="H351" i="2"/>
  <c r="H697" i="2"/>
  <c r="H277" i="2"/>
  <c r="H104" i="2"/>
  <c r="H514" i="2"/>
  <c r="H308" i="2"/>
  <c r="H454" i="2"/>
  <c r="H68" i="2"/>
  <c r="H663" i="2"/>
  <c r="H654" i="2"/>
  <c r="H27" i="2"/>
  <c r="H712" i="2"/>
  <c r="H375" i="2"/>
  <c r="H281" i="2"/>
  <c r="H646" i="2"/>
  <c r="H417" i="2"/>
  <c r="H346" i="2"/>
  <c r="H64" i="2"/>
  <c r="H609" i="2"/>
  <c r="H205" i="2"/>
  <c r="H675" i="2"/>
  <c r="H427" i="2"/>
  <c r="H232" i="2"/>
  <c r="H696" i="2"/>
  <c r="H182" i="2"/>
  <c r="H574" i="2"/>
  <c r="H112" i="2"/>
  <c r="H337" i="2"/>
  <c r="H156" i="2"/>
  <c r="H49" i="2"/>
  <c r="H458" i="2"/>
  <c r="H239" i="2"/>
  <c r="H699" i="2"/>
  <c r="H481" i="2"/>
  <c r="H722" i="2"/>
  <c r="H108" i="2"/>
  <c r="H141" i="2"/>
  <c r="H400" i="2"/>
  <c r="H559" i="2"/>
  <c r="H96" i="2"/>
  <c r="H727" i="2"/>
  <c r="H461" i="2"/>
  <c r="H111" i="2"/>
  <c r="H103" i="2"/>
  <c r="H291" i="2"/>
  <c r="H384" i="2"/>
  <c r="H488" i="2"/>
  <c r="H341" i="2"/>
  <c r="H533" i="2"/>
  <c r="H137" i="2"/>
  <c r="H262" i="2"/>
  <c r="H693" i="2"/>
  <c r="H685" i="2"/>
  <c r="H639" i="2"/>
  <c r="H669" i="2"/>
  <c r="H411" i="2"/>
  <c r="H339" i="2"/>
  <c r="H435" i="2"/>
  <c r="H541" i="2"/>
  <c r="H149" i="2"/>
  <c r="H652" i="2"/>
  <c r="H692" i="2"/>
  <c r="H575" i="2"/>
  <c r="H224" i="2"/>
  <c r="H357" i="2"/>
  <c r="H684" i="2"/>
  <c r="H709" i="2"/>
  <c r="H713" i="2"/>
  <c r="H550" i="2"/>
  <c r="H681" i="2"/>
  <c r="H535" i="2"/>
  <c r="H569" i="2"/>
  <c r="H101" i="2"/>
  <c r="H586" i="2"/>
  <c r="H562" i="2"/>
  <c r="H480" i="2"/>
  <c r="H258" i="2"/>
  <c r="H625" i="2"/>
  <c r="H328" i="2"/>
  <c r="H735" i="2"/>
  <c r="H270" i="2"/>
  <c r="H478" i="2"/>
  <c r="H119" i="2"/>
  <c r="H689" i="2"/>
  <c r="H85" i="2"/>
  <c r="H376" i="2"/>
  <c r="H356" i="2"/>
  <c r="H551" i="2"/>
  <c r="H658" i="2"/>
  <c r="H324" i="2"/>
  <c r="H442" i="2"/>
  <c r="H408" i="2"/>
  <c r="H58" i="2"/>
  <c r="H193" i="2"/>
  <c r="H593" i="2"/>
  <c r="H347" i="2"/>
  <c r="H545" i="2"/>
  <c r="H531" i="2"/>
  <c r="H288" i="2"/>
  <c r="H377" i="2"/>
  <c r="H729" i="2"/>
  <c r="H363" i="2"/>
  <c r="H471" i="2"/>
  <c r="H350" i="2"/>
  <c r="H589" i="2"/>
  <c r="H683" i="2"/>
  <c r="H244" i="2"/>
  <c r="H513" i="2"/>
  <c r="H615" i="2"/>
  <c r="H519" i="2"/>
  <c r="H502" i="2"/>
  <c r="H633" i="2"/>
  <c r="H540" i="2"/>
  <c r="H584" i="2"/>
  <c r="H211" i="2"/>
  <c r="H634" i="2"/>
  <c r="H290" i="2"/>
  <c r="H164" i="2"/>
  <c r="H345" i="2"/>
  <c r="H522" i="2"/>
  <c r="H580" i="2"/>
  <c r="H402" i="2"/>
  <c r="H360" i="2"/>
  <c r="H455" i="2"/>
  <c r="H452" i="2"/>
  <c r="H274" i="2"/>
  <c r="H483" i="2"/>
  <c r="H703" i="2"/>
  <c r="H309" i="2"/>
  <c r="H275" i="2"/>
  <c r="H220" i="2"/>
  <c r="H714" i="2"/>
  <c r="H571" i="2"/>
  <c r="H666" i="2"/>
  <c r="H603" i="2"/>
  <c r="H492" i="2"/>
  <c r="H432" i="2"/>
  <c r="H413" i="2"/>
  <c r="H599" i="2"/>
  <c r="H650" i="2"/>
  <c r="H453" i="2"/>
  <c r="H653" i="2"/>
  <c r="H723" i="2"/>
  <c r="H503" i="2"/>
  <c r="H616" i="2"/>
  <c r="H671" i="2"/>
  <c r="H700" i="2"/>
  <c r="H529" i="2"/>
  <c r="H710" i="2"/>
  <c r="H680" i="2"/>
  <c r="H560" i="2"/>
  <c r="H719" i="2"/>
  <c r="H733" i="2"/>
  <c r="H670" i="2"/>
  <c r="H618" i="2"/>
  <c r="H694" i="2"/>
  <c r="H596" i="2"/>
  <c r="H624" i="2"/>
  <c r="H721" i="2"/>
  <c r="H563" i="2"/>
  <c r="H698" i="2"/>
  <c r="H705" i="2"/>
  <c r="H643" i="2"/>
  <c r="H704" i="2"/>
  <c r="H686" i="2"/>
  <c r="H724" i="2"/>
  <c r="H668" i="2"/>
  <c r="H674" i="2"/>
  <c r="H620" i="2"/>
  <c r="H638" i="2"/>
  <c r="H716" i="2"/>
  <c r="H595" i="2"/>
  <c r="H688" i="2"/>
  <c r="H732" i="2"/>
  <c r="H73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AR689" i="2" l="1"/>
  <c r="R51" i="3"/>
  <c r="R27" i="3"/>
  <c r="R83" i="3"/>
  <c r="R6" i="3"/>
  <c r="S100" i="3"/>
  <c r="S29" i="3"/>
  <c r="S103" i="3"/>
  <c r="S34" i="3"/>
  <c r="S82" i="3"/>
  <c r="T98" i="3"/>
  <c r="T52" i="3"/>
  <c r="AR522" i="2"/>
  <c r="AR420" i="2"/>
  <c r="AR315" i="2"/>
  <c r="AR213" i="2"/>
  <c r="AR54" i="2"/>
  <c r="AR233" i="2"/>
  <c r="AR55" i="2"/>
  <c r="AR424" i="2"/>
  <c r="S50" i="3"/>
  <c r="S42" i="3"/>
  <c r="S89" i="3"/>
  <c r="S79" i="3"/>
  <c r="S39" i="3"/>
  <c r="T105" i="3"/>
  <c r="T56" i="3"/>
  <c r="T79" i="3"/>
  <c r="T51" i="3"/>
  <c r="R86" i="3"/>
  <c r="S12" i="3"/>
  <c r="S67" i="3"/>
  <c r="S64" i="3"/>
  <c r="S10" i="3"/>
  <c r="S17" i="3"/>
  <c r="T62" i="3"/>
  <c r="T101" i="3"/>
  <c r="R121" i="3"/>
  <c r="R119" i="3"/>
  <c r="R93" i="3"/>
  <c r="R5" i="3"/>
  <c r="T92" i="3"/>
  <c r="S16" i="3"/>
  <c r="AR465" i="2"/>
  <c r="AR267" i="2"/>
  <c r="R42" i="3"/>
  <c r="R102" i="3"/>
  <c r="R57" i="3"/>
  <c r="R89" i="3"/>
  <c r="R115" i="3"/>
  <c r="R79" i="3"/>
  <c r="R39" i="3"/>
  <c r="R49" i="3"/>
  <c r="R68" i="3"/>
  <c r="R69" i="3"/>
  <c r="R85" i="3"/>
  <c r="R41" i="3"/>
  <c r="R72" i="3"/>
  <c r="R84" i="3"/>
  <c r="R47" i="3"/>
  <c r="S32" i="3"/>
  <c r="S114" i="3"/>
  <c r="S95" i="3"/>
  <c r="S77" i="3"/>
  <c r="S105" i="3"/>
  <c r="S56" i="3"/>
  <c r="S83" i="3"/>
  <c r="S58" i="3"/>
  <c r="S53" i="3"/>
  <c r="S84" i="3"/>
  <c r="S40" i="3"/>
  <c r="S7" i="3"/>
  <c r="T75" i="3"/>
  <c r="T32" i="3"/>
  <c r="T40" i="3"/>
  <c r="T113" i="3"/>
  <c r="T36" i="3"/>
  <c r="T26" i="3"/>
  <c r="T78" i="3"/>
  <c r="T85" i="3"/>
  <c r="T76" i="3"/>
  <c r="T28" i="3"/>
  <c r="T89" i="3"/>
  <c r="T22" i="3"/>
  <c r="T116" i="3"/>
  <c r="T99" i="3"/>
  <c r="T17" i="3"/>
  <c r="R81" i="3"/>
  <c r="R32" i="3"/>
  <c r="R37" i="3"/>
  <c r="S37" i="3"/>
  <c r="R28" i="3"/>
  <c r="T29" i="3"/>
  <c r="R52" i="3"/>
  <c r="T93" i="3"/>
  <c r="S75" i="3"/>
  <c r="R114" i="3"/>
  <c r="S85" i="3"/>
  <c r="S71" i="3"/>
  <c r="T33" i="3"/>
  <c r="AR466" i="2"/>
  <c r="AR221" i="2"/>
  <c r="AR202" i="2"/>
  <c r="AR157" i="2"/>
  <c r="AR81" i="2"/>
  <c r="R11" i="3"/>
  <c r="R75" i="3"/>
  <c r="S86" i="3"/>
  <c r="S51" i="3"/>
  <c r="S27" i="3"/>
  <c r="S25" i="3"/>
  <c r="S8" i="3"/>
  <c r="T12" i="3"/>
  <c r="T121" i="3"/>
  <c r="T35" i="3"/>
  <c r="R36" i="3"/>
  <c r="S69" i="3"/>
  <c r="S41" i="3"/>
  <c r="AR270" i="2"/>
  <c r="AR663" i="2"/>
  <c r="AR553" i="2"/>
  <c r="R16" i="3"/>
  <c r="S70" i="3"/>
  <c r="T50" i="3"/>
  <c r="T42" i="3"/>
  <c r="T57" i="3"/>
  <c r="T77" i="3"/>
  <c r="T39" i="3"/>
  <c r="T41" i="3"/>
  <c r="T91" i="3"/>
  <c r="R25" i="3"/>
  <c r="T66" i="3"/>
  <c r="S112" i="3"/>
  <c r="R98" i="3"/>
  <c r="R101" i="3"/>
  <c r="T53" i="3"/>
  <c r="S20" i="3"/>
  <c r="R94" i="3"/>
  <c r="R56" i="3"/>
  <c r="R7" i="3"/>
  <c r="R74" i="3"/>
  <c r="R24" i="3"/>
  <c r="R50" i="3"/>
  <c r="S5" i="3"/>
  <c r="T115" i="3"/>
  <c r="T71" i="3"/>
  <c r="AR679" i="2"/>
  <c r="R117" i="3"/>
  <c r="R87" i="3"/>
  <c r="R53" i="3"/>
  <c r="R95" i="3"/>
  <c r="R33" i="3"/>
  <c r="R76" i="3"/>
  <c r="R30" i="3"/>
  <c r="S11" i="3"/>
  <c r="S73" i="3"/>
  <c r="T86" i="3"/>
  <c r="T48" i="3"/>
  <c r="T10" i="3"/>
  <c r="T38" i="3"/>
  <c r="T8" i="3"/>
  <c r="S49" i="3"/>
  <c r="R38" i="3"/>
  <c r="S96" i="3"/>
  <c r="T90" i="3"/>
  <c r="S80" i="3"/>
  <c r="T95" i="3"/>
  <c r="T58" i="3"/>
  <c r="T103" i="3"/>
  <c r="T20" i="3"/>
  <c r="S33" i="3"/>
  <c r="S35" i="3"/>
  <c r="S30" i="3"/>
  <c r="R4" i="3"/>
  <c r="R80" i="3"/>
  <c r="S115" i="3"/>
  <c r="S47" i="3"/>
  <c r="T7" i="3"/>
  <c r="R116" i="3"/>
  <c r="S92" i="3"/>
  <c r="T65" i="3"/>
  <c r="T96" i="3"/>
  <c r="T64" i="3"/>
  <c r="S87" i="3"/>
  <c r="T9" i="3"/>
  <c r="R40" i="3"/>
  <c r="R113" i="3"/>
  <c r="R22" i="3"/>
  <c r="R99" i="3"/>
  <c r="S121" i="3"/>
  <c r="S46" i="3"/>
  <c r="S119" i="3"/>
  <c r="S94" i="3"/>
  <c r="T37" i="3"/>
  <c r="T16" i="3"/>
  <c r="T68" i="3"/>
  <c r="T24" i="3"/>
  <c r="T6" i="3"/>
  <c r="T100" i="3"/>
  <c r="S65" i="3"/>
  <c r="S24" i="3"/>
  <c r="T94" i="3"/>
  <c r="S48" i="3"/>
  <c r="T82" i="3"/>
  <c r="AR583" i="2"/>
  <c r="S113" i="3"/>
  <c r="S117" i="3"/>
  <c r="R91" i="3"/>
  <c r="R90" i="3"/>
  <c r="R88" i="3"/>
  <c r="S97" i="3"/>
  <c r="T117" i="3"/>
  <c r="T87" i="3"/>
  <c r="T30" i="3"/>
  <c r="R48" i="3"/>
  <c r="R92" i="3"/>
  <c r="S31" i="3"/>
  <c r="S23" i="3"/>
  <c r="S72" i="3"/>
  <c r="T49" i="3"/>
  <c r="R9" i="3"/>
  <c r="R73" i="3"/>
  <c r="S38" i="3"/>
  <c r="T34" i="3"/>
  <c r="T23" i="3"/>
  <c r="R46" i="3"/>
  <c r="R97" i="3"/>
  <c r="T70" i="3"/>
  <c r="R105" i="3"/>
  <c r="R58" i="3"/>
  <c r="S26" i="3"/>
  <c r="S78" i="3"/>
  <c r="S28" i="3"/>
  <c r="T81" i="3"/>
  <c r="T46" i="3"/>
  <c r="T44" i="3"/>
  <c r="T119" i="3"/>
  <c r="T114" i="3"/>
  <c r="S45" i="3"/>
  <c r="S66" i="3"/>
  <c r="S9" i="3"/>
  <c r="T21" i="3"/>
  <c r="R67" i="3"/>
  <c r="T83" i="3"/>
  <c r="T74" i="3"/>
  <c r="R112" i="3"/>
  <c r="T31" i="3"/>
  <c r="S68" i="3"/>
  <c r="T5" i="3"/>
  <c r="S43" i="3"/>
  <c r="T73" i="3"/>
  <c r="AR536" i="2"/>
  <c r="R45" i="3"/>
  <c r="R29" i="3"/>
  <c r="R103" i="3"/>
  <c r="R12" i="3"/>
  <c r="R35" i="3"/>
  <c r="R64" i="3"/>
  <c r="R43" i="3"/>
  <c r="R66" i="3"/>
  <c r="R65" i="3"/>
  <c r="R34" i="3"/>
  <c r="R31" i="3"/>
  <c r="R44" i="3"/>
  <c r="R82" i="3"/>
  <c r="R26" i="3"/>
  <c r="R20" i="3"/>
  <c r="R17" i="3"/>
  <c r="R23" i="3"/>
  <c r="S81" i="3"/>
  <c r="S62" i="3"/>
  <c r="S98" i="3"/>
  <c r="S99" i="3"/>
  <c r="S91" i="3"/>
  <c r="S90" i="3"/>
  <c r="S118" i="3"/>
  <c r="S102" i="3"/>
  <c r="S76" i="3"/>
  <c r="S52" i="3"/>
  <c r="S88" i="3"/>
  <c r="S101" i="3"/>
  <c r="S6" i="3"/>
  <c r="S36" i="3"/>
  <c r="S116" i="3"/>
  <c r="T97" i="3"/>
  <c r="T112" i="3"/>
  <c r="T45" i="3"/>
  <c r="T47" i="3"/>
  <c r="T67" i="3"/>
  <c r="T72" i="3"/>
  <c r="T25" i="3"/>
  <c r="T43" i="3"/>
  <c r="T11" i="3"/>
  <c r="T102" i="3"/>
  <c r="T4" i="3"/>
  <c r="R21" i="3"/>
  <c r="S21" i="3"/>
  <c r="R70" i="3"/>
  <c r="W3" i="3"/>
  <c r="W114" i="3"/>
  <c r="Y85" i="3"/>
  <c r="R71" i="3"/>
  <c r="AR328" i="2"/>
  <c r="AR254" i="2"/>
  <c r="AR9" i="2"/>
  <c r="R96" i="3"/>
  <c r="T80" i="3"/>
  <c r="Y61" i="3"/>
  <c r="Y89" i="3"/>
  <c r="T88" i="3"/>
  <c r="T84" i="3"/>
  <c r="R100" i="3"/>
  <c r="S44" i="3"/>
  <c r="Y7" i="3"/>
  <c r="S74" i="3"/>
  <c r="R10" i="3"/>
  <c r="AR234" i="2"/>
  <c r="AS269" i="2"/>
  <c r="AR494" i="2"/>
  <c r="AR165" i="2"/>
  <c r="AR266" i="2"/>
  <c r="AT704" i="2"/>
  <c r="R62" i="3"/>
  <c r="R118" i="3"/>
  <c r="S4" i="3"/>
  <c r="Y69" i="3"/>
  <c r="AR288" i="2"/>
  <c r="AR190" i="2"/>
  <c r="S22" i="3"/>
  <c r="W83" i="3"/>
  <c r="Y87" i="3"/>
  <c r="W51" i="3"/>
  <c r="Y68" i="3"/>
  <c r="Y111" i="3"/>
  <c r="Y56" i="3"/>
  <c r="Y110" i="3"/>
  <c r="Y21" i="3"/>
  <c r="W98" i="3"/>
  <c r="Y105" i="3"/>
  <c r="W71" i="3"/>
  <c r="Y66" i="3"/>
  <c r="W33" i="3"/>
  <c r="W48" i="3"/>
  <c r="W19" i="3"/>
  <c r="Y9" i="3"/>
  <c r="Y70" i="3"/>
  <c r="Y116" i="3"/>
  <c r="W59" i="3"/>
  <c r="Y47" i="3"/>
  <c r="W47" i="3"/>
  <c r="W5" i="3"/>
  <c r="W28" i="3"/>
  <c r="W116" i="3"/>
  <c r="Y22" i="3"/>
  <c r="W94" i="3"/>
  <c r="Y54" i="3"/>
  <c r="Y53" i="3"/>
  <c r="W15" i="3"/>
  <c r="Y67" i="3"/>
  <c r="Y44" i="3"/>
  <c r="W69" i="3"/>
  <c r="W112" i="3"/>
  <c r="W10" i="3"/>
  <c r="Y50" i="3"/>
  <c r="Y77" i="3"/>
  <c r="Y23" i="3"/>
  <c r="W35" i="3"/>
  <c r="Y86" i="3"/>
  <c r="W72" i="3"/>
  <c r="W13" i="3"/>
  <c r="W107" i="3"/>
  <c r="W109" i="3"/>
  <c r="W2" i="3"/>
  <c r="W49" i="3"/>
  <c r="W22" i="3"/>
  <c r="Y49" i="3"/>
  <c r="W4" i="3"/>
  <c r="Y96" i="3"/>
  <c r="W81" i="3"/>
  <c r="W89" i="3"/>
  <c r="Y42" i="3"/>
  <c r="W43" i="3"/>
  <c r="W23" i="3"/>
  <c r="W18" i="3"/>
  <c r="Y25" i="3"/>
  <c r="W58" i="3"/>
  <c r="Y4" i="3"/>
  <c r="Y114" i="3"/>
  <c r="Y11" i="3"/>
  <c r="Y15" i="3"/>
  <c r="Y121" i="3"/>
  <c r="W12" i="3"/>
  <c r="W52" i="3"/>
  <c r="Y93" i="3"/>
  <c r="W46" i="3"/>
  <c r="Y113" i="3"/>
  <c r="W17" i="3"/>
  <c r="Y62" i="3"/>
  <c r="W106" i="3"/>
  <c r="W25" i="3"/>
  <c r="W73" i="3"/>
  <c r="W27" i="3"/>
  <c r="Y65" i="3"/>
  <c r="W102" i="3"/>
  <c r="Y18" i="3"/>
  <c r="W42" i="3"/>
  <c r="Y99" i="3"/>
  <c r="Y75" i="3"/>
  <c r="W34" i="3"/>
  <c r="W60" i="3"/>
  <c r="W31" i="3"/>
  <c r="Y29" i="3"/>
  <c r="Y40" i="3"/>
  <c r="Y24" i="3"/>
  <c r="Y3" i="3"/>
  <c r="Y100" i="3"/>
  <c r="Y17" i="3"/>
  <c r="Y63" i="3"/>
  <c r="Y52" i="3"/>
  <c r="W79" i="3"/>
  <c r="W104" i="3"/>
  <c r="Y73" i="3"/>
  <c r="Y14" i="3"/>
  <c r="Y107" i="3"/>
  <c r="W111" i="3"/>
  <c r="Y95" i="3"/>
  <c r="W95" i="3"/>
  <c r="W105" i="3"/>
  <c r="Y10" i="3"/>
  <c r="W70" i="3"/>
  <c r="W92" i="3"/>
  <c r="Y12" i="3"/>
  <c r="Y98" i="3"/>
  <c r="Y102" i="3"/>
  <c r="Y109" i="3"/>
  <c r="W36" i="3"/>
  <c r="W20" i="3"/>
  <c r="Y59" i="3"/>
  <c r="W108" i="3"/>
  <c r="Y39" i="3"/>
  <c r="W99" i="3"/>
  <c r="W57" i="3"/>
  <c r="Y115" i="3"/>
  <c r="W54" i="3"/>
  <c r="W85" i="3"/>
  <c r="Y117" i="3"/>
  <c r="Y78" i="3"/>
  <c r="W11" i="3"/>
  <c r="Y26" i="3"/>
  <c r="W117" i="3"/>
  <c r="Y64" i="3"/>
  <c r="W62" i="3"/>
  <c r="Y118" i="3"/>
  <c r="Y41" i="3"/>
  <c r="W86" i="3"/>
  <c r="W55" i="3"/>
  <c r="W91" i="3"/>
  <c r="Y28" i="3"/>
  <c r="W32" i="3"/>
  <c r="Y45" i="3"/>
  <c r="Y31" i="3"/>
  <c r="Y48" i="3"/>
  <c r="W97" i="3"/>
  <c r="Y20" i="3"/>
  <c r="Y51" i="3"/>
  <c r="Y5" i="3"/>
  <c r="W113" i="3"/>
  <c r="W53" i="3"/>
  <c r="W75" i="3"/>
  <c r="Y80" i="3"/>
  <c r="W93" i="3"/>
  <c r="W50" i="3"/>
  <c r="W64" i="3"/>
  <c r="W41" i="3"/>
  <c r="W40" i="3"/>
  <c r="W39" i="3"/>
  <c r="W119" i="3"/>
  <c r="W29" i="3"/>
  <c r="Y33" i="3"/>
  <c r="Y103" i="3"/>
  <c r="W74" i="3"/>
  <c r="Y19" i="3"/>
  <c r="W14" i="3"/>
  <c r="Y94" i="3"/>
  <c r="Y120" i="3"/>
  <c r="Y38" i="3"/>
  <c r="Y34" i="3"/>
  <c r="W82" i="3"/>
  <c r="Y90" i="3"/>
  <c r="Y106" i="3"/>
  <c r="W44" i="3"/>
  <c r="W87" i="3"/>
  <c r="Y76" i="3"/>
  <c r="Y84" i="3"/>
  <c r="W26" i="3"/>
  <c r="W110" i="3"/>
  <c r="W68" i="3"/>
  <c r="Y27" i="3"/>
  <c r="Y122" i="3"/>
  <c r="Y2" i="3"/>
  <c r="Y97" i="3"/>
  <c r="Y81" i="3"/>
  <c r="Y13" i="3"/>
  <c r="W9" i="3"/>
  <c r="W101" i="3"/>
  <c r="W65" i="3"/>
  <c r="Y108" i="3"/>
  <c r="W30" i="3"/>
  <c r="Y104" i="3"/>
  <c r="W80" i="3"/>
  <c r="W67" i="3"/>
  <c r="Y119" i="3"/>
  <c r="W37" i="3"/>
  <c r="W7" i="3"/>
  <c r="W8" i="3"/>
  <c r="Y60" i="3"/>
  <c r="W6" i="3"/>
  <c r="Y55" i="3"/>
  <c r="W45" i="3"/>
  <c r="W100" i="3"/>
  <c r="Y71" i="3"/>
  <c r="Y83" i="3"/>
  <c r="Y82" i="3"/>
  <c r="Y72" i="3"/>
  <c r="W38" i="3"/>
  <c r="Y6" i="3"/>
  <c r="Y88" i="3"/>
  <c r="W66" i="3"/>
  <c r="W88" i="3"/>
  <c r="Y16" i="3"/>
  <c r="Y32" i="3"/>
  <c r="Y74" i="3"/>
  <c r="W56" i="3"/>
  <c r="Y91" i="3"/>
  <c r="W78" i="3"/>
  <c r="Y8" i="3"/>
  <c r="Y79" i="3"/>
  <c r="Y57" i="3"/>
  <c r="Y30" i="3"/>
  <c r="Y46" i="3"/>
  <c r="W122" i="3"/>
  <c r="Y43" i="3"/>
  <c r="W63" i="3"/>
  <c r="W103" i="3"/>
  <c r="W16" i="3"/>
  <c r="Y37" i="3"/>
  <c r="W118" i="3"/>
  <c r="Y36" i="3"/>
  <c r="Y101" i="3"/>
  <c r="W84" i="3"/>
  <c r="W90" i="3"/>
  <c r="Y35" i="3"/>
  <c r="W121" i="3"/>
  <c r="Y58" i="3"/>
  <c r="W24" i="3"/>
  <c r="W21" i="3"/>
  <c r="W76" i="3"/>
  <c r="W77" i="3"/>
  <c r="W96" i="3"/>
  <c r="Y112" i="3"/>
  <c r="Y92" i="3"/>
  <c r="W115" i="3"/>
  <c r="W120" i="3"/>
  <c r="W61" i="3"/>
  <c r="AS104" i="2"/>
  <c r="AS80" i="2"/>
  <c r="AR80" i="2"/>
  <c r="AS268" i="2"/>
  <c r="AS716" i="2"/>
  <c r="AS559" i="2"/>
  <c r="AR559" i="2"/>
  <c r="AS456" i="2"/>
  <c r="AS387" i="2"/>
  <c r="AS547" i="2"/>
  <c r="AR547" i="2"/>
  <c r="AS657" i="2"/>
  <c r="AS455" i="2"/>
  <c r="AS224" i="2"/>
  <c r="AR224" i="2"/>
  <c r="AS695" i="2"/>
  <c r="AS690" i="2"/>
  <c r="AS11" i="2"/>
  <c r="AR11" i="2"/>
  <c r="AS460" i="2"/>
  <c r="AS355" i="2"/>
  <c r="AR355" i="2"/>
  <c r="AS457" i="2"/>
  <c r="AS215" i="2"/>
  <c r="AR215" i="2"/>
  <c r="AS721" i="2"/>
  <c r="AS502" i="2"/>
  <c r="AR502" i="2"/>
  <c r="AS575" i="2"/>
  <c r="AS112" i="2"/>
  <c r="AR112" i="2"/>
  <c r="AS660" i="2"/>
  <c r="AS168" i="2"/>
  <c r="AR168" i="2"/>
  <c r="AS604" i="2"/>
  <c r="AS257" i="2"/>
  <c r="AS552" i="2"/>
  <c r="AS698" i="2"/>
  <c r="AS633" i="2"/>
  <c r="AR633" i="2"/>
  <c r="AS96" i="2"/>
  <c r="AR96" i="2"/>
  <c r="AS124" i="2"/>
  <c r="AR124" i="2"/>
  <c r="AS646" i="2"/>
  <c r="AS516" i="2"/>
  <c r="AS301" i="2"/>
  <c r="AR301" i="2"/>
  <c r="AS159" i="2"/>
  <c r="AS487" i="2"/>
  <c r="AS42" i="2"/>
  <c r="AR42" i="2"/>
  <c r="AS674" i="2"/>
  <c r="AS694" i="2"/>
  <c r="AS503" i="2"/>
  <c r="AS714" i="2"/>
  <c r="AS688" i="2"/>
  <c r="AS417" i="2"/>
  <c r="AS588" i="2"/>
  <c r="AS292" i="2"/>
  <c r="AS28" i="2"/>
  <c r="AS160" i="2"/>
  <c r="AR160" i="2"/>
  <c r="AS706" i="2"/>
  <c r="AS732" i="2"/>
  <c r="AS705" i="2"/>
  <c r="AS680" i="2"/>
  <c r="AS413" i="2"/>
  <c r="AR413" i="2"/>
  <c r="AS274" i="2"/>
  <c r="AR274" i="2"/>
  <c r="AS584" i="2"/>
  <c r="AR584" i="2"/>
  <c r="AS363" i="2"/>
  <c r="AR363" i="2"/>
  <c r="AS324" i="2"/>
  <c r="AR324" i="2"/>
  <c r="AS625" i="2"/>
  <c r="AR625" i="2"/>
  <c r="AS684" i="2"/>
  <c r="AS639" i="2"/>
  <c r="AS461" i="2"/>
  <c r="AS49" i="2"/>
  <c r="AR49" i="2"/>
  <c r="AS64" i="2"/>
  <c r="AR64" i="2"/>
  <c r="AS308" i="2"/>
  <c r="AR308" i="2"/>
  <c r="AS48" i="2"/>
  <c r="AR48" i="2"/>
  <c r="AS499" i="2"/>
  <c r="AR499" i="2"/>
  <c r="AS445" i="2"/>
  <c r="AR445" i="2"/>
  <c r="AS718" i="2"/>
  <c r="AS197" i="2"/>
  <c r="AR197" i="2"/>
  <c r="AS600" i="2"/>
  <c r="AR600" i="2"/>
  <c r="AS392" i="2"/>
  <c r="AR392" i="2"/>
  <c r="AS234" i="2"/>
  <c r="AS495" i="2"/>
  <c r="AS440" i="2"/>
  <c r="AR440" i="2"/>
  <c r="AS637" i="2"/>
  <c r="AS521" i="2"/>
  <c r="AS15" i="2"/>
  <c r="AR15" i="2"/>
  <c r="AS99" i="2"/>
  <c r="AR99" i="2"/>
  <c r="AS415" i="2"/>
  <c r="AR415" i="2"/>
  <c r="AS431" i="2"/>
  <c r="AR431" i="2"/>
  <c r="AS385" i="2"/>
  <c r="AR385" i="2"/>
  <c r="AS38" i="2"/>
  <c r="AS107" i="2"/>
  <c r="AR107" i="2"/>
  <c r="AS321" i="2"/>
  <c r="AR321" i="2"/>
  <c r="AS342" i="2"/>
  <c r="AR342" i="2"/>
  <c r="AS374" i="2"/>
  <c r="AR374" i="2"/>
  <c r="AS546" i="2"/>
  <c r="AR546" i="2"/>
  <c r="AS251" i="2"/>
  <c r="AR251" i="2"/>
  <c r="AS470" i="2"/>
  <c r="AR470" i="2"/>
  <c r="AS707" i="2"/>
  <c r="AR317" i="2"/>
  <c r="AR469" i="2"/>
  <c r="AS710" i="2"/>
  <c r="AS432" i="2"/>
  <c r="AR432" i="2"/>
  <c r="AS452" i="2"/>
  <c r="AR452" i="2"/>
  <c r="AS729" i="2"/>
  <c r="AS658" i="2"/>
  <c r="AS357" i="2"/>
  <c r="AR357" i="2"/>
  <c r="AS685" i="2"/>
  <c r="AS727" i="2"/>
  <c r="AS156" i="2"/>
  <c r="AR156" i="2"/>
  <c r="AS346" i="2"/>
  <c r="AR346" i="2"/>
  <c r="AS514" i="2"/>
  <c r="AS92" i="2"/>
  <c r="AR92" i="2"/>
  <c r="AS183" i="2"/>
  <c r="AR183" i="2"/>
  <c r="AS388" i="2"/>
  <c r="AR388" i="2"/>
  <c r="AS500" i="2"/>
  <c r="AR500" i="2"/>
  <c r="AS253" i="2"/>
  <c r="AR253" i="2"/>
  <c r="AS462" i="2"/>
  <c r="AR462" i="2"/>
  <c r="AS59" i="2"/>
  <c r="AR59" i="2"/>
  <c r="AS682" i="2"/>
  <c r="AS167" i="2"/>
  <c r="AR167" i="2"/>
  <c r="AS656" i="2"/>
  <c r="AR656" i="2"/>
  <c r="AS379" i="2"/>
  <c r="AS304" i="2"/>
  <c r="AR304" i="2"/>
  <c r="AS21" i="2"/>
  <c r="AR21" i="2"/>
  <c r="AS501" i="2"/>
  <c r="AR501" i="2"/>
  <c r="AS303" i="2"/>
  <c r="AR303" i="2"/>
  <c r="AS300" i="2"/>
  <c r="AR300" i="2"/>
  <c r="AS23" i="2"/>
  <c r="AR23" i="2"/>
  <c r="AS691" i="2"/>
  <c r="AR691" i="2"/>
  <c r="AS35" i="2"/>
  <c r="AS139" i="2"/>
  <c r="AR139" i="2"/>
  <c r="AS5" i="2"/>
  <c r="AR5" i="2"/>
  <c r="AS557" i="2"/>
  <c r="AS505" i="2"/>
  <c r="AR505" i="2"/>
  <c r="AS544" i="2"/>
  <c r="AR544" i="2"/>
  <c r="AS449" i="2"/>
  <c r="AR449" i="2"/>
  <c r="AS264" i="2"/>
  <c r="AS201" i="2"/>
  <c r="AR201" i="2"/>
  <c r="AS619" i="2"/>
  <c r="AS162" i="2"/>
  <c r="AS555" i="2"/>
  <c r="AS372" i="2"/>
  <c r="AR372" i="2"/>
  <c r="AS129" i="2"/>
  <c r="AS509" i="2"/>
  <c r="AR509" i="2"/>
  <c r="AS37" i="2"/>
  <c r="AR37" i="2"/>
  <c r="AS565" i="2"/>
  <c r="AS644" i="2"/>
  <c r="AS338" i="2"/>
  <c r="AR338" i="2"/>
  <c r="AS554" i="2"/>
  <c r="AR554" i="2"/>
  <c r="AS561" i="2"/>
  <c r="AS648" i="2"/>
  <c r="AS122" i="2"/>
  <c r="AR122" i="2"/>
  <c r="AS492" i="2"/>
  <c r="AR492" i="2"/>
  <c r="AS693" i="2"/>
  <c r="AS630" i="2"/>
  <c r="AS95" i="2"/>
  <c r="AR95" i="2"/>
  <c r="AS594" i="2"/>
  <c r="AS459" i="2"/>
  <c r="AS622" i="2"/>
  <c r="AS297" i="2"/>
  <c r="AS158" i="2"/>
  <c r="AR158" i="2"/>
  <c r="AS138" i="2"/>
  <c r="AR138" i="2"/>
  <c r="AT719" i="2"/>
  <c r="AT650" i="2"/>
  <c r="AT703" i="2"/>
  <c r="AT634" i="2"/>
  <c r="AT350" i="2"/>
  <c r="AT408" i="2"/>
  <c r="AT735" i="2"/>
  <c r="AT713" i="2"/>
  <c r="AT411" i="2"/>
  <c r="AT103" i="2"/>
  <c r="AT239" i="2"/>
  <c r="AT205" i="2"/>
  <c r="AT68" i="2"/>
  <c r="AT399" i="2"/>
  <c r="AT325" i="2"/>
  <c r="AT463" i="2"/>
  <c r="AT406" i="2"/>
  <c r="AT173" i="2"/>
  <c r="AT361" i="2"/>
  <c r="AT114" i="2"/>
  <c r="AT344" i="2"/>
  <c r="AT287" i="2"/>
  <c r="AT381" i="2"/>
  <c r="AR381" i="2"/>
  <c r="AT486" i="2"/>
  <c r="AR487" i="2"/>
  <c r="AS595" i="2"/>
  <c r="AR595" i="2"/>
  <c r="AS377" i="2"/>
  <c r="AR377" i="2"/>
  <c r="AS337" i="2"/>
  <c r="AR337" i="2"/>
  <c r="AS208" i="2"/>
  <c r="AR208" i="2"/>
  <c r="AS22" i="2"/>
  <c r="AR22" i="2"/>
  <c r="AS154" i="2"/>
  <c r="AS209" i="2"/>
  <c r="AR209" i="2"/>
  <c r="AS192" i="2"/>
  <c r="AR192" i="2"/>
  <c r="AS217" i="2"/>
  <c r="AS366" i="2"/>
  <c r="AR366" i="2"/>
  <c r="AS52" i="2"/>
  <c r="AR52" i="2"/>
  <c r="AS603" i="2"/>
  <c r="AS277" i="2"/>
  <c r="AS687" i="2"/>
  <c r="AS34" i="2"/>
  <c r="AR34" i="2"/>
  <c r="AS627" i="2"/>
  <c r="AS198" i="2"/>
  <c r="AR198" i="2"/>
  <c r="AT643" i="2"/>
  <c r="AT599" i="2"/>
  <c r="AT211" i="2"/>
  <c r="AT442" i="2"/>
  <c r="AT709" i="2"/>
  <c r="AS700" i="2"/>
  <c r="AS288" i="2"/>
  <c r="AS612" i="2"/>
  <c r="AS717" i="2"/>
  <c r="AS436" i="2"/>
  <c r="AS175" i="2"/>
  <c r="AR175" i="2"/>
  <c r="AS296" i="2"/>
  <c r="AT731" i="2"/>
  <c r="AT560" i="2"/>
  <c r="AT483" i="2"/>
  <c r="AT471" i="2"/>
  <c r="AT328" i="2"/>
  <c r="AT669" i="2"/>
  <c r="AT111" i="2"/>
  <c r="AT454" i="2"/>
  <c r="AT166" i="2"/>
  <c r="AT352" i="2"/>
  <c r="AT254" i="2"/>
  <c r="AT56" i="2"/>
  <c r="AT678" i="2"/>
  <c r="AT617" i="2"/>
  <c r="AT186" i="2"/>
  <c r="AT468" i="2"/>
  <c r="AT63" i="2"/>
  <c r="AT498" i="2"/>
  <c r="AT524" i="2"/>
  <c r="AT433" i="2"/>
  <c r="AT12" i="2"/>
  <c r="AT373" i="2"/>
  <c r="AT340" i="2"/>
  <c r="AT458" i="2"/>
  <c r="AT237" i="2"/>
  <c r="AT75" i="2"/>
  <c r="AT591" i="2"/>
  <c r="AT726" i="2"/>
  <c r="AT19" i="2"/>
  <c r="AT410" i="2"/>
  <c r="AT611" i="2"/>
  <c r="AT71" i="2"/>
  <c r="AT479" i="2"/>
  <c r="AT548" i="2"/>
  <c r="AT581" i="2"/>
  <c r="AT474" i="2"/>
  <c r="AT606" i="2"/>
  <c r="AT86" i="2"/>
  <c r="AT332" i="2"/>
  <c r="AT267" i="2"/>
  <c r="AR498" i="2"/>
  <c r="AS638" i="2"/>
  <c r="AS624" i="2"/>
  <c r="AS671" i="2"/>
  <c r="AS666" i="2"/>
  <c r="AS519" i="2"/>
  <c r="AS531" i="2"/>
  <c r="AS692" i="2"/>
  <c r="AS400" i="2"/>
  <c r="AS574" i="2"/>
  <c r="AS697" i="2"/>
  <c r="AS510" i="2"/>
  <c r="AS506" i="2"/>
  <c r="AS614" i="2"/>
  <c r="AS734" i="2"/>
  <c r="AS632" i="2"/>
  <c r="AS382" i="2"/>
  <c r="AS515" i="2"/>
  <c r="AR515" i="2"/>
  <c r="AS701" i="2"/>
  <c r="AS426" i="2"/>
  <c r="AS527" i="2"/>
  <c r="AS534" i="2"/>
  <c r="AR534" i="2"/>
  <c r="AS133" i="2"/>
  <c r="AS170" i="2"/>
  <c r="AS676" i="2"/>
  <c r="AS720" i="2"/>
  <c r="AS194" i="2"/>
  <c r="AS496" i="2"/>
  <c r="AS329" i="2"/>
  <c r="AS725" i="2"/>
  <c r="AS125" i="2"/>
  <c r="AS482" i="2"/>
  <c r="AR482" i="2"/>
  <c r="AS343" i="2"/>
  <c r="AS708" i="2"/>
  <c r="AS299" i="2"/>
  <c r="AS310" i="2"/>
  <c r="AS444" i="2"/>
  <c r="AS672" i="2"/>
  <c r="AR672" i="2"/>
  <c r="AS582" i="2"/>
  <c r="AR582" i="2"/>
  <c r="AT609" i="2"/>
  <c r="AT570" i="2"/>
  <c r="AT316" i="2"/>
  <c r="AT113" i="2"/>
  <c r="AT9" i="2"/>
  <c r="AT359" i="2"/>
  <c r="AT564" i="2"/>
  <c r="AT567" i="2"/>
  <c r="AT40" i="2"/>
  <c r="AT230" i="2"/>
  <c r="AT313" i="2"/>
  <c r="AT199" i="2"/>
  <c r="AT398" i="2"/>
  <c r="AT174" i="2"/>
  <c r="AT396" i="2"/>
  <c r="AT598" i="2"/>
  <c r="AT583" i="2"/>
  <c r="AS620" i="2"/>
  <c r="AS596" i="2"/>
  <c r="AR596" i="2"/>
  <c r="AS616" i="2"/>
  <c r="AS545" i="2"/>
  <c r="AS85" i="2"/>
  <c r="AR85" i="2"/>
  <c r="AS652" i="2"/>
  <c r="AS533" i="2"/>
  <c r="AS182" i="2"/>
  <c r="AR182" i="2"/>
  <c r="AS475" i="2"/>
  <c r="AS665" i="2"/>
  <c r="AS130" i="2"/>
  <c r="AS485" i="2"/>
  <c r="AR485" i="2"/>
  <c r="AS191" i="2"/>
  <c r="AR191" i="2"/>
  <c r="AS451" i="2"/>
  <c r="AR451" i="2"/>
  <c r="AS349" i="2"/>
  <c r="AS110" i="2"/>
  <c r="AS607" i="2"/>
  <c r="AS673" i="2"/>
  <c r="AR673" i="2"/>
  <c r="AS279" i="2"/>
  <c r="AS83" i="2"/>
  <c r="AR83" i="2"/>
  <c r="AS44" i="2"/>
  <c r="AR44" i="2"/>
  <c r="AS526" i="2"/>
  <c r="AS179" i="2"/>
  <c r="AS602" i="2"/>
  <c r="AR602" i="2"/>
  <c r="AS250" i="2"/>
  <c r="AS430" i="2"/>
  <c r="AR430" i="2"/>
  <c r="AS477" i="2"/>
  <c r="AR477" i="2"/>
  <c r="AS465" i="2"/>
  <c r="AS573" i="2"/>
  <c r="AS491" i="2"/>
  <c r="AS397" i="2"/>
  <c r="AR397" i="2"/>
  <c r="AR133" i="2"/>
  <c r="AS689" i="2"/>
  <c r="AS696" i="2"/>
  <c r="AR696" i="2"/>
  <c r="AS577" i="2"/>
  <c r="AR577" i="2"/>
  <c r="AS711" i="2"/>
  <c r="AS102" i="2"/>
  <c r="AR102" i="2"/>
  <c r="AS331" i="2"/>
  <c r="AR331" i="2"/>
  <c r="AS640" i="2"/>
  <c r="AR640" i="2"/>
  <c r="AS212" i="2"/>
  <c r="AR212" i="2"/>
  <c r="AS448" i="2"/>
  <c r="AS127" i="2"/>
  <c r="AR127" i="2"/>
  <c r="AS467" i="2"/>
  <c r="AR467" i="2"/>
  <c r="AS576" i="2"/>
  <c r="AR576" i="2"/>
  <c r="AS668" i="2"/>
  <c r="AR668" i="2"/>
  <c r="AS618" i="2"/>
  <c r="AS723" i="2"/>
  <c r="AS220" i="2"/>
  <c r="AR220" i="2"/>
  <c r="AS345" i="2"/>
  <c r="AR345" i="2"/>
  <c r="AS244" i="2"/>
  <c r="AS593" i="2"/>
  <c r="AS119" i="2"/>
  <c r="AR119" i="2"/>
  <c r="AS541" i="2"/>
  <c r="AR541" i="2"/>
  <c r="AS488" i="2"/>
  <c r="AS722" i="2"/>
  <c r="AS232" i="2"/>
  <c r="AR232" i="2"/>
  <c r="AS27" i="2"/>
  <c r="AR27" i="2"/>
  <c r="AS641" i="2"/>
  <c r="AS89" i="2"/>
  <c r="AR89" i="2"/>
  <c r="AS651" i="2"/>
  <c r="AS326" i="2"/>
  <c r="AR326" i="2"/>
  <c r="AS391" i="2"/>
  <c r="AR391" i="2"/>
  <c r="AS380" i="2"/>
  <c r="AR380" i="2"/>
  <c r="AS601" i="2"/>
  <c r="AR601" i="2"/>
  <c r="AS318" i="2"/>
  <c r="AR318" i="2"/>
  <c r="AS558" i="2"/>
  <c r="AS493" i="2"/>
  <c r="AR493" i="2"/>
  <c r="AS143" i="2"/>
  <c r="AR143" i="2"/>
  <c r="AS320" i="2"/>
  <c r="AR320" i="2"/>
  <c r="AS76" i="2"/>
  <c r="AR76" i="2"/>
  <c r="AS16" i="2"/>
  <c r="AR16" i="2"/>
  <c r="AS128" i="2"/>
  <c r="AR128" i="2"/>
  <c r="AS280" i="2"/>
  <c r="AR280" i="2"/>
  <c r="AS537" i="2"/>
  <c r="AS51" i="2"/>
  <c r="AR51" i="2"/>
  <c r="AS213" i="2"/>
  <c r="AS54" i="2"/>
  <c r="AS233" i="2"/>
  <c r="AS45" i="2"/>
  <c r="AR45" i="2"/>
  <c r="AS272" i="2"/>
  <c r="AS590" i="2"/>
  <c r="AS409" i="2"/>
  <c r="AR409" i="2"/>
  <c r="AS276" i="2"/>
  <c r="AR276" i="2"/>
  <c r="AS55" i="2"/>
  <c r="AS259" i="2"/>
  <c r="AR259" i="2"/>
  <c r="AS109" i="2"/>
  <c r="AS169" i="2"/>
  <c r="AR169" i="2"/>
  <c r="AS655" i="2"/>
  <c r="AS335" i="2"/>
  <c r="AS610" i="2"/>
  <c r="AR610" i="2"/>
  <c r="AS2" i="2"/>
  <c r="AR2" i="2"/>
  <c r="AS32" i="2"/>
  <c r="AR32" i="2"/>
  <c r="AS219" i="2"/>
  <c r="AR219" i="2"/>
  <c r="AS319" i="2"/>
  <c r="AR319" i="2"/>
  <c r="AS289" i="2"/>
  <c r="AS3" i="2"/>
  <c r="AR3" i="2"/>
  <c r="AS88" i="2"/>
  <c r="AR88" i="2"/>
  <c r="AS424" i="2"/>
  <c r="AS100" i="2"/>
  <c r="AR100" i="2"/>
  <c r="AS6" i="2"/>
  <c r="AR6" i="2"/>
  <c r="AS661" i="2"/>
  <c r="AS307" i="2"/>
  <c r="AR307" i="2"/>
  <c r="AR194" i="2"/>
  <c r="AS522" i="2"/>
  <c r="AS149" i="2"/>
  <c r="AS77" i="2"/>
  <c r="AR77" i="2"/>
  <c r="AS178" i="2"/>
  <c r="AR178" i="2"/>
  <c r="AS134" i="2"/>
  <c r="AR134" i="2"/>
  <c r="AS393" i="2"/>
  <c r="AS621" i="2"/>
  <c r="AS613" i="2"/>
  <c r="AS315" i="2"/>
  <c r="AS223" i="2"/>
  <c r="AR223" i="2"/>
  <c r="AS20" i="2"/>
  <c r="AR20" i="2"/>
  <c r="AS653" i="2"/>
  <c r="AS683" i="2"/>
  <c r="AS681" i="2"/>
  <c r="AS481" i="2"/>
  <c r="AS31" i="2"/>
  <c r="AR31" i="2"/>
  <c r="AS364" i="2"/>
  <c r="AR364" i="2"/>
  <c r="AS728" i="2"/>
  <c r="AS305" i="2"/>
  <c r="AS378" i="2"/>
  <c r="AR378" i="2"/>
  <c r="AS247" i="2"/>
  <c r="AR247" i="2"/>
  <c r="AS8" i="2"/>
  <c r="AR8" i="2"/>
  <c r="AS635" i="2"/>
  <c r="AS157" i="2"/>
  <c r="AS90" i="2"/>
  <c r="AR90" i="2"/>
  <c r="AS24" i="2"/>
  <c r="AR24" i="2"/>
  <c r="AS98" i="2"/>
  <c r="AR98" i="2"/>
  <c r="AS82" i="2"/>
  <c r="AR82" i="2"/>
  <c r="AS395" i="2"/>
  <c r="AR395" i="2"/>
  <c r="AT638" i="2"/>
  <c r="AT624" i="2"/>
  <c r="AT671" i="2"/>
  <c r="AT666" i="2"/>
  <c r="AT402" i="2"/>
  <c r="AT519" i="2"/>
  <c r="AT531" i="2"/>
  <c r="AT376" i="2"/>
  <c r="AT586" i="2"/>
  <c r="AT692" i="2"/>
  <c r="AT137" i="2"/>
  <c r="AT400" i="2"/>
  <c r="AT574" i="2"/>
  <c r="AT281" i="2"/>
  <c r="AT697" i="2"/>
  <c r="AT510" i="2"/>
  <c r="AT506" i="2"/>
  <c r="AT614" i="2"/>
  <c r="AT734" i="2"/>
  <c r="AT608" i="2"/>
  <c r="AT358" i="2"/>
  <c r="AT632" i="2"/>
  <c r="AT382" i="2"/>
  <c r="AT515" i="2"/>
  <c r="AT701" i="2"/>
  <c r="AT426" i="2"/>
  <c r="AT527" i="2"/>
  <c r="AT218" i="2"/>
  <c r="AT354" i="2"/>
  <c r="AT534" i="2"/>
  <c r="AT133" i="2"/>
  <c r="AT170" i="2"/>
  <c r="AT676" i="2"/>
  <c r="AT720" i="2"/>
  <c r="AT185" i="2"/>
  <c r="AT194" i="2"/>
  <c r="AT496" i="2"/>
  <c r="AT286" i="2"/>
  <c r="AT412" i="2"/>
  <c r="AT329" i="2"/>
  <c r="AT323" i="2"/>
  <c r="AT725" i="2"/>
  <c r="AT125" i="2"/>
  <c r="AT62" i="2"/>
  <c r="AT401" i="2"/>
  <c r="AT298" i="2"/>
  <c r="AT497" i="2"/>
  <c r="AT482" i="2"/>
  <c r="AT343" i="2"/>
  <c r="AT708" i="2"/>
  <c r="AT229" i="2"/>
  <c r="AT371" i="2"/>
  <c r="AT214" i="2"/>
  <c r="AT299" i="2"/>
  <c r="AT310" i="2"/>
  <c r="AT282" i="2"/>
  <c r="AT407" i="2"/>
  <c r="AT444" i="2"/>
  <c r="AT69" i="2"/>
  <c r="AT672" i="2"/>
  <c r="AT582" i="2"/>
  <c r="AR488" i="2"/>
  <c r="AS341" i="2"/>
  <c r="AR341" i="2"/>
  <c r="AS33" i="2"/>
  <c r="AR33" i="2"/>
  <c r="AS472" i="2"/>
  <c r="AS118" i="2"/>
  <c r="AR118" i="2"/>
  <c r="AS578" i="2"/>
  <c r="AR578" i="2"/>
  <c r="AS152" i="2"/>
  <c r="AS420" i="2"/>
  <c r="AS450" i="2"/>
  <c r="AR450" i="2"/>
  <c r="AS362" i="2"/>
  <c r="AS670" i="2"/>
  <c r="AS164" i="2"/>
  <c r="AR164" i="2"/>
  <c r="AS478" i="2"/>
  <c r="AR478" i="2"/>
  <c r="AS384" i="2"/>
  <c r="AR384" i="2"/>
  <c r="AS654" i="2"/>
  <c r="AS30" i="2"/>
  <c r="AR30" i="2"/>
  <c r="AS66" i="2"/>
  <c r="AR66" i="2"/>
  <c r="AS659" i="2"/>
  <c r="AS383" i="2"/>
  <c r="AR383" i="2"/>
  <c r="AS425" i="2"/>
  <c r="AS142" i="2"/>
  <c r="AS14" i="2"/>
  <c r="AR14" i="2"/>
  <c r="AS631" i="2"/>
  <c r="AR631" i="2"/>
  <c r="AS26" i="2"/>
  <c r="AR26" i="2"/>
  <c r="AS422" i="2"/>
  <c r="AR422" i="2"/>
  <c r="AS43" i="2"/>
  <c r="AR43" i="2"/>
  <c r="AS476" i="2"/>
  <c r="AS543" i="2"/>
  <c r="AS686" i="2"/>
  <c r="AS453" i="2"/>
  <c r="AR453" i="2"/>
  <c r="AS290" i="2"/>
  <c r="AS58" i="2"/>
  <c r="AR58" i="2"/>
  <c r="AS550" i="2"/>
  <c r="AR550" i="2"/>
  <c r="AS291" i="2"/>
  <c r="AR291" i="2"/>
  <c r="AS675" i="2"/>
  <c r="AS39" i="2"/>
  <c r="AR39" i="2"/>
  <c r="AS295" i="2"/>
  <c r="AS553" i="2"/>
  <c r="AS507" i="2"/>
  <c r="AS419" i="2"/>
  <c r="AR419" i="2"/>
  <c r="AS353" i="2"/>
  <c r="AR353" i="2"/>
  <c r="AS649" i="2"/>
  <c r="AS181" i="2"/>
  <c r="AS123" i="2"/>
  <c r="AR123" i="2"/>
  <c r="AS172" i="2"/>
  <c r="AR172" i="2"/>
  <c r="AS677" i="2"/>
  <c r="AS525" i="2"/>
  <c r="AR525" i="2"/>
  <c r="AS421" i="2"/>
  <c r="AS484" i="2"/>
  <c r="AR484" i="2"/>
  <c r="AS278" i="2"/>
  <c r="AR278" i="2"/>
  <c r="AS283" i="2"/>
  <c r="AR283" i="2"/>
  <c r="AS568" i="2"/>
  <c r="AS367" i="2"/>
  <c r="AS520" i="2"/>
  <c r="AR520" i="2"/>
  <c r="AS330" i="2"/>
  <c r="AR330" i="2"/>
  <c r="AS238" i="2"/>
  <c r="AS240" i="2"/>
  <c r="AR240" i="2"/>
  <c r="AS18" i="2"/>
  <c r="AS147" i="2"/>
  <c r="AR147" i="2"/>
  <c r="AT620" i="2"/>
  <c r="AT616" i="2"/>
  <c r="AT580" i="2"/>
  <c r="AT545" i="2"/>
  <c r="AT101" i="2"/>
  <c r="AT533" i="2"/>
  <c r="AT182" i="2"/>
  <c r="AT351" i="2"/>
  <c r="AT235" i="2"/>
  <c r="AT665" i="2"/>
  <c r="AT13" i="2"/>
  <c r="AT585" i="2"/>
  <c r="AT451" i="2"/>
  <c r="AT222" i="2"/>
  <c r="AT110" i="2"/>
  <c r="AT673" i="2"/>
  <c r="AT279" i="2"/>
  <c r="AT83" i="2"/>
  <c r="AT44" i="2"/>
  <c r="AT67" i="2"/>
  <c r="AT526" i="2"/>
  <c r="AT179" i="2"/>
  <c r="AT87" i="2"/>
  <c r="AT602" i="2"/>
  <c r="AT250" i="2"/>
  <c r="AT273" i="2"/>
  <c r="AT4" i="2"/>
  <c r="AT477" i="2"/>
  <c r="AT636" i="2"/>
  <c r="AT121" i="2"/>
  <c r="AT397" i="2"/>
  <c r="AR244" i="2"/>
  <c r="AS569" i="2"/>
  <c r="AR569" i="2"/>
  <c r="AS712" i="2"/>
  <c r="AS473" i="2"/>
  <c r="AR473" i="2"/>
  <c r="AS184" i="2"/>
  <c r="AR184" i="2"/>
  <c r="AS572" i="2"/>
  <c r="AS365" i="2"/>
  <c r="AR365" i="2"/>
  <c r="AS517" i="2"/>
  <c r="AR517" i="2"/>
  <c r="AS702" i="2"/>
  <c r="AS404" i="2"/>
  <c r="AR404" i="2"/>
  <c r="AS443" i="2"/>
  <c r="AS724" i="2"/>
  <c r="AS275" i="2"/>
  <c r="AR275" i="2"/>
  <c r="AS193" i="2"/>
  <c r="AR193" i="2"/>
  <c r="AS435" i="2"/>
  <c r="AR435" i="2"/>
  <c r="AS427" i="2"/>
  <c r="AR427" i="2"/>
  <c r="AS36" i="2"/>
  <c r="AR36" i="2"/>
  <c r="AS466" i="2"/>
  <c r="AS210" i="2"/>
  <c r="AR210" i="2"/>
  <c r="AS221" i="2"/>
  <c r="AS202" i="2"/>
  <c r="AS252" i="2"/>
  <c r="AR252" i="2"/>
  <c r="AS490" i="2"/>
  <c r="AR490" i="2"/>
  <c r="AS204" i="2"/>
  <c r="AR204" i="2"/>
  <c r="AS434" i="2"/>
  <c r="AR434" i="2"/>
  <c r="AS47" i="2"/>
  <c r="AR47" i="2"/>
  <c r="AS81" i="2"/>
  <c r="AS200" i="2"/>
  <c r="AR200" i="2"/>
  <c r="AS46" i="2"/>
  <c r="AR46" i="2"/>
  <c r="AS151" i="2"/>
  <c r="AR151" i="2"/>
  <c r="AS733" i="2"/>
  <c r="AS309" i="2"/>
  <c r="AR309" i="2"/>
  <c r="AS589" i="2"/>
  <c r="AS270" i="2"/>
  <c r="AS339" i="2"/>
  <c r="AS699" i="2"/>
  <c r="AS663" i="2"/>
  <c r="AS78" i="2"/>
  <c r="AR78" i="2"/>
  <c r="AS418" i="2"/>
  <c r="AS405" i="2"/>
  <c r="AR405" i="2"/>
  <c r="AS190" i="2"/>
  <c r="AS549" i="2"/>
  <c r="AR549" i="2"/>
  <c r="AS57" i="2"/>
  <c r="AR57" i="2"/>
  <c r="AS642" i="2"/>
  <c r="AS243" i="2"/>
  <c r="AR243" i="2"/>
  <c r="AS115" i="2"/>
  <c r="AS645" i="2"/>
  <c r="AR645" i="2"/>
  <c r="AS91" i="2"/>
  <c r="AR91" i="2"/>
  <c r="AS261" i="2"/>
  <c r="AR261" i="2"/>
  <c r="AS73" i="2"/>
  <c r="AR73" i="2"/>
  <c r="AS538" i="2"/>
  <c r="AR538" i="2"/>
  <c r="AS265" i="2"/>
  <c r="AR265" i="2"/>
  <c r="AS116" i="2"/>
  <c r="AR116" i="2"/>
  <c r="AS50" i="2"/>
  <c r="AR50" i="2"/>
  <c r="AS155" i="2"/>
  <c r="AR155" i="2"/>
  <c r="AS587" i="2"/>
  <c r="AR587" i="2"/>
  <c r="AS336" i="2"/>
  <c r="AR336" i="2"/>
  <c r="AS74" i="2"/>
  <c r="AR74" i="2"/>
  <c r="AS106" i="2"/>
  <c r="AR106" i="2"/>
  <c r="AT596" i="2"/>
  <c r="AT571" i="2"/>
  <c r="AT615" i="2"/>
  <c r="AT85" i="2"/>
  <c r="AT652" i="2"/>
  <c r="AT141" i="2"/>
  <c r="AT375" i="2"/>
  <c r="AT475" i="2"/>
  <c r="AT79" i="2"/>
  <c r="AT130" i="2"/>
  <c r="AT485" i="2"/>
  <c r="AT191" i="2"/>
  <c r="AT349" i="2"/>
  <c r="AT447" i="2"/>
  <c r="AT607" i="2"/>
  <c r="AT136" i="2"/>
  <c r="AT84" i="2"/>
  <c r="AT512" i="2"/>
  <c r="AT65" i="2"/>
  <c r="AT368" i="2"/>
  <c r="AT539" i="2"/>
  <c r="AT530" i="2"/>
  <c r="AT579" i="2"/>
  <c r="AT245" i="2"/>
  <c r="AT430" i="2"/>
  <c r="AT93" i="2"/>
  <c r="AT231" i="2"/>
  <c r="AT465" i="2"/>
  <c r="AT573" i="2"/>
  <c r="AT491" i="2"/>
  <c r="AR574" i="2"/>
  <c r="AR142" i="2"/>
  <c r="AR295" i="2"/>
  <c r="AS347" i="2"/>
  <c r="AR347" i="2"/>
  <c r="AS662" i="2"/>
  <c r="AS605" i="2"/>
  <c r="AS148" i="2"/>
  <c r="AR148" i="2"/>
  <c r="AS196" i="2"/>
  <c r="AR196" i="2"/>
  <c r="AS626" i="2"/>
  <c r="AR626" i="2"/>
  <c r="AS306" i="2"/>
  <c r="AS731" i="2"/>
  <c r="AS643" i="2"/>
  <c r="AR643" i="2"/>
  <c r="AS560" i="2"/>
  <c r="AS599" i="2"/>
  <c r="AV599" i="2" s="1"/>
  <c r="AS483" i="2"/>
  <c r="AR483" i="2"/>
  <c r="AS211" i="2"/>
  <c r="AR211" i="2"/>
  <c r="AS471" i="2"/>
  <c r="AR471" i="2"/>
  <c r="AS442" i="2"/>
  <c r="AR442" i="2"/>
  <c r="AS328" i="2"/>
  <c r="AS709" i="2"/>
  <c r="AS669" i="2"/>
  <c r="AS111" i="2"/>
  <c r="AR111" i="2"/>
  <c r="AS458" i="2"/>
  <c r="AS609" i="2"/>
  <c r="AR609" i="2"/>
  <c r="AS454" i="2"/>
  <c r="AR454" i="2"/>
  <c r="AS237" i="2"/>
  <c r="AR237" i="2"/>
  <c r="AS570" i="2"/>
  <c r="AS166" i="2"/>
  <c r="AV166" i="2" s="1"/>
  <c r="AR166" i="2"/>
  <c r="AS75" i="2"/>
  <c r="AR75" i="2"/>
  <c r="AS316" i="2"/>
  <c r="AV316" i="2" s="1"/>
  <c r="AR316" i="2"/>
  <c r="AS352" i="2"/>
  <c r="AR352" i="2"/>
  <c r="AS591" i="2"/>
  <c r="AR591" i="2"/>
  <c r="AS113" i="2"/>
  <c r="AR113" i="2"/>
  <c r="AS254" i="2"/>
  <c r="AV254" i="2" s="1"/>
  <c r="AS726" i="2"/>
  <c r="AS9" i="2"/>
  <c r="AS56" i="2"/>
  <c r="AR56" i="2"/>
  <c r="AS19" i="2"/>
  <c r="AR19" i="2"/>
  <c r="AS359" i="2"/>
  <c r="AV359" i="2" s="1"/>
  <c r="AR359" i="2"/>
  <c r="AS678" i="2"/>
  <c r="AS410" i="2"/>
  <c r="AR410" i="2"/>
  <c r="AS564" i="2"/>
  <c r="AR564" i="2"/>
  <c r="AS617" i="2"/>
  <c r="AS611" i="2"/>
  <c r="AS567" i="2"/>
  <c r="AS186" i="2"/>
  <c r="AR186" i="2"/>
  <c r="AS71" i="2"/>
  <c r="AR71" i="2"/>
  <c r="AS40" i="2"/>
  <c r="AR40" i="2"/>
  <c r="AS468" i="2"/>
  <c r="AS479" i="2"/>
  <c r="AV479" i="2" s="1"/>
  <c r="AS230" i="2"/>
  <c r="AS63" i="2"/>
  <c r="AR63" i="2"/>
  <c r="AS548" i="2"/>
  <c r="AR548" i="2"/>
  <c r="AS313" i="2"/>
  <c r="AR313" i="2"/>
  <c r="AS498" i="2"/>
  <c r="AS581" i="2"/>
  <c r="AR581" i="2"/>
  <c r="AS199" i="2"/>
  <c r="AR199" i="2"/>
  <c r="AS524" i="2"/>
  <c r="AS474" i="2"/>
  <c r="AR474" i="2"/>
  <c r="AS398" i="2"/>
  <c r="AR398" i="2"/>
  <c r="AS433" i="2"/>
  <c r="AS606" i="2"/>
  <c r="AS174" i="2"/>
  <c r="AR174" i="2"/>
  <c r="AS12" i="2"/>
  <c r="AV12" i="2" s="1"/>
  <c r="AR12" i="2"/>
  <c r="AS86" i="2"/>
  <c r="AR86" i="2"/>
  <c r="AS396" i="2"/>
  <c r="AS373" i="2"/>
  <c r="AR373" i="2"/>
  <c r="AS332" i="2"/>
  <c r="AR332" i="2"/>
  <c r="AS598" i="2"/>
  <c r="AS340" i="2"/>
  <c r="AR340" i="2"/>
  <c r="AS267" i="2"/>
  <c r="AS583" i="2"/>
  <c r="AR299" i="2"/>
  <c r="AR400" i="2"/>
  <c r="AR425" i="2"/>
  <c r="AR149" i="2"/>
  <c r="AS704" i="2"/>
  <c r="AS719" i="2"/>
  <c r="AS650" i="2"/>
  <c r="AS703" i="2"/>
  <c r="AS634" i="2"/>
  <c r="AS350" i="2"/>
  <c r="AS408" i="2"/>
  <c r="AS735" i="2"/>
  <c r="AS713" i="2"/>
  <c r="AS411" i="2"/>
  <c r="AR411" i="2"/>
  <c r="AS103" i="2"/>
  <c r="AR103" i="2"/>
  <c r="AS239" i="2"/>
  <c r="AV239" i="2" s="1"/>
  <c r="AS205" i="2"/>
  <c r="AV205" i="2" s="1"/>
  <c r="AR205" i="2"/>
  <c r="AS68" i="2"/>
  <c r="AS399" i="2"/>
  <c r="AS325" i="2"/>
  <c r="AS463" i="2"/>
  <c r="AS406" i="2"/>
  <c r="AS173" i="2"/>
  <c r="AS361" i="2"/>
  <c r="AS114" i="2"/>
  <c r="AV114" i="2" s="1"/>
  <c r="AR114" i="2"/>
  <c r="AS344" i="2"/>
  <c r="AR344" i="2"/>
  <c r="AS287" i="2"/>
  <c r="AS381" i="2"/>
  <c r="AS248" i="2"/>
  <c r="AS730" i="2"/>
  <c r="AS623" i="2"/>
  <c r="AS150" i="2"/>
  <c r="AS163" i="2"/>
  <c r="AR163" i="2"/>
  <c r="AS132" i="2"/>
  <c r="AR132" i="2"/>
  <c r="AS489" i="2"/>
  <c r="AS679" i="2"/>
  <c r="AS227" i="2"/>
  <c r="AR227" i="2"/>
  <c r="AS333" i="2"/>
  <c r="AS126" i="2"/>
  <c r="AS145" i="2"/>
  <c r="AR145" i="2"/>
  <c r="AS464" i="2"/>
  <c r="AR464" i="2"/>
  <c r="AS508" i="2"/>
  <c r="AR508" i="2"/>
  <c r="AS628" i="2"/>
  <c r="AR628" i="2"/>
  <c r="AS188" i="2"/>
  <c r="AR188" i="2"/>
  <c r="AS532" i="2"/>
  <c r="AS438" i="2"/>
  <c r="AS260" i="2"/>
  <c r="AR260" i="2"/>
  <c r="AS556" i="2"/>
  <c r="AS592" i="2"/>
  <c r="AR592" i="2"/>
  <c r="AS176" i="2"/>
  <c r="AR176" i="2"/>
  <c r="AS203" i="2"/>
  <c r="AR203" i="2"/>
  <c r="AS207" i="2"/>
  <c r="AR207" i="2"/>
  <c r="AS423" i="2"/>
  <c r="AS10" i="2"/>
  <c r="AS216" i="2"/>
  <c r="AR216" i="2"/>
  <c r="AS294" i="2"/>
  <c r="AS536" i="2"/>
  <c r="AS53" i="2"/>
  <c r="AS322" i="2"/>
  <c r="AR322" i="2"/>
  <c r="AS146" i="2"/>
  <c r="AR146" i="2"/>
  <c r="AS664" i="2"/>
  <c r="AS597" i="2"/>
  <c r="AR597" i="2"/>
  <c r="AT674" i="2"/>
  <c r="AT694" i="2"/>
  <c r="AT503" i="2"/>
  <c r="AT714" i="2"/>
  <c r="AT522" i="2"/>
  <c r="AT513" i="2"/>
  <c r="AT347" i="2"/>
  <c r="AT689" i="2"/>
  <c r="AT569" i="2"/>
  <c r="AT149" i="2"/>
  <c r="AT341" i="2"/>
  <c r="AT108" i="2"/>
  <c r="AT696" i="2"/>
  <c r="AT712" i="2"/>
  <c r="AT334" i="2"/>
  <c r="AT33" i="2"/>
  <c r="AT523" i="2"/>
  <c r="AT577" i="2"/>
  <c r="AT473" i="2"/>
  <c r="AT77" i="2"/>
  <c r="AT472" i="2"/>
  <c r="AT662" i="2"/>
  <c r="AT711" i="2"/>
  <c r="AR325" i="2"/>
  <c r="AR68" i="2"/>
  <c r="AR10" i="2"/>
  <c r="AT668" i="2"/>
  <c r="AT618" i="2"/>
  <c r="AT723" i="2"/>
  <c r="AT220" i="2"/>
  <c r="AT345" i="2"/>
  <c r="AT244" i="2"/>
  <c r="AT593" i="2"/>
  <c r="AT119" i="2"/>
  <c r="AT535" i="2"/>
  <c r="AT541" i="2"/>
  <c r="AT488" i="2"/>
  <c r="AT722" i="2"/>
  <c r="AT232" i="2"/>
  <c r="AT27" i="2"/>
  <c r="AT641" i="2"/>
  <c r="AT89" i="2"/>
  <c r="AT651" i="2"/>
  <c r="AT326" i="2"/>
  <c r="AT391" i="2"/>
  <c r="AT380" i="2"/>
  <c r="AT601" i="2"/>
  <c r="AT318" i="2"/>
  <c r="AT558" i="2"/>
  <c r="AT493" i="2"/>
  <c r="AT143" i="2"/>
  <c r="AT320" i="2"/>
  <c r="AT76" i="2"/>
  <c r="AT16" i="2"/>
  <c r="AT128" i="2"/>
  <c r="AT280" i="2"/>
  <c r="AT135" i="2"/>
  <c r="AT537" i="2"/>
  <c r="AT51" i="2"/>
  <c r="AT213" i="2"/>
  <c r="AT54" i="2"/>
  <c r="AT233" i="2"/>
  <c r="AT45" i="2"/>
  <c r="AT272" i="2"/>
  <c r="AT590" i="2"/>
  <c r="AT409" i="2"/>
  <c r="AT276" i="2"/>
  <c r="AT55" i="2"/>
  <c r="AT259" i="2"/>
  <c r="AT109" i="2"/>
  <c r="AT169" i="2"/>
  <c r="AT655" i="2"/>
  <c r="AT335" i="2"/>
  <c r="AT610" i="2"/>
  <c r="AT2" i="2"/>
  <c r="AT32" i="2"/>
  <c r="AT219" i="2"/>
  <c r="AT319" i="2"/>
  <c r="AT289" i="2"/>
  <c r="AT3" i="2"/>
  <c r="AT88" i="2"/>
  <c r="AT424" i="2"/>
  <c r="AT100" i="2"/>
  <c r="AT6" i="2"/>
  <c r="AT661" i="2"/>
  <c r="AT386" i="2"/>
  <c r="AT307" i="2"/>
  <c r="AR239" i="2"/>
  <c r="AR126" i="2"/>
  <c r="AS715" i="2"/>
  <c r="AS667" i="2"/>
  <c r="AR667" i="2"/>
  <c r="AS494" i="2"/>
  <c r="AS428" i="2"/>
  <c r="AR428" i="2"/>
  <c r="AS370" i="2"/>
  <c r="AR370" i="2"/>
  <c r="AS226" i="2"/>
  <c r="AS629" i="2"/>
  <c r="AS25" i="2"/>
  <c r="AR25" i="2"/>
  <c r="AS263" i="2"/>
  <c r="AS246" i="2"/>
  <c r="AS317" i="2"/>
  <c r="AS469" i="2"/>
  <c r="AS165" i="2"/>
  <c r="AS266" i="2"/>
  <c r="AS446" i="2"/>
  <c r="AS144" i="2"/>
  <c r="AR144" i="2"/>
  <c r="AS403" i="2"/>
  <c r="AR403" i="2"/>
  <c r="AS60" i="2"/>
  <c r="AS390" i="2"/>
  <c r="AR390" i="2"/>
  <c r="AS140" i="2"/>
  <c r="AR140" i="2"/>
  <c r="AS542" i="2"/>
  <c r="AT724" i="2"/>
  <c r="AT670" i="2"/>
  <c r="AT653" i="2"/>
  <c r="AT275" i="2"/>
  <c r="AT164" i="2"/>
  <c r="AT683" i="2"/>
  <c r="AT193" i="2"/>
  <c r="AT478" i="2"/>
  <c r="AT681" i="2"/>
  <c r="AT435" i="2"/>
  <c r="AR246" i="2"/>
  <c r="AR150" i="2"/>
  <c r="AS518" i="2"/>
  <c r="AR518" i="2"/>
  <c r="AT686" i="2"/>
  <c r="AT733" i="2"/>
  <c r="AT453" i="2"/>
  <c r="AT309" i="2"/>
  <c r="AT290" i="2"/>
  <c r="AT589" i="2"/>
  <c r="AT58" i="2"/>
  <c r="AT270" i="2"/>
  <c r="AT550" i="2"/>
  <c r="AT339" i="2"/>
  <c r="AT291" i="2"/>
  <c r="AT699" i="2"/>
  <c r="AT675" i="2"/>
  <c r="AT663" i="2"/>
  <c r="AT39" i="2"/>
  <c r="AT78" i="2"/>
  <c r="AT295" i="2"/>
  <c r="AT312" i="2"/>
  <c r="AT553" i="2"/>
  <c r="AT418" i="2"/>
  <c r="AT507" i="2"/>
  <c r="AT405" i="2"/>
  <c r="AT419" i="2"/>
  <c r="AT190" i="2"/>
  <c r="AT353" i="2"/>
  <c r="AT549" i="2"/>
  <c r="AT649" i="2"/>
  <c r="AT57" i="2"/>
  <c r="AT181" i="2"/>
  <c r="AT642" i="2"/>
  <c r="AT123" i="2"/>
  <c r="AT243" i="2"/>
  <c r="AT172" i="2"/>
  <c r="AT115" i="2"/>
  <c r="AT677" i="2"/>
  <c r="AT645" i="2"/>
  <c r="AT525" i="2"/>
  <c r="AT91" i="2"/>
  <c r="AT421" i="2"/>
  <c r="AT261" i="2"/>
  <c r="AR446" i="2"/>
  <c r="AR226" i="2"/>
  <c r="AR361" i="2"/>
  <c r="AT732" i="2"/>
  <c r="AT705" i="2"/>
  <c r="AT680" i="2"/>
  <c r="AT413" i="2"/>
  <c r="AT274" i="2"/>
  <c r="AT584" i="2"/>
  <c r="AT363" i="2"/>
  <c r="AT324" i="2"/>
  <c r="AT625" i="2"/>
  <c r="AT684" i="2"/>
  <c r="AT639" i="2"/>
  <c r="AT461" i="2"/>
  <c r="AT49" i="2"/>
  <c r="AT64" i="2"/>
  <c r="AT308" i="2"/>
  <c r="AT48" i="2"/>
  <c r="AT499" i="2"/>
  <c r="AT445" i="2"/>
  <c r="AT718" i="2"/>
  <c r="AT197" i="2"/>
  <c r="AT600" i="2"/>
  <c r="AT392" i="2"/>
  <c r="AT234" i="2"/>
  <c r="AT495" i="2"/>
  <c r="AT440" i="2"/>
  <c r="AT637" i="2"/>
  <c r="AT521" i="2"/>
  <c r="AT15" i="2"/>
  <c r="AT99" i="2"/>
  <c r="AT415" i="2"/>
  <c r="AT431" i="2"/>
  <c r="AT385" i="2"/>
  <c r="AT38" i="2"/>
  <c r="AT107" i="2"/>
  <c r="AT321" i="2"/>
  <c r="AT342" i="2"/>
  <c r="AT374" i="2"/>
  <c r="AT546" i="2"/>
  <c r="AT251" i="2"/>
  <c r="AT470" i="2"/>
  <c r="AT707" i="2"/>
  <c r="AT715" i="2"/>
  <c r="AT667" i="2"/>
  <c r="AT494" i="2"/>
  <c r="AT428" i="2"/>
  <c r="AT370" i="2"/>
  <c r="AT226" i="2"/>
  <c r="AT629" i="2"/>
  <c r="AT25" i="2"/>
  <c r="AT263" i="2"/>
  <c r="AT246" i="2"/>
  <c r="AT317" i="2"/>
  <c r="AT469" i="2"/>
  <c r="AT165" i="2"/>
  <c r="AT266" i="2"/>
  <c r="AT446" i="2"/>
  <c r="AT144" i="2"/>
  <c r="AT403" i="2"/>
  <c r="AT60" i="2"/>
  <c r="AT390" i="2"/>
  <c r="AT140" i="2"/>
  <c r="AT542" i="2"/>
  <c r="AR350" i="2"/>
  <c r="AR556" i="2"/>
  <c r="AT688" i="2"/>
  <c r="AT698" i="2"/>
  <c r="AT710" i="2"/>
  <c r="AT432" i="2"/>
  <c r="AT452" i="2"/>
  <c r="AT540" i="2"/>
  <c r="AT729" i="2"/>
  <c r="AT658" i="2"/>
  <c r="AT258" i="2"/>
  <c r="AT357" i="2"/>
  <c r="AT685" i="2"/>
  <c r="AT727" i="2"/>
  <c r="AT156" i="2"/>
  <c r="AT346" i="2"/>
  <c r="AT514" i="2"/>
  <c r="AT92" i="2"/>
  <c r="AT183" i="2"/>
  <c r="AT388" i="2"/>
  <c r="AT500" i="2"/>
  <c r="AT253" i="2"/>
  <c r="AT462" i="2"/>
  <c r="AT59" i="2"/>
  <c r="AT682" i="2"/>
  <c r="AT167" i="2"/>
  <c r="AT656" i="2"/>
  <c r="AT256" i="2"/>
  <c r="AT379" i="2"/>
  <c r="AT304" i="2"/>
  <c r="AT21" i="2"/>
  <c r="AT501" i="2"/>
  <c r="AT303" i="2"/>
  <c r="AT300" i="2"/>
  <c r="AT23" i="2"/>
  <c r="AT691" i="2"/>
  <c r="AT35" i="2"/>
  <c r="AT394" i="2"/>
  <c r="AT139" i="2"/>
  <c r="AT5" i="2"/>
  <c r="AT429" i="2"/>
  <c r="AT557" i="2"/>
  <c r="AT505" i="2"/>
  <c r="AT544" i="2"/>
  <c r="AT449" i="2"/>
  <c r="AT264" i="2"/>
  <c r="AT201" i="2"/>
  <c r="AT619" i="2"/>
  <c r="AT162" i="2"/>
  <c r="AT555" i="2"/>
  <c r="AT372" i="2"/>
  <c r="AT129" i="2"/>
  <c r="AT509" i="2"/>
  <c r="AT37" i="2"/>
  <c r="AT565" i="2"/>
  <c r="AT644" i="2"/>
  <c r="AT338" i="2"/>
  <c r="AT187" i="2"/>
  <c r="AT554" i="2"/>
  <c r="AT561" i="2"/>
  <c r="AT648" i="2"/>
  <c r="AT122" i="2"/>
  <c r="AT518" i="2"/>
  <c r="AR489" i="2"/>
  <c r="AT595" i="2"/>
  <c r="AT563" i="2"/>
  <c r="AT529" i="2"/>
  <c r="AT492" i="2"/>
  <c r="AT455" i="2"/>
  <c r="AT633" i="2"/>
  <c r="AT377" i="2"/>
  <c r="AT551" i="2"/>
  <c r="AT480" i="2"/>
  <c r="AT224" i="2"/>
  <c r="AT693" i="2"/>
  <c r="AT96" i="2"/>
  <c r="AT337" i="2"/>
  <c r="AT417" i="2"/>
  <c r="AT104" i="2"/>
  <c r="AT695" i="2"/>
  <c r="AT630" i="2"/>
  <c r="AT208" i="2"/>
  <c r="AT80" i="2"/>
  <c r="AT105" i="2"/>
  <c r="AT690" i="2"/>
  <c r="AT249" i="2"/>
  <c r="AT95" i="2"/>
  <c r="AT22" i="2"/>
  <c r="AT269" i="2"/>
  <c r="AT588" i="2"/>
  <c r="AT11" i="2"/>
  <c r="AT154" i="2"/>
  <c r="AT594" i="2"/>
  <c r="AT268" i="2"/>
  <c r="AT416" i="2"/>
  <c r="AT292" i="2"/>
  <c r="AT293" i="2"/>
  <c r="AT459" i="2"/>
  <c r="AT460" i="2"/>
  <c r="AT124" i="2"/>
  <c r="AT242" i="2"/>
  <c r="AT28" i="2"/>
  <c r="AT236" i="2"/>
  <c r="AT209" i="2"/>
  <c r="AT355" i="2"/>
  <c r="AT622" i="2"/>
  <c r="AT255" i="2"/>
  <c r="AT192" i="2"/>
  <c r="AT511" i="2"/>
  <c r="AT297" i="2"/>
  <c r="AT160" i="2"/>
  <c r="AT217" i="2"/>
  <c r="AT457" i="2"/>
  <c r="AT225" i="2"/>
  <c r="AT369" i="2"/>
  <c r="AT706" i="2"/>
  <c r="AT158" i="2"/>
  <c r="AT366" i="2"/>
  <c r="AT215" i="2"/>
  <c r="AT441" i="2"/>
  <c r="AT195" i="2"/>
  <c r="AT161" i="2"/>
  <c r="AT138" i="2"/>
  <c r="AT52" i="2"/>
  <c r="AT327" i="2"/>
  <c r="AR173" i="2"/>
  <c r="AT716" i="2"/>
  <c r="AT721" i="2"/>
  <c r="AT700" i="2"/>
  <c r="AT603" i="2"/>
  <c r="AT360" i="2"/>
  <c r="AT502" i="2"/>
  <c r="AT288" i="2"/>
  <c r="AT356" i="2"/>
  <c r="AT562" i="2"/>
  <c r="AT575" i="2"/>
  <c r="AT262" i="2"/>
  <c r="AT559" i="2"/>
  <c r="AT112" i="2"/>
  <c r="AT646" i="2"/>
  <c r="AT277" i="2"/>
  <c r="AT228" i="2"/>
  <c r="AT41" i="2"/>
  <c r="AT612" i="2"/>
  <c r="AT516" i="2"/>
  <c r="AT687" i="2"/>
  <c r="AT456" i="2"/>
  <c r="AT660" i="2"/>
  <c r="AT437" i="2"/>
  <c r="AT301" i="2"/>
  <c r="AT97" i="2"/>
  <c r="AT387" i="2"/>
  <c r="AT168" i="2"/>
  <c r="AT189" i="2"/>
  <c r="AT117" i="2"/>
  <c r="AT34" i="2"/>
  <c r="AT131" i="2"/>
  <c r="AT604" i="2"/>
  <c r="AT504" i="2"/>
  <c r="AT389" i="2"/>
  <c r="AT627" i="2"/>
  <c r="AT547" i="2"/>
  <c r="AT171" i="2"/>
  <c r="AT717" i="2"/>
  <c r="AT159" i="2"/>
  <c r="AT70" i="2"/>
  <c r="AT271" i="2"/>
  <c r="AT257" i="2"/>
  <c r="AT436" i="2"/>
  <c r="AT487" i="2"/>
  <c r="AT439" i="2"/>
  <c r="AT657" i="2"/>
  <c r="AT552" i="2"/>
  <c r="AT175" i="2"/>
  <c r="AT120" i="2"/>
  <c r="AT206" i="2"/>
  <c r="AT528" i="2"/>
  <c r="AT177" i="2"/>
  <c r="AT414" i="2"/>
  <c r="AT42" i="2"/>
  <c r="AT285" i="2"/>
  <c r="AT94" i="2"/>
  <c r="AT61" i="2"/>
  <c r="AT296" i="2"/>
  <c r="AT647" i="2"/>
  <c r="AT198" i="2"/>
  <c r="AT348" i="2"/>
  <c r="AT7" i="2"/>
  <c r="AT178" i="2"/>
  <c r="AT118" i="2"/>
  <c r="AT605" i="2"/>
  <c r="AT102" i="2"/>
  <c r="AT184" i="2"/>
  <c r="AT134" i="2"/>
  <c r="AT578" i="2"/>
  <c r="AT148" i="2"/>
  <c r="AT331" i="2"/>
  <c r="AT572" i="2"/>
  <c r="AT393" i="2"/>
  <c r="AT311" i="2"/>
  <c r="AT196" i="2"/>
  <c r="AT640" i="2"/>
  <c r="AT365" i="2"/>
  <c r="AT621" i="2"/>
  <c r="AT152" i="2"/>
  <c r="AT302" i="2"/>
  <c r="AT212" i="2"/>
  <c r="AT517" i="2"/>
  <c r="AT613" i="2"/>
  <c r="AT420" i="2"/>
  <c r="AT626" i="2"/>
  <c r="AT448" i="2"/>
  <c r="AT702" i="2"/>
  <c r="AT315" i="2"/>
  <c r="AT241" i="2"/>
  <c r="AT306" i="2"/>
  <c r="AT127" i="2"/>
  <c r="AT404" i="2"/>
  <c r="AT450" i="2"/>
  <c r="AT223" i="2"/>
  <c r="AT467" i="2"/>
  <c r="AT20" i="2"/>
  <c r="AT362" i="2"/>
  <c r="AT443" i="2"/>
  <c r="AT576" i="2"/>
  <c r="AT384" i="2"/>
  <c r="AT481" i="2"/>
  <c r="AT427" i="2"/>
  <c r="AT654" i="2"/>
  <c r="AT31" i="2"/>
  <c r="AT36" i="2"/>
  <c r="AT566" i="2"/>
  <c r="AT364" i="2"/>
  <c r="AT466" i="2"/>
  <c r="AT30" i="2"/>
  <c r="AT210" i="2"/>
  <c r="AT728" i="2"/>
  <c r="AT66" i="2"/>
  <c r="AT221" i="2"/>
  <c r="AT305" i="2"/>
  <c r="AT659" i="2"/>
  <c r="AT202" i="2"/>
  <c r="AT378" i="2"/>
  <c r="AT383" i="2"/>
  <c r="AT252" i="2"/>
  <c r="AT247" i="2"/>
  <c r="AT425" i="2"/>
  <c r="AT490" i="2"/>
  <c r="AT8" i="2"/>
  <c r="AT284" i="2"/>
  <c r="AT204" i="2"/>
  <c r="AT635" i="2"/>
  <c r="AT142" i="2"/>
  <c r="AT434" i="2"/>
  <c r="AT157" i="2"/>
  <c r="AT14" i="2"/>
  <c r="AT47" i="2"/>
  <c r="AT90" i="2"/>
  <c r="AT631" i="2"/>
  <c r="AT81" i="2"/>
  <c r="AT24" i="2"/>
  <c r="AT26" i="2"/>
  <c r="AT17" i="2"/>
  <c r="AT98" i="2"/>
  <c r="AT422" i="2"/>
  <c r="AT200" i="2"/>
  <c r="AT29" i="2"/>
  <c r="AT43" i="2"/>
  <c r="AT46" i="2"/>
  <c r="AT82" i="2"/>
  <c r="AT476" i="2"/>
  <c r="AT151" i="2"/>
  <c r="AT72" i="2"/>
  <c r="AT543" i="2"/>
  <c r="AT180" i="2"/>
  <c r="AT395" i="2"/>
  <c r="AT484" i="2"/>
  <c r="AT73" i="2"/>
  <c r="AT278" i="2"/>
  <c r="AT538" i="2"/>
  <c r="AT283" i="2"/>
  <c r="AT265" i="2"/>
  <c r="AT568" i="2"/>
  <c r="AT116" i="2"/>
  <c r="AT367" i="2"/>
  <c r="AT50" i="2"/>
  <c r="AT520" i="2"/>
  <c r="AT155" i="2"/>
  <c r="AT330" i="2"/>
  <c r="AT587" i="2"/>
  <c r="AT238" i="2"/>
  <c r="AT336" i="2"/>
  <c r="AT240" i="2"/>
  <c r="AT74" i="2"/>
  <c r="AT18" i="2"/>
  <c r="AT106" i="2"/>
  <c r="AT147" i="2"/>
  <c r="AT248" i="2"/>
  <c r="AT730" i="2"/>
  <c r="AT623" i="2"/>
  <c r="AT150" i="2"/>
  <c r="AT163" i="2"/>
  <c r="AT132" i="2"/>
  <c r="AT489" i="2"/>
  <c r="AT679" i="2"/>
  <c r="AT227" i="2"/>
  <c r="AT153" i="2"/>
  <c r="AT333" i="2"/>
  <c r="AT126" i="2"/>
  <c r="AT314" i="2"/>
  <c r="AT145" i="2"/>
  <c r="AT464" i="2"/>
  <c r="AT508" i="2"/>
  <c r="AT628" i="2"/>
  <c r="AT188" i="2"/>
  <c r="AT532" i="2"/>
  <c r="AT438" i="2"/>
  <c r="AT260" i="2"/>
  <c r="AT556" i="2"/>
  <c r="AT592" i="2"/>
  <c r="AT176" i="2"/>
  <c r="AT203" i="2"/>
  <c r="AT207" i="2"/>
  <c r="AT423" i="2"/>
  <c r="AT10" i="2"/>
  <c r="AT216" i="2"/>
  <c r="AT294" i="2"/>
  <c r="AT536" i="2"/>
  <c r="AT53" i="2"/>
  <c r="AT322" i="2"/>
  <c r="AT146" i="2"/>
  <c r="AT664" i="2"/>
  <c r="AT597" i="2"/>
  <c r="AS563" i="2"/>
  <c r="AR563" i="2"/>
  <c r="AS529" i="2"/>
  <c r="AR529" i="2"/>
  <c r="AR571" i="2"/>
  <c r="AS571" i="2"/>
  <c r="AS360" i="2"/>
  <c r="AR360" i="2"/>
  <c r="AS402" i="2"/>
  <c r="AR402" i="2"/>
  <c r="AS580" i="2"/>
  <c r="AR580" i="2"/>
  <c r="AR540" i="2"/>
  <c r="AS540" i="2"/>
  <c r="AS615" i="2"/>
  <c r="AR615" i="2"/>
  <c r="AS513" i="2"/>
  <c r="AR513" i="2"/>
  <c r="AS551" i="2"/>
  <c r="AR551" i="2"/>
  <c r="AS356" i="2"/>
  <c r="AR356" i="2"/>
  <c r="AS376" i="2"/>
  <c r="AR376" i="2"/>
  <c r="AS258" i="2"/>
  <c r="AR258" i="2"/>
  <c r="AS480" i="2"/>
  <c r="AR480" i="2"/>
  <c r="AS562" i="2"/>
  <c r="AR562" i="2"/>
  <c r="AS586" i="2"/>
  <c r="AR586" i="2"/>
  <c r="AS101" i="2"/>
  <c r="AR101" i="2"/>
  <c r="AS535" i="2"/>
  <c r="AR535" i="2"/>
  <c r="AR262" i="2"/>
  <c r="AS262" i="2"/>
  <c r="AR137" i="2"/>
  <c r="AS137" i="2"/>
  <c r="AS141" i="2"/>
  <c r="AR141" i="2"/>
  <c r="AS108" i="2"/>
  <c r="AR108" i="2"/>
  <c r="AR281" i="2"/>
  <c r="AS281" i="2"/>
  <c r="AS375" i="2"/>
  <c r="AR375" i="2"/>
  <c r="AS351" i="2"/>
  <c r="AR351" i="2"/>
  <c r="AS334" i="2"/>
  <c r="AR334" i="2"/>
  <c r="AS228" i="2"/>
  <c r="AR228" i="2"/>
  <c r="AS41" i="2"/>
  <c r="AR41" i="2"/>
  <c r="AR235" i="2"/>
  <c r="AS235" i="2"/>
  <c r="AS523" i="2"/>
  <c r="AV523" i="2" s="1"/>
  <c r="AR523" i="2"/>
  <c r="AS566" i="2"/>
  <c r="AR566" i="2"/>
  <c r="AR79" i="2"/>
  <c r="AS79" i="2"/>
  <c r="AS312" i="2"/>
  <c r="AR312" i="2"/>
  <c r="AS105" i="2"/>
  <c r="AR105" i="2"/>
  <c r="AR608" i="2"/>
  <c r="AS608" i="2"/>
  <c r="AV608" i="2" s="1"/>
  <c r="AS358" i="2"/>
  <c r="AV358" i="2" s="1"/>
  <c r="AR358" i="2"/>
  <c r="AS13" i="2"/>
  <c r="AR13" i="2"/>
  <c r="AS249" i="2"/>
  <c r="AR249" i="2"/>
  <c r="AS437" i="2"/>
  <c r="AR437" i="2"/>
  <c r="AS585" i="2"/>
  <c r="AR585" i="2"/>
  <c r="AS7" i="2"/>
  <c r="AR7" i="2"/>
  <c r="AR97" i="2"/>
  <c r="AS97" i="2"/>
  <c r="AS486" i="2"/>
  <c r="AR486" i="2"/>
  <c r="AS256" i="2"/>
  <c r="AR256" i="2"/>
  <c r="AS222" i="2"/>
  <c r="AR222" i="2"/>
  <c r="AS189" i="2"/>
  <c r="AR189" i="2"/>
  <c r="AR218" i="2"/>
  <c r="AS218" i="2"/>
  <c r="AS447" i="2"/>
  <c r="AR447" i="2"/>
  <c r="AS117" i="2"/>
  <c r="AR117" i="2"/>
  <c r="AS354" i="2"/>
  <c r="AR354" i="2"/>
  <c r="AS416" i="2"/>
  <c r="AR416" i="2"/>
  <c r="AR131" i="2"/>
  <c r="AS131" i="2"/>
  <c r="AR135" i="2"/>
  <c r="AS135" i="2"/>
  <c r="AS136" i="2"/>
  <c r="AR136" i="2"/>
  <c r="AS293" i="2"/>
  <c r="AR293" i="2"/>
  <c r="AR504" i="2"/>
  <c r="AS504" i="2"/>
  <c r="AS389" i="2"/>
  <c r="AR389" i="2"/>
  <c r="AR84" i="2"/>
  <c r="AS84" i="2"/>
  <c r="AR185" i="2"/>
  <c r="AS185" i="2"/>
  <c r="AS284" i="2"/>
  <c r="AR284" i="2"/>
  <c r="AS153" i="2"/>
  <c r="AR153" i="2"/>
  <c r="AR394" i="2"/>
  <c r="AS394" i="2"/>
  <c r="AS512" i="2"/>
  <c r="AR512" i="2"/>
  <c r="AS311" i="2"/>
  <c r="AR311" i="2"/>
  <c r="AS242" i="2"/>
  <c r="AR242" i="2"/>
  <c r="AS171" i="2"/>
  <c r="AR171" i="2"/>
  <c r="AR286" i="2"/>
  <c r="AS286" i="2"/>
  <c r="AS65" i="2"/>
  <c r="AV65" i="2" s="1"/>
  <c r="AR65" i="2"/>
  <c r="AS314" i="2"/>
  <c r="AR314" i="2"/>
  <c r="AS429" i="2"/>
  <c r="AR429" i="2"/>
  <c r="AS236" i="2"/>
  <c r="AR236" i="2"/>
  <c r="AS412" i="2"/>
  <c r="AR412" i="2"/>
  <c r="AR67" i="2"/>
  <c r="AS67" i="2"/>
  <c r="AS70" i="2"/>
  <c r="AR70" i="2"/>
  <c r="AS368" i="2"/>
  <c r="AR368" i="2"/>
  <c r="AS271" i="2"/>
  <c r="AR271" i="2"/>
  <c r="AR323" i="2"/>
  <c r="AS323" i="2"/>
  <c r="AR539" i="2"/>
  <c r="AS539" i="2"/>
  <c r="AR302" i="2"/>
  <c r="AS302" i="2"/>
  <c r="AS255" i="2"/>
  <c r="AR255" i="2"/>
  <c r="AR62" i="2"/>
  <c r="AS62" i="2"/>
  <c r="AS530" i="2"/>
  <c r="AR530" i="2"/>
  <c r="AS511" i="2"/>
  <c r="AR511" i="2"/>
  <c r="AS439" i="2"/>
  <c r="AR439" i="2"/>
  <c r="AS401" i="2"/>
  <c r="AR401" i="2"/>
  <c r="AS87" i="2"/>
  <c r="AR87" i="2"/>
  <c r="AS298" i="2"/>
  <c r="AR298" i="2"/>
  <c r="AS579" i="2"/>
  <c r="AV579" i="2" s="1"/>
  <c r="AR579" i="2"/>
  <c r="AR497" i="2"/>
  <c r="AS497" i="2"/>
  <c r="AS245" i="2"/>
  <c r="AR245" i="2"/>
  <c r="AS17" i="2"/>
  <c r="AR17" i="2"/>
  <c r="AR120" i="2"/>
  <c r="AS120" i="2"/>
  <c r="AS225" i="2"/>
  <c r="AR225" i="2"/>
  <c r="AR206" i="2"/>
  <c r="AS206" i="2"/>
  <c r="AS369" i="2"/>
  <c r="AR369" i="2"/>
  <c r="AR528" i="2"/>
  <c r="AS528" i="2"/>
  <c r="AV528" i="2" s="1"/>
  <c r="AS229" i="2"/>
  <c r="AR229" i="2"/>
  <c r="AS273" i="2"/>
  <c r="AR273" i="2"/>
  <c r="AS241" i="2"/>
  <c r="AR241" i="2"/>
  <c r="AR177" i="2"/>
  <c r="AS177" i="2"/>
  <c r="AR371" i="2"/>
  <c r="AS371" i="2"/>
  <c r="AR93" i="2"/>
  <c r="AS93" i="2"/>
  <c r="AS29" i="2"/>
  <c r="AR29" i="2"/>
  <c r="AS414" i="2"/>
  <c r="AR414" i="2"/>
  <c r="AS214" i="2"/>
  <c r="AR214" i="2"/>
  <c r="AS4" i="2"/>
  <c r="AR4" i="2"/>
  <c r="AR231" i="2"/>
  <c r="AS231" i="2"/>
  <c r="AR285" i="2"/>
  <c r="AS285" i="2"/>
  <c r="AS187" i="2"/>
  <c r="AV187" i="2" s="1"/>
  <c r="AR187" i="2"/>
  <c r="AS441" i="2"/>
  <c r="AV441" i="2" s="1"/>
  <c r="AR441" i="2"/>
  <c r="AS94" i="2"/>
  <c r="AV94" i="2" s="1"/>
  <c r="AR94" i="2"/>
  <c r="AS282" i="2"/>
  <c r="AR282" i="2"/>
  <c r="AR195" i="2"/>
  <c r="AS195" i="2"/>
  <c r="AR61" i="2"/>
  <c r="AS61" i="2"/>
  <c r="AR407" i="2"/>
  <c r="AS407" i="2"/>
  <c r="AR636" i="2"/>
  <c r="AS636" i="2"/>
  <c r="AV636" i="2" s="1"/>
  <c r="AS161" i="2"/>
  <c r="AV161" i="2" s="1"/>
  <c r="AR161" i="2"/>
  <c r="AR72" i="2"/>
  <c r="AS72" i="2"/>
  <c r="AS647" i="2"/>
  <c r="AR647" i="2"/>
  <c r="AS69" i="2"/>
  <c r="AR69" i="2"/>
  <c r="AR121" i="2"/>
  <c r="AS121" i="2"/>
  <c r="AS386" i="2"/>
  <c r="AR386" i="2"/>
  <c r="AS180" i="2"/>
  <c r="AR180" i="2"/>
  <c r="AS327" i="2"/>
  <c r="AR327" i="2"/>
  <c r="AS348" i="2"/>
  <c r="AR348" i="2"/>
  <c r="AV235" i="2" l="1"/>
  <c r="AV56" i="2"/>
  <c r="AV406" i="2"/>
  <c r="AV463" i="2"/>
  <c r="AV399" i="2"/>
  <c r="AV401" i="2"/>
  <c r="AV483" i="2"/>
  <c r="AV206" i="2"/>
  <c r="AV7" i="2"/>
  <c r="AV396" i="2"/>
  <c r="AV585" i="2"/>
  <c r="AV586" i="2"/>
  <c r="AV442" i="2"/>
  <c r="AV231" i="2"/>
  <c r="AV103" i="2"/>
  <c r="AV311" i="2"/>
  <c r="AV615" i="2"/>
  <c r="AV591" i="2"/>
  <c r="AV407" i="2"/>
  <c r="AV540" i="2"/>
  <c r="AV287" i="2"/>
  <c r="AV598" i="2"/>
  <c r="AV471" i="2"/>
  <c r="AV332" i="2"/>
  <c r="AV186" i="2"/>
  <c r="AV678" i="2"/>
  <c r="AV237" i="2"/>
  <c r="AV334" i="2"/>
  <c r="AV606" i="2"/>
  <c r="AV93" i="2"/>
  <c r="AV344" i="2"/>
  <c r="AV211" i="2"/>
  <c r="AV262" i="2"/>
  <c r="AV121" i="2"/>
  <c r="AV302" i="2"/>
  <c r="AV67" i="2"/>
  <c r="AV687" i="2"/>
  <c r="AV154" i="2"/>
  <c r="AV514" i="2"/>
  <c r="AV503" i="2"/>
  <c r="AV124" i="2"/>
  <c r="AV229" i="2"/>
  <c r="AV351" i="2"/>
  <c r="AV313" i="2"/>
  <c r="AV352" i="2"/>
  <c r="AV394" i="2"/>
  <c r="AV539" i="2"/>
  <c r="AV715" i="2"/>
  <c r="AV322" i="2"/>
  <c r="AV628" i="2"/>
  <c r="AV489" i="2"/>
  <c r="AV609" i="2"/>
  <c r="AV686" i="2"/>
  <c r="AV40" i="2"/>
  <c r="AV412" i="2"/>
  <c r="AV535" i="2"/>
  <c r="AV704" i="2"/>
  <c r="AV79" i="2"/>
  <c r="AV566" i="2"/>
  <c r="AV323" i="2"/>
  <c r="AV536" i="2"/>
  <c r="AV148" i="2"/>
  <c r="AV434" i="2"/>
  <c r="AV675" i="2"/>
  <c r="AV350" i="2"/>
  <c r="AV249" i="2"/>
  <c r="AV565" i="2"/>
  <c r="AV452" i="2"/>
  <c r="AV153" i="2"/>
  <c r="AV13" i="2"/>
  <c r="AV563" i="2"/>
  <c r="AV667" i="2"/>
  <c r="AV679" i="2"/>
  <c r="AV650" i="2"/>
  <c r="AV587" i="2"/>
  <c r="AV73" i="2"/>
  <c r="AV57" i="2"/>
  <c r="AV275" i="2"/>
  <c r="AV367" i="2"/>
  <c r="AV295" i="2"/>
  <c r="AV453" i="2"/>
  <c r="AV395" i="2"/>
  <c r="AV8" i="2"/>
  <c r="AV134" i="2"/>
  <c r="AV219" i="2"/>
  <c r="AV54" i="2"/>
  <c r="AV76" i="2"/>
  <c r="AV448" i="2"/>
  <c r="AV430" i="2"/>
  <c r="AV673" i="2"/>
  <c r="AV133" i="2"/>
  <c r="AV506" i="2"/>
  <c r="AV700" i="2"/>
  <c r="AV398" i="2"/>
  <c r="AV611" i="2"/>
  <c r="AV411" i="2"/>
  <c r="AV726" i="2"/>
  <c r="AV560" i="2"/>
  <c r="AV713" i="2"/>
  <c r="AV459" i="2"/>
  <c r="AV388" i="2"/>
  <c r="AV15" i="2"/>
  <c r="AV197" i="2"/>
  <c r="AV135" i="2"/>
  <c r="AV225" i="2"/>
  <c r="AV731" i="2"/>
  <c r="AV245" i="2"/>
  <c r="AV136" i="2"/>
  <c r="AV376" i="2"/>
  <c r="AV580" i="2"/>
  <c r="AV458" i="2"/>
  <c r="AV117" i="2"/>
  <c r="AV712" i="2"/>
  <c r="AV283" i="2"/>
  <c r="AV425" i="2"/>
  <c r="AV242" i="2"/>
  <c r="AV402" i="2"/>
  <c r="AV361" i="2"/>
  <c r="AV474" i="2"/>
  <c r="AV617" i="2"/>
  <c r="AV75" i="2"/>
  <c r="AV258" i="2"/>
  <c r="AV270" i="2"/>
  <c r="AV25" i="2"/>
  <c r="AV669" i="2"/>
  <c r="AV327" i="2"/>
  <c r="AV271" i="2"/>
  <c r="AV709" i="2"/>
  <c r="AV584" i="2"/>
  <c r="AV657" i="2"/>
  <c r="AV62" i="2"/>
  <c r="AV571" i="2"/>
  <c r="AV446" i="2"/>
  <c r="AV370" i="2"/>
  <c r="AV260" i="2"/>
  <c r="AV145" i="2"/>
  <c r="AV623" i="2"/>
  <c r="AV735" i="2"/>
  <c r="AV583" i="2"/>
  <c r="AV199" i="2"/>
  <c r="AV468" i="2"/>
  <c r="AV570" i="2"/>
  <c r="AV328" i="2"/>
  <c r="AV643" i="2"/>
  <c r="AV347" i="2"/>
  <c r="AV490" i="2"/>
  <c r="AV517" i="2"/>
  <c r="AV353" i="2"/>
  <c r="AV550" i="2"/>
  <c r="AV362" i="2"/>
  <c r="AV3" i="2"/>
  <c r="AV335" i="2"/>
  <c r="AV590" i="2"/>
  <c r="AV558" i="2"/>
  <c r="AV576" i="2"/>
  <c r="AV191" i="2"/>
  <c r="AV545" i="2"/>
  <c r="AV496" i="2"/>
  <c r="AV515" i="2"/>
  <c r="AV519" i="2"/>
  <c r="AV175" i="2"/>
  <c r="AV201" i="2"/>
  <c r="AV17" i="2"/>
  <c r="AV4" i="2"/>
  <c r="AV217" i="2"/>
  <c r="AV215" i="2"/>
  <c r="AV180" i="2"/>
  <c r="AV214" i="2"/>
  <c r="AV241" i="2"/>
  <c r="AV298" i="2"/>
  <c r="AV512" i="2"/>
  <c r="AV389" i="2"/>
  <c r="AV416" i="2"/>
  <c r="AV437" i="2"/>
  <c r="AV141" i="2"/>
  <c r="AV267" i="2"/>
  <c r="AV410" i="2"/>
  <c r="AV113" i="2"/>
  <c r="AV627" i="2"/>
  <c r="AV192" i="2"/>
  <c r="AV303" i="2"/>
  <c r="AV183" i="2"/>
  <c r="AV658" i="2"/>
  <c r="AV38" i="2"/>
  <c r="AV637" i="2"/>
  <c r="AV461" i="2"/>
  <c r="AV417" i="2"/>
  <c r="AV547" i="2"/>
  <c r="X115" i="3"/>
  <c r="Z57" i="3"/>
  <c r="AV486" i="2"/>
  <c r="AV41" i="2"/>
  <c r="AV360" i="2"/>
  <c r="AV137" i="2"/>
  <c r="AV542" i="2"/>
  <c r="AV165" i="2"/>
  <c r="AV428" i="2"/>
  <c r="AV664" i="2"/>
  <c r="AV532" i="2"/>
  <c r="AV333" i="2"/>
  <c r="AV248" i="2"/>
  <c r="AV581" i="2"/>
  <c r="AV306" i="2"/>
  <c r="AV243" i="2"/>
  <c r="AV663" i="2"/>
  <c r="AV252" i="2"/>
  <c r="AV365" i="2"/>
  <c r="AV419" i="2"/>
  <c r="AV58" i="2"/>
  <c r="AV26" i="2"/>
  <c r="AV621" i="2"/>
  <c r="AV307" i="2"/>
  <c r="AV641" i="2"/>
  <c r="AV244" i="2"/>
  <c r="AV467" i="2"/>
  <c r="AV711" i="2"/>
  <c r="AV83" i="2"/>
  <c r="AV485" i="2"/>
  <c r="AV444" i="2"/>
  <c r="AV720" i="2"/>
  <c r="AV632" i="2"/>
  <c r="AV671" i="2"/>
  <c r="AV717" i="2"/>
  <c r="AV595" i="2"/>
  <c r="AV338" i="2"/>
  <c r="AV5" i="2"/>
  <c r="AV729" i="2"/>
  <c r="AV445" i="2"/>
  <c r="AV639" i="2"/>
  <c r="AV646" i="2"/>
  <c r="AV387" i="2"/>
  <c r="AV269" i="2"/>
  <c r="AV282" i="2"/>
  <c r="AV429" i="2"/>
  <c r="AV86" i="2"/>
  <c r="AV120" i="2"/>
  <c r="AV386" i="2"/>
  <c r="AV414" i="2"/>
  <c r="AV273" i="2"/>
  <c r="AV87" i="2"/>
  <c r="AV255" i="2"/>
  <c r="AV354" i="2"/>
  <c r="AV256" i="2"/>
  <c r="AV529" i="2"/>
  <c r="AV494" i="2"/>
  <c r="AV207" i="2"/>
  <c r="AV381" i="2"/>
  <c r="AV340" i="2"/>
  <c r="AV174" i="2"/>
  <c r="AV498" i="2"/>
  <c r="AV336" i="2"/>
  <c r="AV538" i="2"/>
  <c r="AV642" i="2"/>
  <c r="AV200" i="2"/>
  <c r="AV202" i="2"/>
  <c r="AV193" i="2"/>
  <c r="AV572" i="2"/>
  <c r="AV525" i="2"/>
  <c r="AV290" i="2"/>
  <c r="AV420" i="2"/>
  <c r="AV31" i="2"/>
  <c r="AV661" i="2"/>
  <c r="AV319" i="2"/>
  <c r="AV169" i="2"/>
  <c r="AV45" i="2"/>
  <c r="AV16" i="2"/>
  <c r="AV596" i="2"/>
  <c r="AV310" i="2"/>
  <c r="AV676" i="2"/>
  <c r="AV734" i="2"/>
  <c r="X86" i="3"/>
  <c r="Z52" i="3"/>
  <c r="Z56" i="3"/>
  <c r="Z6" i="3"/>
  <c r="X70" i="3"/>
  <c r="Z70" i="3"/>
  <c r="Z8" i="3"/>
  <c r="Z51" i="3"/>
  <c r="Z17" i="3"/>
  <c r="Z9" i="3"/>
  <c r="Z72" i="3"/>
  <c r="X105" i="3"/>
  <c r="X19" i="3"/>
  <c r="X95" i="3"/>
  <c r="Z65" i="3"/>
  <c r="X48" i="3"/>
  <c r="Z87" i="3"/>
  <c r="X76" i="3"/>
  <c r="X16" i="3"/>
  <c r="X56" i="3"/>
  <c r="Z83" i="3"/>
  <c r="X80" i="3"/>
  <c r="Z27" i="3"/>
  <c r="Z38" i="3"/>
  <c r="X41" i="3"/>
  <c r="Z48" i="3"/>
  <c r="X117" i="3"/>
  <c r="Z59" i="3"/>
  <c r="Z95" i="3"/>
  <c r="Z24" i="3"/>
  <c r="X27" i="3"/>
  <c r="Z15" i="3"/>
  <c r="Z96" i="3"/>
  <c r="Z23" i="3"/>
  <c r="Z22" i="3"/>
  <c r="X33" i="3"/>
  <c r="X83" i="3"/>
  <c r="X84" i="3"/>
  <c r="Z13" i="3"/>
  <c r="X23" i="3"/>
  <c r="Z92" i="3"/>
  <c r="Z106" i="3"/>
  <c r="X42" i="3"/>
  <c r="X38" i="3"/>
  <c r="Z118" i="3"/>
  <c r="Z42" i="3"/>
  <c r="X118" i="3"/>
  <c r="Z2" i="3"/>
  <c r="Z39" i="3"/>
  <c r="X51" i="3"/>
  <c r="X40" i="3"/>
  <c r="X81" i="3"/>
  <c r="Z71" i="3"/>
  <c r="Z104" i="3"/>
  <c r="X68" i="3"/>
  <c r="Z120" i="3"/>
  <c r="X64" i="3"/>
  <c r="Z31" i="3"/>
  <c r="Z26" i="3"/>
  <c r="X20" i="3"/>
  <c r="X111" i="3"/>
  <c r="Z40" i="3"/>
  <c r="X73" i="3"/>
  <c r="Z11" i="3"/>
  <c r="X4" i="3"/>
  <c r="Z77" i="3"/>
  <c r="X116" i="3"/>
  <c r="Z66" i="3"/>
  <c r="X114" i="3"/>
  <c r="X113" i="3"/>
  <c r="X107" i="3"/>
  <c r="Z101" i="3"/>
  <c r="X57" i="3"/>
  <c r="Z93" i="3"/>
  <c r="X37" i="3"/>
  <c r="X99" i="3"/>
  <c r="Z53" i="3"/>
  <c r="X82" i="3"/>
  <c r="X102" i="3"/>
  <c r="Z54" i="3"/>
  <c r="Z82" i="3"/>
  <c r="Z34" i="3"/>
  <c r="Z3" i="3"/>
  <c r="X21" i="3"/>
  <c r="X24" i="3"/>
  <c r="X63" i="3"/>
  <c r="Z32" i="3"/>
  <c r="X100" i="3"/>
  <c r="X30" i="3"/>
  <c r="X110" i="3"/>
  <c r="Z94" i="3"/>
  <c r="X50" i="3"/>
  <c r="Z45" i="3"/>
  <c r="X11" i="3"/>
  <c r="X36" i="3"/>
  <c r="Z107" i="3"/>
  <c r="Z29" i="3"/>
  <c r="X25" i="3"/>
  <c r="Z114" i="3"/>
  <c r="Z49" i="3"/>
  <c r="Z50" i="3"/>
  <c r="X28" i="3"/>
  <c r="X71" i="3"/>
  <c r="Z7" i="3"/>
  <c r="Z88" i="3"/>
  <c r="X92" i="3"/>
  <c r="Z116" i="3"/>
  <c r="X29" i="3"/>
  <c r="X13" i="3"/>
  <c r="Z112" i="3"/>
  <c r="Z97" i="3"/>
  <c r="X72" i="3"/>
  <c r="X78" i="3"/>
  <c r="X12" i="3"/>
  <c r="X77" i="3"/>
  <c r="Z122" i="3"/>
  <c r="Z64" i="3"/>
  <c r="Z121" i="3"/>
  <c r="X103" i="3"/>
  <c r="Z58" i="3"/>
  <c r="Z43" i="3"/>
  <c r="Z89" i="3"/>
  <c r="X45" i="3"/>
  <c r="Z108" i="3"/>
  <c r="X26" i="3"/>
  <c r="X14" i="3"/>
  <c r="X93" i="3"/>
  <c r="X32" i="3"/>
  <c r="Z78" i="3"/>
  <c r="Z109" i="3"/>
  <c r="Z14" i="3"/>
  <c r="X31" i="3"/>
  <c r="X106" i="3"/>
  <c r="Z4" i="3"/>
  <c r="X22" i="3"/>
  <c r="X10" i="3"/>
  <c r="X5" i="3"/>
  <c r="Z105" i="3"/>
  <c r="Z61" i="3"/>
  <c r="Z33" i="3"/>
  <c r="Z115" i="3"/>
  <c r="Z67" i="3"/>
  <c r="Z79" i="3"/>
  <c r="Z5" i="3"/>
  <c r="Z63" i="3"/>
  <c r="Z111" i="3"/>
  <c r="X119" i="3"/>
  <c r="Z10" i="3"/>
  <c r="Z68" i="3"/>
  <c r="Z119" i="3"/>
  <c r="Z20" i="3"/>
  <c r="X89" i="3"/>
  <c r="Z37" i="3"/>
  <c r="X97" i="3"/>
  <c r="X35" i="3"/>
  <c r="Z74" i="3"/>
  <c r="X121" i="3"/>
  <c r="X122" i="3"/>
  <c r="Z16" i="3"/>
  <c r="Z55" i="3"/>
  <c r="X65" i="3"/>
  <c r="Z84" i="3"/>
  <c r="Z19" i="3"/>
  <c r="Z80" i="3"/>
  <c r="Z28" i="3"/>
  <c r="Z117" i="3"/>
  <c r="Z102" i="3"/>
  <c r="Z73" i="3"/>
  <c r="X60" i="3"/>
  <c r="Z62" i="3"/>
  <c r="X58" i="3"/>
  <c r="X49" i="3"/>
  <c r="X112" i="3"/>
  <c r="X47" i="3"/>
  <c r="X98" i="3"/>
  <c r="Z85" i="3"/>
  <c r="X8" i="3"/>
  <c r="Z99" i="3"/>
  <c r="Z81" i="3"/>
  <c r="X43" i="3"/>
  <c r="X52" i="3"/>
  <c r="X62" i="3"/>
  <c r="X67" i="3"/>
  <c r="X61" i="3"/>
  <c r="Z35" i="3"/>
  <c r="X88" i="3"/>
  <c r="X6" i="3"/>
  <c r="X101" i="3"/>
  <c r="Z76" i="3"/>
  <c r="X74" i="3"/>
  <c r="X75" i="3"/>
  <c r="X91" i="3"/>
  <c r="X85" i="3"/>
  <c r="Z98" i="3"/>
  <c r="X104" i="3"/>
  <c r="X34" i="3"/>
  <c r="X17" i="3"/>
  <c r="Z25" i="3"/>
  <c r="X2" i="3"/>
  <c r="X69" i="3"/>
  <c r="Z47" i="3"/>
  <c r="Z21" i="3"/>
  <c r="X3" i="3"/>
  <c r="X44" i="3"/>
  <c r="X46" i="3"/>
  <c r="X7" i="3"/>
  <c r="Z41" i="3"/>
  <c r="X15" i="3"/>
  <c r="Z36" i="3"/>
  <c r="Z90" i="3"/>
  <c r="Z18" i="3"/>
  <c r="X96" i="3"/>
  <c r="X39" i="3"/>
  <c r="Z100" i="3"/>
  <c r="Z86" i="3"/>
  <c r="Z91" i="3"/>
  <c r="X108" i="3"/>
  <c r="X94" i="3"/>
  <c r="Z46" i="3"/>
  <c r="X120" i="3"/>
  <c r="X90" i="3"/>
  <c r="Z30" i="3"/>
  <c r="X66" i="3"/>
  <c r="Z60" i="3"/>
  <c r="X9" i="3"/>
  <c r="X87" i="3"/>
  <c r="Z103" i="3"/>
  <c r="X53" i="3"/>
  <c r="X55" i="3"/>
  <c r="X54" i="3"/>
  <c r="Z12" i="3"/>
  <c r="X79" i="3"/>
  <c r="Z75" i="3"/>
  <c r="Z113" i="3"/>
  <c r="X18" i="3"/>
  <c r="X109" i="3"/>
  <c r="Z44" i="3"/>
  <c r="X59" i="3"/>
  <c r="Z110" i="3"/>
  <c r="Z69" i="3"/>
  <c r="AV10" i="2"/>
  <c r="AV115" i="2"/>
  <c r="AV238" i="2"/>
  <c r="AV484" i="2"/>
  <c r="AV422" i="2"/>
  <c r="AV315" i="2"/>
  <c r="AV119" i="2"/>
  <c r="AV573" i="2"/>
  <c r="AV44" i="2"/>
  <c r="AV372" i="2"/>
  <c r="AV505" i="2"/>
  <c r="AV300" i="2"/>
  <c r="AV292" i="2"/>
  <c r="AV257" i="2"/>
  <c r="AV368" i="2"/>
  <c r="AV314" i="2"/>
  <c r="AV222" i="2"/>
  <c r="AV312" i="2"/>
  <c r="AV228" i="2"/>
  <c r="AV562" i="2"/>
  <c r="AV513" i="2"/>
  <c r="AV518" i="2"/>
  <c r="AV266" i="2"/>
  <c r="AV597" i="2"/>
  <c r="AV423" i="2"/>
  <c r="AV438" i="2"/>
  <c r="AV126" i="2"/>
  <c r="AV730" i="2"/>
  <c r="AV325" i="2"/>
  <c r="AV408" i="2"/>
  <c r="AV74" i="2"/>
  <c r="AV265" i="2"/>
  <c r="AV78" i="2"/>
  <c r="AV46" i="2"/>
  <c r="AV435" i="2"/>
  <c r="AV421" i="2"/>
  <c r="AV66" i="2"/>
  <c r="AV341" i="2"/>
  <c r="AV90" i="2"/>
  <c r="AV364" i="2"/>
  <c r="AV613" i="2"/>
  <c r="AV289" i="2"/>
  <c r="AV655" i="2"/>
  <c r="AV272" i="2"/>
  <c r="AV128" i="2"/>
  <c r="AV89" i="2"/>
  <c r="AV593" i="2"/>
  <c r="AV102" i="2"/>
  <c r="AV465" i="2"/>
  <c r="AV616" i="2"/>
  <c r="AV672" i="2"/>
  <c r="AV194" i="2"/>
  <c r="AV382" i="2"/>
  <c r="AV666" i="2"/>
  <c r="AV436" i="2"/>
  <c r="AV198" i="2"/>
  <c r="AV377" i="2"/>
  <c r="AV594" i="2"/>
  <c r="AV554" i="2"/>
  <c r="AV555" i="2"/>
  <c r="AV557" i="2"/>
  <c r="AV167" i="2"/>
  <c r="AV357" i="2"/>
  <c r="AV470" i="2"/>
  <c r="AV107" i="2"/>
  <c r="AV521" i="2"/>
  <c r="AV718" i="2"/>
  <c r="AV49" i="2"/>
  <c r="AV588" i="2"/>
  <c r="AV301" i="2"/>
  <c r="AV604" i="2"/>
  <c r="AV457" i="2"/>
  <c r="AV157" i="2"/>
  <c r="AV318" i="2"/>
  <c r="AV162" i="2"/>
  <c r="AV682" i="2"/>
  <c r="AV274" i="2"/>
  <c r="AV516" i="2"/>
  <c r="AV469" i="2"/>
  <c r="AV634" i="2"/>
  <c r="AV507" i="2"/>
  <c r="AV30" i="2"/>
  <c r="AV279" i="2"/>
  <c r="AV70" i="2"/>
  <c r="AV480" i="2"/>
  <c r="AV68" i="2"/>
  <c r="AV699" i="2"/>
  <c r="AV635" i="2"/>
  <c r="AV393" i="2"/>
  <c r="AV477" i="2"/>
  <c r="AV130" i="2"/>
  <c r="AV624" i="2"/>
  <c r="AV612" i="2"/>
  <c r="AV95" i="2"/>
  <c r="AV619" i="2"/>
  <c r="AV251" i="2"/>
  <c r="AV688" i="2"/>
  <c r="AV168" i="2"/>
  <c r="AV355" i="2"/>
  <c r="AV286" i="2"/>
  <c r="AV140" i="2"/>
  <c r="AV317" i="2"/>
  <c r="AV146" i="2"/>
  <c r="AV188" i="2"/>
  <c r="AV227" i="2"/>
  <c r="AV703" i="2"/>
  <c r="AV71" i="2"/>
  <c r="AV454" i="2"/>
  <c r="AV626" i="2"/>
  <c r="AV339" i="2"/>
  <c r="AV81" i="2"/>
  <c r="AV221" i="2"/>
  <c r="AV520" i="2"/>
  <c r="AV677" i="2"/>
  <c r="AV553" i="2"/>
  <c r="AV631" i="2"/>
  <c r="AV654" i="2"/>
  <c r="AV152" i="2"/>
  <c r="AV481" i="2"/>
  <c r="AV109" i="2"/>
  <c r="AV233" i="2"/>
  <c r="AV601" i="2"/>
  <c r="AV27" i="2"/>
  <c r="AV345" i="2"/>
  <c r="AV127" i="2"/>
  <c r="AV577" i="2"/>
  <c r="AV665" i="2"/>
  <c r="AV620" i="2"/>
  <c r="AV299" i="2"/>
  <c r="AV170" i="2"/>
  <c r="AV614" i="2"/>
  <c r="AV638" i="2"/>
  <c r="AV288" i="2"/>
  <c r="AV34" i="2"/>
  <c r="AV209" i="2"/>
  <c r="AV630" i="2"/>
  <c r="AV644" i="2"/>
  <c r="AV501" i="2"/>
  <c r="AV59" i="2"/>
  <c r="AV92" i="2"/>
  <c r="AV385" i="2"/>
  <c r="AV440" i="2"/>
  <c r="AV684" i="2"/>
  <c r="AV413" i="2"/>
  <c r="AV714" i="2"/>
  <c r="AV660" i="2"/>
  <c r="AV460" i="2"/>
  <c r="AV456" i="2"/>
  <c r="AV29" i="2"/>
  <c r="AV246" i="2"/>
  <c r="AV681" i="2"/>
  <c r="AV61" i="2"/>
  <c r="AV390" i="2"/>
  <c r="AV719" i="2"/>
  <c r="AV19" i="2"/>
  <c r="AV196" i="2"/>
  <c r="AV589" i="2"/>
  <c r="AV47" i="2"/>
  <c r="AV210" i="2"/>
  <c r="AV724" i="2"/>
  <c r="AV568" i="2"/>
  <c r="AV172" i="2"/>
  <c r="AV14" i="2"/>
  <c r="AV384" i="2"/>
  <c r="AV578" i="2"/>
  <c r="AV683" i="2"/>
  <c r="AV259" i="2"/>
  <c r="AV213" i="2"/>
  <c r="AV380" i="2"/>
  <c r="AV232" i="2"/>
  <c r="AV220" i="2"/>
  <c r="AV696" i="2"/>
  <c r="AV250" i="2"/>
  <c r="AV607" i="2"/>
  <c r="AV343" i="2"/>
  <c r="AV510" i="2"/>
  <c r="AV277" i="2"/>
  <c r="AV264" i="2"/>
  <c r="AV35" i="2"/>
  <c r="AV21" i="2"/>
  <c r="AV462" i="2"/>
  <c r="AV431" i="2"/>
  <c r="AV234" i="2"/>
  <c r="AV625" i="2"/>
  <c r="AV705" i="2"/>
  <c r="AV694" i="2"/>
  <c r="AV112" i="2"/>
  <c r="AV11" i="2"/>
  <c r="AV559" i="2"/>
  <c r="AV504" i="2"/>
  <c r="AV450" i="2"/>
  <c r="AV433" i="2"/>
  <c r="AV475" i="2"/>
  <c r="AV708" i="2"/>
  <c r="AV693" i="2"/>
  <c r="AV139" i="2"/>
  <c r="AV546" i="2"/>
  <c r="AV495" i="2"/>
  <c r="AV499" i="2"/>
  <c r="AV680" i="2"/>
  <c r="AV285" i="2"/>
  <c r="AV97" i="2"/>
  <c r="AV263" i="2"/>
  <c r="AV69" i="2"/>
  <c r="AV439" i="2"/>
  <c r="AV171" i="2"/>
  <c r="AV284" i="2"/>
  <c r="AV447" i="2"/>
  <c r="AV375" i="2"/>
  <c r="AV60" i="2"/>
  <c r="AV53" i="2"/>
  <c r="AV176" i="2"/>
  <c r="AV548" i="2"/>
  <c r="AV567" i="2"/>
  <c r="AV155" i="2"/>
  <c r="AV261" i="2"/>
  <c r="AV549" i="2"/>
  <c r="AV466" i="2"/>
  <c r="AV443" i="2"/>
  <c r="AV473" i="2"/>
  <c r="AV39" i="2"/>
  <c r="AV543" i="2"/>
  <c r="AV142" i="2"/>
  <c r="AV82" i="2"/>
  <c r="AV247" i="2"/>
  <c r="AV653" i="2"/>
  <c r="AV178" i="2"/>
  <c r="AV100" i="2"/>
  <c r="AV32" i="2"/>
  <c r="AV55" i="2"/>
  <c r="AV320" i="2"/>
  <c r="AV722" i="2"/>
  <c r="AV723" i="2"/>
  <c r="AV212" i="2"/>
  <c r="AV689" i="2"/>
  <c r="AV110" i="2"/>
  <c r="AV182" i="2"/>
  <c r="AV534" i="2"/>
  <c r="AV697" i="2"/>
  <c r="AV603" i="2"/>
  <c r="AV22" i="2"/>
  <c r="AV138" i="2"/>
  <c r="AV492" i="2"/>
  <c r="AV37" i="2"/>
  <c r="AV346" i="2"/>
  <c r="AV432" i="2"/>
  <c r="AV374" i="2"/>
  <c r="AV48" i="2"/>
  <c r="AV732" i="2"/>
  <c r="AV674" i="2"/>
  <c r="AV96" i="2"/>
  <c r="AV575" i="2"/>
  <c r="AV690" i="2"/>
  <c r="AV716" i="2"/>
  <c r="AV478" i="2"/>
  <c r="AV118" i="2"/>
  <c r="AV424" i="2"/>
  <c r="AV51" i="2"/>
  <c r="AV391" i="2"/>
  <c r="AV488" i="2"/>
  <c r="AV618" i="2"/>
  <c r="AV602" i="2"/>
  <c r="AV349" i="2"/>
  <c r="AV533" i="2"/>
  <c r="AV482" i="2"/>
  <c r="AV527" i="2"/>
  <c r="AV574" i="2"/>
  <c r="AV449" i="2"/>
  <c r="AV691" i="2"/>
  <c r="AV304" i="2"/>
  <c r="AV253" i="2"/>
  <c r="AV710" i="2"/>
  <c r="AV415" i="2"/>
  <c r="AV392" i="2"/>
  <c r="AV324" i="2"/>
  <c r="AV706" i="2"/>
  <c r="AV695" i="2"/>
  <c r="AV268" i="2"/>
  <c r="AV348" i="2"/>
  <c r="AV647" i="2"/>
  <c r="AV369" i="2"/>
  <c r="AV511" i="2"/>
  <c r="AV236" i="2"/>
  <c r="AV101" i="2"/>
  <c r="AV356" i="2"/>
  <c r="AV403" i="2"/>
  <c r="AV629" i="2"/>
  <c r="AV294" i="2"/>
  <c r="AV592" i="2"/>
  <c r="AV63" i="2"/>
  <c r="AV9" i="2"/>
  <c r="AV111" i="2"/>
  <c r="AV605" i="2"/>
  <c r="AV50" i="2"/>
  <c r="AV91" i="2"/>
  <c r="AV733" i="2"/>
  <c r="AV36" i="2"/>
  <c r="AV404" i="2"/>
  <c r="AV18" i="2"/>
  <c r="AV181" i="2"/>
  <c r="AV472" i="2"/>
  <c r="AV98" i="2"/>
  <c r="AV378" i="2"/>
  <c r="AV20" i="2"/>
  <c r="AV77" i="2"/>
  <c r="AV2" i="2"/>
  <c r="AV276" i="2"/>
  <c r="AV537" i="2"/>
  <c r="AV143" i="2"/>
  <c r="AV640" i="2"/>
  <c r="AV179" i="2"/>
  <c r="AV652" i="2"/>
  <c r="AV125" i="2"/>
  <c r="AV426" i="2"/>
  <c r="AV400" i="2"/>
  <c r="AV52" i="2"/>
  <c r="AV208" i="2"/>
  <c r="AV158" i="2"/>
  <c r="AV122" i="2"/>
  <c r="AV509" i="2"/>
  <c r="AV379" i="2"/>
  <c r="AV156" i="2"/>
  <c r="AV342" i="2"/>
  <c r="AV308" i="2"/>
  <c r="AV42" i="2"/>
  <c r="AV633" i="2"/>
  <c r="AV502" i="2"/>
  <c r="AV330" i="2"/>
  <c r="AV203" i="2"/>
  <c r="AV184" i="2"/>
  <c r="AV371" i="2"/>
  <c r="AV497" i="2"/>
  <c r="AV185" i="2"/>
  <c r="AV508" i="2"/>
  <c r="AV373" i="2"/>
  <c r="AV147" i="2"/>
  <c r="AV123" i="2"/>
  <c r="AV476" i="2"/>
  <c r="AV72" i="2"/>
  <c r="AV177" i="2"/>
  <c r="AV84" i="2"/>
  <c r="AV131" i="2"/>
  <c r="AV226" i="2"/>
  <c r="AV556" i="2"/>
  <c r="AV464" i="2"/>
  <c r="AV163" i="2"/>
  <c r="AV173" i="2"/>
  <c r="AV524" i="2"/>
  <c r="AV230" i="2"/>
  <c r="AV662" i="2"/>
  <c r="AV405" i="2"/>
  <c r="AV204" i="2"/>
  <c r="AV702" i="2"/>
  <c r="AV569" i="2"/>
  <c r="AV278" i="2"/>
  <c r="AV649" i="2"/>
  <c r="AV291" i="2"/>
  <c r="AV43" i="2"/>
  <c r="AV383" i="2"/>
  <c r="AV164" i="2"/>
  <c r="AV305" i="2"/>
  <c r="AV149" i="2"/>
  <c r="AV88" i="2"/>
  <c r="AV326" i="2"/>
  <c r="AV541" i="2"/>
  <c r="AV668" i="2"/>
  <c r="AV397" i="2"/>
  <c r="AV526" i="2"/>
  <c r="AV451" i="2"/>
  <c r="AV725" i="2"/>
  <c r="AV701" i="2"/>
  <c r="AV692" i="2"/>
  <c r="AV296" i="2"/>
  <c r="AV297" i="2"/>
  <c r="AV648" i="2"/>
  <c r="AV129" i="2"/>
  <c r="AV544" i="2"/>
  <c r="AV23" i="2"/>
  <c r="AV500" i="2"/>
  <c r="AV727" i="2"/>
  <c r="AV99" i="2"/>
  <c r="AV600" i="2"/>
  <c r="AV363" i="2"/>
  <c r="AV160" i="2"/>
  <c r="AV487" i="2"/>
  <c r="AV698" i="2"/>
  <c r="AV721" i="2"/>
  <c r="AV224" i="2"/>
  <c r="AV80" i="2"/>
  <c r="AV293" i="2"/>
  <c r="AV6" i="2"/>
  <c r="AV195" i="2"/>
  <c r="AV218" i="2"/>
  <c r="AV281" i="2"/>
  <c r="AV132" i="2"/>
  <c r="AV190" i="2"/>
  <c r="AV309" i="2"/>
  <c r="AV530" i="2"/>
  <c r="AV189" i="2"/>
  <c r="AV105" i="2"/>
  <c r="AV108" i="2"/>
  <c r="AV551" i="2"/>
  <c r="AV144" i="2"/>
  <c r="AV216" i="2"/>
  <c r="AV150" i="2"/>
  <c r="AV564" i="2"/>
  <c r="AV106" i="2"/>
  <c r="AV116" i="2"/>
  <c r="AV645" i="2"/>
  <c r="AV418" i="2"/>
  <c r="AV151" i="2"/>
  <c r="AV427" i="2"/>
  <c r="AV240" i="2"/>
  <c r="AV659" i="2"/>
  <c r="AV670" i="2"/>
  <c r="AV33" i="2"/>
  <c r="AV24" i="2"/>
  <c r="AV728" i="2"/>
  <c r="AV223" i="2"/>
  <c r="AV522" i="2"/>
  <c r="AV610" i="2"/>
  <c r="AV409" i="2"/>
  <c r="AV280" i="2"/>
  <c r="AV493" i="2"/>
  <c r="AV651" i="2"/>
  <c r="AV331" i="2"/>
  <c r="AV491" i="2"/>
  <c r="AV85" i="2"/>
  <c r="AV582" i="2"/>
  <c r="AV329" i="2"/>
  <c r="AV531" i="2"/>
  <c r="AV366" i="2"/>
  <c r="AV337" i="2"/>
  <c r="AV622" i="2"/>
  <c r="AV561" i="2"/>
  <c r="AV656" i="2"/>
  <c r="AV685" i="2"/>
  <c r="AV707" i="2"/>
  <c r="AV321" i="2"/>
  <c r="AV64" i="2"/>
  <c r="AV28" i="2"/>
  <c r="AV159" i="2"/>
  <c r="AV552" i="2"/>
  <c r="AV455" i="2"/>
  <c r="AV104" i="2"/>
</calcChain>
</file>

<file path=xl/sharedStrings.xml><?xml version="1.0" encoding="utf-8"?>
<sst xmlns="http://schemas.openxmlformats.org/spreadsheetml/2006/main" count="8948" uniqueCount="3137">
  <si>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</si>
  <si>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</si>
  <si>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</si>
  <si>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</si>
  <si>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</si>
  <si>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</si>
  <si>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</si>
  <si>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</si>
  <si>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</si>
  <si>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</si>
  <si>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</si>
  <si>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</si>
  <si>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</si>
  <si>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</si>
  <si>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</si>
  <si>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</si>
  <si>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</si>
  <si>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</si>
  <si>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</si>
  <si>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</si>
  <si>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</si>
  <si>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</si>
  <si>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</si>
  <si>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</si>
  <si>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</si>
  <si>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</si>
  <si>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</si>
  <si>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</si>
  <si>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</si>
  <si>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</si>
  <si>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</si>
  <si>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</si>
  <si>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</si>
  <si>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</si>
  <si>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</si>
  <si>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</si>
  <si>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</si>
  <si>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</si>
  <si>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</si>
  <si>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</si>
  <si>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</si>
  <si>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</si>
  <si>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</si>
  <si>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</si>
  <si>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</si>
  <si>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</si>
  <si>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</si>
  <si>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</si>
  <si>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</si>
  <si>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Oil and Natural Gas Corporation Ltd</t>
  </si>
  <si>
    <t>ONGC</t>
  </si>
  <si>
    <t>Oil &amp; Gas - Exploration &amp; Production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</si>
  <si>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</si>
  <si>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</si>
  <si>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</si>
  <si>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</si>
  <si>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</si>
  <si>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</si>
  <si>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</si>
  <si>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</si>
  <si>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</si>
  <si>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Tata Motors Ltd</t>
  </si>
  <si>
    <t>TATAMOTORS</t>
  </si>
  <si>
    <t>Four Wheelers</t>
  </si>
  <si>
    <t>Maruti Suzuki India Ltd</t>
  </si>
  <si>
    <t>MARUTI</t>
  </si>
  <si>
    <t>Adani Enterprises Ltd</t>
  </si>
  <si>
    <t>ADANIENT</t>
  </si>
  <si>
    <t>Commodities Trading</t>
  </si>
  <si>
    <t>Axis Bank Ltd</t>
  </si>
  <si>
    <t>AXISBANK</t>
  </si>
  <si>
    <t>Kotak Mahindra Bank Ltd</t>
  </si>
  <si>
    <t>KOTAKBANK</t>
  </si>
  <si>
    <t>Adani Ports and Special Economic Zone Ltd</t>
  </si>
  <si>
    <t>ADANIPORTS</t>
  </si>
  <si>
    <t>Ports</t>
  </si>
  <si>
    <t>Mahindra and Mahindra Ltd</t>
  </si>
  <si>
    <t>M&amp;M</t>
  </si>
  <si>
    <t>Coal India Ltd</t>
  </si>
  <si>
    <t>COALINDIA</t>
  </si>
  <si>
    <t>Mining - Coal</t>
  </si>
  <si>
    <t>UltraTech Cement Ltd</t>
  </si>
  <si>
    <t>ULTRACEMCO</t>
  </si>
  <si>
    <t>Cement</t>
  </si>
  <si>
    <t>Avenue Supermarts Ltd</t>
  </si>
  <si>
    <t>DMART</t>
  </si>
  <si>
    <t>Retail - Department Stores</t>
  </si>
  <si>
    <t>Power Grid Corporation of India Ltd</t>
  </si>
  <si>
    <t>POWERGRID</t>
  </si>
  <si>
    <t>Power Transmission &amp; Distribution</t>
  </si>
  <si>
    <t>Hindustan Aeronautics Ltd</t>
  </si>
  <si>
    <t>HAL</t>
  </si>
  <si>
    <t>Aerospace &amp; Defense Equipments</t>
  </si>
  <si>
    <t>Titan Company Ltd</t>
  </si>
  <si>
    <t>TITAN</t>
  </si>
  <si>
    <t>Precious Metals, Jewellery &amp; Watches</t>
  </si>
  <si>
    <t>Asian Paints Ltd</t>
  </si>
  <si>
    <t>ASIANPAINT</t>
  </si>
  <si>
    <t>Paints</t>
  </si>
  <si>
    <t>Adani Green Energy Ltd</t>
  </si>
  <si>
    <t>ADANIGREEN</t>
  </si>
  <si>
    <t>Renewable Energy</t>
  </si>
  <si>
    <t>Bajaj Auto Ltd</t>
  </si>
  <si>
    <t>BAJAJ-AUTO</t>
  </si>
  <si>
    <t>Two Wheelers</t>
  </si>
  <si>
    <t>Adani Power Ltd</t>
  </si>
  <si>
    <t>ADANIPOWER</t>
  </si>
  <si>
    <t>Wipro Ltd</t>
  </si>
  <si>
    <t>WIPRO</t>
  </si>
  <si>
    <t>Hindustan Zinc Ltd</t>
  </si>
  <si>
    <t>HINDZINC</t>
  </si>
  <si>
    <t>Mining - Diversified</t>
  </si>
  <si>
    <t>Bajaj Finserv Ltd</t>
  </si>
  <si>
    <t>BAJAJFINSV</t>
  </si>
  <si>
    <t>Siemens Ltd</t>
  </si>
  <si>
    <t>SIEMENS</t>
  </si>
  <si>
    <t>Conglomerates</t>
  </si>
  <si>
    <t>Nestle India Ltd</t>
  </si>
  <si>
    <t>NESTLEIND</t>
  </si>
  <si>
    <t>FMCG - Foods</t>
  </si>
  <si>
    <t>Indian Oil Corporation Ltd</t>
  </si>
  <si>
    <t>IOC</t>
  </si>
  <si>
    <t>Indian Railway Finance Corp Ltd</t>
  </si>
  <si>
    <t>IRFC</t>
  </si>
  <si>
    <t>Specialized Finance</t>
  </si>
  <si>
    <t>Zomato Ltd</t>
  </si>
  <si>
    <t>ZOMATO</t>
  </si>
  <si>
    <t>Online Services</t>
  </si>
  <si>
    <t>Trent Ltd</t>
  </si>
  <si>
    <t>TRENT</t>
  </si>
  <si>
    <t>Retail - Apparel</t>
  </si>
  <si>
    <t>Bharat Electronics Ltd</t>
  </si>
  <si>
    <t>BEL</t>
  </si>
  <si>
    <t>Electronic Equipments</t>
  </si>
  <si>
    <t>JSW Steel Ltd</t>
  </si>
  <si>
    <t>JSWSTEEL</t>
  </si>
  <si>
    <t>Iron &amp; Steel</t>
  </si>
  <si>
    <t>Jio Financial Services Ltd</t>
  </si>
  <si>
    <t>JIOFIN</t>
  </si>
  <si>
    <t>DLF Ltd</t>
  </si>
  <si>
    <t>DLF</t>
  </si>
  <si>
    <t>Real Estate</t>
  </si>
  <si>
    <t>Varun Beverages Ltd</t>
  </si>
  <si>
    <t>VBL</t>
  </si>
  <si>
    <t>Soft Drinks</t>
  </si>
  <si>
    <t>Tata Steel Ltd</t>
  </si>
  <si>
    <t>TATASTEEL</t>
  </si>
  <si>
    <t>SBI Life Insurance Company Ltd</t>
  </si>
  <si>
    <t>SBILIFE</t>
  </si>
  <si>
    <t>Grasim Industries Ltd</t>
  </si>
  <si>
    <t>GRASIM</t>
  </si>
  <si>
    <t>ABB India Ltd</t>
  </si>
  <si>
    <t>ABB</t>
  </si>
  <si>
    <t>Heavy Electrical Equipments</t>
  </si>
  <si>
    <t>Vedanta Ltd</t>
  </si>
  <si>
    <t>VEDL</t>
  </si>
  <si>
    <t>Metals - Diversified</t>
  </si>
  <si>
    <t>Interglobe Aviation Ltd</t>
  </si>
  <si>
    <t>INDIGO</t>
  </si>
  <si>
    <t>Airlines</t>
  </si>
  <si>
    <t>Power Finance Corporation Ltd</t>
  </si>
  <si>
    <t>PFC</t>
  </si>
  <si>
    <t>Pidilite Industries Ltd</t>
  </si>
  <si>
    <t>PIDILITIND</t>
  </si>
  <si>
    <t>Diversified Chemicals</t>
  </si>
  <si>
    <t>LTIMindtree Ltd</t>
  </si>
  <si>
    <t>LTIM</t>
  </si>
  <si>
    <t>Ambuja Cements Ltd</t>
  </si>
  <si>
    <t>AMBUJACEM</t>
  </si>
  <si>
    <t>REC Limited</t>
  </si>
  <si>
    <t>RECLTD</t>
  </si>
  <si>
    <t>TATAMTRDVR</t>
  </si>
  <si>
    <t>HDFC Life Insurance Company Ltd</t>
  </si>
  <si>
    <t>HDFCLIFE</t>
  </si>
  <si>
    <t>Gail (India) Ltd</t>
  </si>
  <si>
    <t>GAIL</t>
  </si>
  <si>
    <t>Gas Distribution</t>
  </si>
  <si>
    <t>Godrej Consumer Products Ltd</t>
  </si>
  <si>
    <t>GODREJCP</t>
  </si>
  <si>
    <t>FMCG - Personal Products</t>
  </si>
  <si>
    <t>Tech Mahindra Ltd</t>
  </si>
  <si>
    <t>TECHM</t>
  </si>
  <si>
    <t>Bharat Petroleum Corporation Ltd</t>
  </si>
  <si>
    <t>BPCL</t>
  </si>
  <si>
    <t>Hindalco Industries Ltd</t>
  </si>
  <si>
    <t>HINDALCO</t>
  </si>
  <si>
    <t>Metals - Aluminium</t>
  </si>
  <si>
    <t>Britannia Industries Ltd</t>
  </si>
  <si>
    <t>BRITANNIA</t>
  </si>
  <si>
    <t>Tata Power Company Ltd</t>
  </si>
  <si>
    <t>TATAPOWER</t>
  </si>
  <si>
    <t>Adani Energy Solutions Ltd</t>
  </si>
  <si>
    <t>ADANIENSOL</t>
  </si>
  <si>
    <t>Power Infrastructure</t>
  </si>
  <si>
    <t>Eicher Motors Ltd</t>
  </si>
  <si>
    <t>EICHERMOT</t>
  </si>
  <si>
    <t>Trucks &amp; Buses</t>
  </si>
  <si>
    <t>Zydus Lifesciences Ltd</t>
  </si>
  <si>
    <t>ZYDUSLIFE</t>
  </si>
  <si>
    <t>Divi's Laboratories Ltd</t>
  </si>
  <si>
    <t>DIVISLAB</t>
  </si>
  <si>
    <t>Labs &amp; Life Sciences Services</t>
  </si>
  <si>
    <t>Samvardhana Motherson International Ltd</t>
  </si>
  <si>
    <t>MOTHERSON</t>
  </si>
  <si>
    <t>Auto Parts</t>
  </si>
  <si>
    <t>Cipla Ltd</t>
  </si>
  <si>
    <t>CIPLA</t>
  </si>
  <si>
    <t>Bank of Baroda Ltd</t>
  </si>
  <si>
    <t>BANKBARODA</t>
  </si>
  <si>
    <t>Punjab National Bank</t>
  </si>
  <si>
    <t>PNB</t>
  </si>
  <si>
    <t>Macrotech Developers Ltd</t>
  </si>
  <si>
    <t>LODHA</t>
  </si>
  <si>
    <t>TVS Motor Company Ltd</t>
  </si>
  <si>
    <t>TVSMOTOR</t>
  </si>
  <si>
    <t>JSW Energy Ltd</t>
  </si>
  <si>
    <t>JSWENERGY</t>
  </si>
  <si>
    <t>Tata Consumer Products Ltd</t>
  </si>
  <si>
    <t>TATACONSUM</t>
  </si>
  <si>
    <t>Tea &amp; Coffee</t>
  </si>
  <si>
    <t>Dr Reddy's Laboratories Ltd</t>
  </si>
  <si>
    <t>DRREDDY</t>
  </si>
  <si>
    <t>Indian Overseas Bank</t>
  </si>
  <si>
    <t>IOB</t>
  </si>
  <si>
    <t>Cholamandalam Investment and Finance Company Ltd</t>
  </si>
  <si>
    <t>CHOLAFIN</t>
  </si>
  <si>
    <t>Torrent Pharmaceuticals Ltd</t>
  </si>
  <si>
    <t>TORNTPHARM</t>
  </si>
  <si>
    <t>Havells India Ltd</t>
  </si>
  <si>
    <t>HAVELLS</t>
  </si>
  <si>
    <t>Electrical Components &amp; Equipments</t>
  </si>
  <si>
    <t>Vodafone Idea Ltd</t>
  </si>
  <si>
    <t>IDEA</t>
  </si>
  <si>
    <t>Indus Towers Ltd</t>
  </si>
  <si>
    <t>INDUSTOWER</t>
  </si>
  <si>
    <t>Telecom Infrastructure</t>
  </si>
  <si>
    <t>Shriram Finance Ltd</t>
  </si>
  <si>
    <t>SHRIRAMFIN</t>
  </si>
  <si>
    <t>Dabur India Ltd</t>
  </si>
  <si>
    <t>DABUR</t>
  </si>
  <si>
    <t>CG Power and Industrial Solutions Ltd</t>
  </si>
  <si>
    <t>CGPOWER</t>
  </si>
  <si>
    <t>Rail Vikas Nigam Ltd</t>
  </si>
  <si>
    <t>RVNL</t>
  </si>
  <si>
    <t>ICICI Prudential Life Insurance Company Ltd</t>
  </si>
  <si>
    <t>ICICIPRULI</t>
  </si>
  <si>
    <t>United Spirits Ltd</t>
  </si>
  <si>
    <t>UNITDSPR</t>
  </si>
  <si>
    <t>Alcoholic Beverages</t>
  </si>
  <si>
    <t>IDBI Bank Ltd</t>
  </si>
  <si>
    <t>IDBI</t>
  </si>
  <si>
    <t>Private Bank</t>
  </si>
  <si>
    <t>Bharat Heavy Electricals Ltd</t>
  </si>
  <si>
    <t>BHEL</t>
  </si>
  <si>
    <t>Bajaj Holdings and Investment Ltd</t>
  </si>
  <si>
    <t>BAJAJHLDNG</t>
  </si>
  <si>
    <t>Asset Management</t>
  </si>
  <si>
    <t>Indusind Bank Ltd</t>
  </si>
  <si>
    <t>INDUSINDBK</t>
  </si>
  <si>
    <t>GMR Airports Infrastructure Ltd</t>
  </si>
  <si>
    <t>GMRINFRA</t>
  </si>
  <si>
    <t>Oil India Ltd</t>
  </si>
  <si>
    <t>OIL</t>
  </si>
  <si>
    <t>Suzlon Energy Ltd</t>
  </si>
  <si>
    <t>SUZLON</t>
  </si>
  <si>
    <t>Renewable Energy Equipment &amp; Services</t>
  </si>
  <si>
    <t>Hero MotoCorp Ltd</t>
  </si>
  <si>
    <t>HEROMOTOCO</t>
  </si>
  <si>
    <t>Cummins India Ltd</t>
  </si>
  <si>
    <t>CUMMINSIND</t>
  </si>
  <si>
    <t>Industrial Machinery</t>
  </si>
  <si>
    <t>Canara Bank Ltd</t>
  </si>
  <si>
    <t>CANBK</t>
  </si>
  <si>
    <t>Polycab India Ltd</t>
  </si>
  <si>
    <t>POLYCAB</t>
  </si>
  <si>
    <t>Mazagon Dock Shipbuilders Ltd</t>
  </si>
  <si>
    <t>MAZDOCK</t>
  </si>
  <si>
    <t>Shipbuilding</t>
  </si>
  <si>
    <t>NHPC Ltd</t>
  </si>
  <si>
    <t>NHPC</t>
  </si>
  <si>
    <t>ICICI Lombard General Insurance Company Ltd</t>
  </si>
  <si>
    <t>ICICIGI</t>
  </si>
  <si>
    <t>Lupin Ltd</t>
  </si>
  <si>
    <t>LUPIN</t>
  </si>
  <si>
    <t>Adani Total Gas Ltd</t>
  </si>
  <si>
    <t>ATGL</t>
  </si>
  <si>
    <t>Apollo Hospitals Enterprise Ltd</t>
  </si>
  <si>
    <t>APOLLOHOSP</t>
  </si>
  <si>
    <t>Hospitals &amp; Diagnostic Centres</t>
  </si>
  <si>
    <t>Bosch Ltd</t>
  </si>
  <si>
    <t>BOSCHLTD</t>
  </si>
  <si>
    <t>Union Bank of India Ltd</t>
  </si>
  <si>
    <t>UNIONBANK</t>
  </si>
  <si>
    <t>Colgate-Palmolive (India) Ltd</t>
  </si>
  <si>
    <t>COLPAL</t>
  </si>
  <si>
    <t>Solar Industries India Ltd</t>
  </si>
  <si>
    <t>SOLARINDS</t>
  </si>
  <si>
    <t>Commodity Chemicals</t>
  </si>
  <si>
    <t>Info Edge (India) Ltd</t>
  </si>
  <si>
    <t>NAUKRI</t>
  </si>
  <si>
    <t>Jindal Steel And Power Ltd</t>
  </si>
  <si>
    <t>JINDALSTEL</t>
  </si>
  <si>
    <t>Oracle Financial Services Software Ltd</t>
  </si>
  <si>
    <t>OFSS</t>
  </si>
  <si>
    <t>Software Services</t>
  </si>
  <si>
    <t>HDFC Asset Management Company Ltd</t>
  </si>
  <si>
    <t>HDFCAMC</t>
  </si>
  <si>
    <t>Indian Hotels Company Ltd</t>
  </si>
  <si>
    <t>INDHOTEL</t>
  </si>
  <si>
    <t>Hotels, Resorts &amp; Cruise Lines</t>
  </si>
  <si>
    <t>Shree Cement Ltd</t>
  </si>
  <si>
    <t>SHREECEM</t>
  </si>
  <si>
    <t>Torrent Power Ltd</t>
  </si>
  <si>
    <t>TORNTPOWER</t>
  </si>
  <si>
    <t>Max Healthcare Institute Ltd</t>
  </si>
  <si>
    <t>MAXHEALTH</t>
  </si>
  <si>
    <t>Mankind Pharma Ltd</t>
  </si>
  <si>
    <t>MANKIND</t>
  </si>
  <si>
    <t>Aurobindo Pharma Ltd</t>
  </si>
  <si>
    <t>AUROPHARMA</t>
  </si>
  <si>
    <t>Marico Ltd</t>
  </si>
  <si>
    <t>MARICO</t>
  </si>
  <si>
    <t>Godrej Properties Ltd</t>
  </si>
  <si>
    <t>GODREJPROP</t>
  </si>
  <si>
    <t>Hindustan Petroleum Corp Ltd</t>
  </si>
  <si>
    <t>HINDPETRO</t>
  </si>
  <si>
    <t>Indian Bank</t>
  </si>
  <si>
    <t>INDIANB</t>
  </si>
  <si>
    <t>Tube Investments of India Ltd</t>
  </si>
  <si>
    <t>TIINDIA</t>
  </si>
  <si>
    <t>Cycles</t>
  </si>
  <si>
    <t>Bharat Forge Ltd</t>
  </si>
  <si>
    <t>BHARATFORG</t>
  </si>
  <si>
    <t>SRF Ltd</t>
  </si>
  <si>
    <t>SRF</t>
  </si>
  <si>
    <t>Muthoot Finance Ltd</t>
  </si>
  <si>
    <t>MUTHOOTFIN</t>
  </si>
  <si>
    <t>Yes Bank Ltd</t>
  </si>
  <si>
    <t>YESBANK</t>
  </si>
  <si>
    <t>Ashok Leyland Ltd</t>
  </si>
  <si>
    <t>ASHOKLEY</t>
  </si>
  <si>
    <t>Indian Railway Catering and Tourism Corporation Ltd</t>
  </si>
  <si>
    <t>IRCTC</t>
  </si>
  <si>
    <t>Persistent Systems Ltd</t>
  </si>
  <si>
    <t>PERSISTENT</t>
  </si>
  <si>
    <t>Dixon Technologies (India) Ltd</t>
  </si>
  <si>
    <t>DIXON</t>
  </si>
  <si>
    <t>Home Electronics &amp; Appliances</t>
  </si>
  <si>
    <t>Alkem Laboratories Ltd</t>
  </si>
  <si>
    <t>ALKEM</t>
  </si>
  <si>
    <t>Prestige Estates Projects Ltd</t>
  </si>
  <si>
    <t>PRESTIGE</t>
  </si>
  <si>
    <t>General Insurance Corporation of India</t>
  </si>
  <si>
    <t>GICRE</t>
  </si>
  <si>
    <t>PI Industries Ltd</t>
  </si>
  <si>
    <t>PIIND</t>
  </si>
  <si>
    <t>SBI Cards and Payment Services Ltd</t>
  </si>
  <si>
    <t>SBICARD</t>
  </si>
  <si>
    <t>Payment Infrastructure</t>
  </si>
  <si>
    <t>PB Fintech Ltd</t>
  </si>
  <si>
    <t>POLICYBZR</t>
  </si>
  <si>
    <t>JSW Infrastructure Ltd</t>
  </si>
  <si>
    <t>JSWINFRA</t>
  </si>
  <si>
    <t>Linde India Ltd</t>
  </si>
  <si>
    <t>LINDEINDIA</t>
  </si>
  <si>
    <t>Indian Renewable Energy Development Agency Ltd</t>
  </si>
  <si>
    <t>IREDA</t>
  </si>
  <si>
    <t>Supreme Industries Ltd</t>
  </si>
  <si>
    <t>SUPREMEIND</t>
  </si>
  <si>
    <t>Plastic Products</t>
  </si>
  <si>
    <t>Patanjali Foods Ltd</t>
  </si>
  <si>
    <t>PATANJALI</t>
  </si>
  <si>
    <t>Packaged Foods &amp; Meats</t>
  </si>
  <si>
    <t>Oberoi Realty Ltd</t>
  </si>
  <si>
    <t>OBEROIRLTY</t>
  </si>
  <si>
    <t>NMDC Ltd</t>
  </si>
  <si>
    <t>NMDC</t>
  </si>
  <si>
    <t>Mining - Iron Ore</t>
  </si>
  <si>
    <t>Fertilisers And Chemicals Travancore Ltd</t>
  </si>
  <si>
    <t>FACT</t>
  </si>
  <si>
    <t>Fertilizers &amp; Agro Chemicals</t>
  </si>
  <si>
    <t>Cochin Shipyard Ltd</t>
  </si>
  <si>
    <t>COCHINSHIP</t>
  </si>
  <si>
    <t>Berger Paints India Ltd</t>
  </si>
  <si>
    <t>BERGEPAINT</t>
  </si>
  <si>
    <t>Schaeffler India Ltd</t>
  </si>
  <si>
    <t>SCHAEFFLER</t>
  </si>
  <si>
    <t>UCO Bank</t>
  </si>
  <si>
    <t>UCOBANK</t>
  </si>
  <si>
    <t>Phoenix Mills Ltd</t>
  </si>
  <si>
    <t>PHOENIXLTD</t>
  </si>
  <si>
    <t>Container Corporation of India Ltd</t>
  </si>
  <si>
    <t>CONCOR</t>
  </si>
  <si>
    <t>Logistics</t>
  </si>
  <si>
    <t>Balkrishna Industries Ltd</t>
  </si>
  <si>
    <t>BALKRISIND</t>
  </si>
  <si>
    <t>Tires &amp; Rubber</t>
  </si>
  <si>
    <t>Housing and Urban Development Corporation Ltd</t>
  </si>
  <si>
    <t>HUDCO</t>
  </si>
  <si>
    <t>MRF Ltd</t>
  </si>
  <si>
    <t>MRF</t>
  </si>
  <si>
    <t>Abbott India Ltd</t>
  </si>
  <si>
    <t>ABBOTINDIA</t>
  </si>
  <si>
    <t>UNO Minda Ltd</t>
  </si>
  <si>
    <t>UNOMINDA</t>
  </si>
  <si>
    <t>Bharti Hexacom Ltd</t>
  </si>
  <si>
    <t>BHARTIHEXA</t>
  </si>
  <si>
    <t>Kalyan Jewellers India Ltd</t>
  </si>
  <si>
    <t>KALYANKJIL</t>
  </si>
  <si>
    <t>Procter &amp; Gamble Hygiene and Health Care Ltd</t>
  </si>
  <si>
    <t>PGHH</t>
  </si>
  <si>
    <t>Aditya Birla Capital Ltd</t>
  </si>
  <si>
    <t>ABCAPITAL</t>
  </si>
  <si>
    <t>Diversified Financials</t>
  </si>
  <si>
    <t>Petronet LNG Ltd</t>
  </si>
  <si>
    <t>PETRONET</t>
  </si>
  <si>
    <t>Oil &amp; Gas - Storage &amp; Transportation</t>
  </si>
  <si>
    <t>Fsn E-Commerce Ventures Ltd</t>
  </si>
  <si>
    <t>NYKAA</t>
  </si>
  <si>
    <t>Wellness Services</t>
  </si>
  <si>
    <t>SJVN Ltd</t>
  </si>
  <si>
    <t>SJVN</t>
  </si>
  <si>
    <t>Jindal Stainless Ltd</t>
  </si>
  <si>
    <t>JSL</t>
  </si>
  <si>
    <t>Astral Ltd</t>
  </si>
  <si>
    <t>ASTRAL</t>
  </si>
  <si>
    <t>Building Products - Pipes</t>
  </si>
  <si>
    <t>IDFC First Bank Ltd</t>
  </si>
  <si>
    <t>IDFCFIRSTB</t>
  </si>
  <si>
    <t>Bank of India Ltd</t>
  </si>
  <si>
    <t>BANKINDIA</t>
  </si>
  <si>
    <t>Tata Communications Ltd</t>
  </si>
  <si>
    <t>TATACOMM</t>
  </si>
  <si>
    <t>Steel Authority of India Ltd</t>
  </si>
  <si>
    <t>SAIL</t>
  </si>
  <si>
    <t>Bharat Dynamics Ltd</t>
  </si>
  <si>
    <t>BDL</t>
  </si>
  <si>
    <t>Central Bank of India Ltd</t>
  </si>
  <si>
    <t>CENTRALBK</t>
  </si>
  <si>
    <t>L&amp;T Technology Services Ltd</t>
  </si>
  <si>
    <t>LTTS</t>
  </si>
  <si>
    <t>Mphasis Ltd</t>
  </si>
  <si>
    <t>MPHASIS</t>
  </si>
  <si>
    <t>United Breweries Ltd</t>
  </si>
  <si>
    <t>UBL</t>
  </si>
  <si>
    <t>Adani Wilmar Ltd</t>
  </si>
  <si>
    <t>AWL</t>
  </si>
  <si>
    <t>Coromandel International Ltd</t>
  </si>
  <si>
    <t>COROMANDEL</t>
  </si>
  <si>
    <t>Thermax Limited</t>
  </si>
  <si>
    <t>THERMAX</t>
  </si>
  <si>
    <t>GlaxoSmithKline Pharmaceuticals Ltd</t>
  </si>
  <si>
    <t>GLAXO</t>
  </si>
  <si>
    <t>Federal Bank Ltd</t>
  </si>
  <si>
    <t>FEDERALBNK</t>
  </si>
  <si>
    <t>KPIT Technologies Ltd</t>
  </si>
  <si>
    <t>KPITTECH</t>
  </si>
  <si>
    <t>Voltas Ltd</t>
  </si>
  <si>
    <t>VOLTAS</t>
  </si>
  <si>
    <t>Hitachi Energy India Ltd</t>
  </si>
  <si>
    <t>POWERINDIA</t>
  </si>
  <si>
    <t>AU Small Finance Bank Ltd</t>
  </si>
  <si>
    <t>AUBANK</t>
  </si>
  <si>
    <t>Honeywell Automation India Ltd</t>
  </si>
  <si>
    <t>HONAUT</t>
  </si>
  <si>
    <t>Ge T&amp;D India Ltd</t>
  </si>
  <si>
    <t>GET&amp;D</t>
  </si>
  <si>
    <t>Page Industries Ltd</t>
  </si>
  <si>
    <t>PAGEIND</t>
  </si>
  <si>
    <t>Apparel &amp; Accessories</t>
  </si>
  <si>
    <t>AIA Engineering Ltd</t>
  </si>
  <si>
    <t>AIAENG</t>
  </si>
  <si>
    <t>ACC Ltd</t>
  </si>
  <si>
    <t>ACC</t>
  </si>
  <si>
    <t>Bank of Maharashtra Ltd</t>
  </si>
  <si>
    <t>MAHABANK</t>
  </si>
  <si>
    <t>Tata Elxsi Ltd</t>
  </si>
  <si>
    <t>TATAELXSI</t>
  </si>
  <si>
    <t>3M India Ltd</t>
  </si>
  <si>
    <t>3MINDIA</t>
  </si>
  <si>
    <t>Stationery</t>
  </si>
  <si>
    <t>Gujarat Gas Ltd</t>
  </si>
  <si>
    <t>GUJGASLTD</t>
  </si>
  <si>
    <t>Sundaram Finance Ltd</t>
  </si>
  <si>
    <t>SUNDARMFIN</t>
  </si>
  <si>
    <t>Deepak Nitrite Ltd</t>
  </si>
  <si>
    <t>DEEPAKNTR</t>
  </si>
  <si>
    <t>Exide Industries Ltd</t>
  </si>
  <si>
    <t>EXIDEIND</t>
  </si>
  <si>
    <t>Batteries</t>
  </si>
  <si>
    <t>Nippon Life India Asset Management Ltd</t>
  </si>
  <si>
    <t>NAM-INDIA</t>
  </si>
  <si>
    <t>UPL Ltd</t>
  </si>
  <si>
    <t>UPL</t>
  </si>
  <si>
    <t>Glenmark Pharmaceuticals Ltd</t>
  </si>
  <si>
    <t>GLENMARK</t>
  </si>
  <si>
    <t>New India Assurance Company Ltd</t>
  </si>
  <si>
    <t>NIACL</t>
  </si>
  <si>
    <t>L&amp;T Finance Ltd</t>
  </si>
  <si>
    <t>LTF</t>
  </si>
  <si>
    <t>Punjab &amp; Sind Bank</t>
  </si>
  <si>
    <t>PSB</t>
  </si>
  <si>
    <t>Biocon Ltd</t>
  </si>
  <si>
    <t>BIOCON</t>
  </si>
  <si>
    <t>Biotechnology</t>
  </si>
  <si>
    <t>Tata Technologies Ltd</t>
  </si>
  <si>
    <t>TATATECH</t>
  </si>
  <si>
    <t>Escorts Kubota Ltd</t>
  </si>
  <si>
    <t>ESCORTS</t>
  </si>
  <si>
    <t>Tractors</t>
  </si>
  <si>
    <t>Lloyds Metals And Energy Ltd</t>
  </si>
  <si>
    <t>LLOYDSME</t>
  </si>
  <si>
    <t>Sona BLW Precision Forgings Ltd</t>
  </si>
  <si>
    <t>SONACOMS</t>
  </si>
  <si>
    <t>APL Apollo Tubes Ltd</t>
  </si>
  <si>
    <t>APLAPOLLO</t>
  </si>
  <si>
    <t>Jubilant Foodworks Ltd</t>
  </si>
  <si>
    <t>JUBLFOOD</t>
  </si>
  <si>
    <t>Restaurants &amp; Cafes</t>
  </si>
  <si>
    <t>Coforge Ltd</t>
  </si>
  <si>
    <t>COFORGE</t>
  </si>
  <si>
    <t>KEI Industries Ltd</t>
  </si>
  <si>
    <t>KEI</t>
  </si>
  <si>
    <t>Cables</t>
  </si>
  <si>
    <t>Max Financial Services Ltd</t>
  </si>
  <si>
    <t>MFSL</t>
  </si>
  <si>
    <t>Indraprastha Gas Ltd</t>
  </si>
  <si>
    <t>IGL</t>
  </si>
  <si>
    <t>360 One Wam Ltd</t>
  </si>
  <si>
    <t>360ONE</t>
  </si>
  <si>
    <t>Investment Banking &amp; Brokerage</t>
  </si>
  <si>
    <t>Gujarat Fluorochemicals Ltd</t>
  </si>
  <si>
    <t>FLUOROCHEM</t>
  </si>
  <si>
    <t>Specialty Chemicals</t>
  </si>
  <si>
    <t>Ajanta Pharma Ltd</t>
  </si>
  <si>
    <t>AJANTPHARM</t>
  </si>
  <si>
    <t>IRB Infrastructure Developers Ltd</t>
  </si>
  <si>
    <t>IRB</t>
  </si>
  <si>
    <t>Mahindra and Mahindra Financial Services Ltd</t>
  </si>
  <si>
    <t>M&amp;MFIN</t>
  </si>
  <si>
    <t>Fortis Healthcare Ltd</t>
  </si>
  <si>
    <t>FORTIS</t>
  </si>
  <si>
    <t>NLC India Ltd</t>
  </si>
  <si>
    <t>NLCINDIA</t>
  </si>
  <si>
    <t>Metro Brands Ltd</t>
  </si>
  <si>
    <t>METROBRAND</t>
  </si>
  <si>
    <t>Footwear</t>
  </si>
  <si>
    <t>Motilal Oswal Financial Services Ltd</t>
  </si>
  <si>
    <t>MOTILALOFS</t>
  </si>
  <si>
    <t>Endurance Technologies Ltd</t>
  </si>
  <si>
    <t>ENDURANCE</t>
  </si>
  <si>
    <t>Sun Tv Network Ltd</t>
  </si>
  <si>
    <t>SUNTV</t>
  </si>
  <si>
    <t>TV Channels &amp; Broadcasters</t>
  </si>
  <si>
    <t>Mangalore Refinery and Petrochemicals Ltd</t>
  </si>
  <si>
    <t>MRPL</t>
  </si>
  <si>
    <t>BSE Ltd</t>
  </si>
  <si>
    <t>BSE</t>
  </si>
  <si>
    <t>Stock Exchanges &amp; Ratings</t>
  </si>
  <si>
    <t>LIC Housing Finance Ltd</t>
  </si>
  <si>
    <t>LICHSGFIN</t>
  </si>
  <si>
    <t>Home Financing</t>
  </si>
  <si>
    <t>Emami Ltd</t>
  </si>
  <si>
    <t>EMAMILTD</t>
  </si>
  <si>
    <t>IPCA Laboratories Ltd</t>
  </si>
  <si>
    <t>IPCALAB</t>
  </si>
  <si>
    <t>Star Health and Allied Insurance Company Ltd</t>
  </si>
  <si>
    <t>STARHEALTH</t>
  </si>
  <si>
    <t>Syngene International Ltd</t>
  </si>
  <si>
    <t>SYNGENE</t>
  </si>
  <si>
    <t>Gland Pharma Ltd</t>
  </si>
  <si>
    <t>GLAND</t>
  </si>
  <si>
    <t>NBCC (India) Ltd</t>
  </si>
  <si>
    <t>NBCC</t>
  </si>
  <si>
    <t>Apar Industries Ltd</t>
  </si>
  <si>
    <t>APARINDS</t>
  </si>
  <si>
    <t>Blue Star Ltd</t>
  </si>
  <si>
    <t>BLUESTARCO</t>
  </si>
  <si>
    <t>Aditya Birla Fashion and Retail Ltd</t>
  </si>
  <si>
    <t>ABFRL</t>
  </si>
  <si>
    <t>J K Cement Ltd</t>
  </si>
  <si>
    <t>JKCEMENT</t>
  </si>
  <si>
    <t>Dalmia Bharat Ltd</t>
  </si>
  <si>
    <t>DALBHARAT</t>
  </si>
  <si>
    <t>National Aluminium Co Ltd</t>
  </si>
  <si>
    <t>NATIONALUM</t>
  </si>
  <si>
    <t>One 97 Communications Ltd</t>
  </si>
  <si>
    <t>PAYTM</t>
  </si>
  <si>
    <t>Business Support Services</t>
  </si>
  <si>
    <t>CRISIL Ltd</t>
  </si>
  <si>
    <t>CRISIL</t>
  </si>
  <si>
    <t>Embassy Office Parks REIT</t>
  </si>
  <si>
    <t>EMBASSY</t>
  </si>
  <si>
    <t>Bandhan Bank Ltd</t>
  </si>
  <si>
    <t>BANDHANBNK</t>
  </si>
  <si>
    <t>BASF India Ltd</t>
  </si>
  <si>
    <t>BASF</t>
  </si>
  <si>
    <t>Motherson Sumi Wiring India Ltd</t>
  </si>
  <si>
    <t>MSUMI</t>
  </si>
  <si>
    <t>Apollo Tyres Ltd</t>
  </si>
  <si>
    <t>APOLLOTYRE</t>
  </si>
  <si>
    <t>TVS Holdings Ltd</t>
  </si>
  <si>
    <t>TVSHLTD</t>
  </si>
  <si>
    <t>KPR Mill Ltd</t>
  </si>
  <si>
    <t>KPRMILL</t>
  </si>
  <si>
    <t>Textiles</t>
  </si>
  <si>
    <t>Tata Investment Corporation Ltd</t>
  </si>
  <si>
    <t>TATAINVEST</t>
  </si>
  <si>
    <t>Global Health Ltd</t>
  </si>
  <si>
    <t>MEDANTA</t>
  </si>
  <si>
    <t>Go Digit General Insurance Ltd</t>
  </si>
  <si>
    <t>GODIGIT</t>
  </si>
  <si>
    <t>J B Chemicals and Pharmaceuticals Ltd</t>
  </si>
  <si>
    <t>JBCHEPHARM</t>
  </si>
  <si>
    <t>Timken India Ltd</t>
  </si>
  <si>
    <t>TIMKEN</t>
  </si>
  <si>
    <t>Godrej Industries Ltd</t>
  </si>
  <si>
    <t>GODREJIND</t>
  </si>
  <si>
    <t>Bayer Cropscience Ltd</t>
  </si>
  <si>
    <t>BAYERCROP</t>
  </si>
  <si>
    <t>Delhivery Ltd</t>
  </si>
  <si>
    <t>DELHIVERY</t>
  </si>
  <si>
    <t>Hindustan Copper Ltd</t>
  </si>
  <si>
    <t>HINDCOPPER</t>
  </si>
  <si>
    <t>Mining - Copper</t>
  </si>
  <si>
    <t>ZF Commercial Vehicle Control Systems India Ltd</t>
  </si>
  <si>
    <t>ZFCVINDIA</t>
  </si>
  <si>
    <t>Carborundum Universal Ltd</t>
  </si>
  <si>
    <t>CARBORUNIV</t>
  </si>
  <si>
    <t>Cholamandalam Financial Holdings Ltd</t>
  </si>
  <si>
    <t>CHOLAHLDNG</t>
  </si>
  <si>
    <t>Sundram Fasteners Ltd</t>
  </si>
  <si>
    <t>SUNDRMFAST</t>
  </si>
  <si>
    <t>Poonawalla Fincorp Ltd</t>
  </si>
  <si>
    <t>POONAWALLA</t>
  </si>
  <si>
    <t>Crompton Greaves Consumer Electricals Ltd</t>
  </si>
  <si>
    <t>CROMPTON</t>
  </si>
  <si>
    <t>ITI Ltd</t>
  </si>
  <si>
    <t>ITI</t>
  </si>
  <si>
    <t>Telecom Equipments</t>
  </si>
  <si>
    <t>Amara Raja Energy &amp; Mobility Ltd</t>
  </si>
  <si>
    <t>ARE&amp;M</t>
  </si>
  <si>
    <t>Kaynes Technology India Ltd</t>
  </si>
  <si>
    <t>KAYNES</t>
  </si>
  <si>
    <t>Hatsun Agro Product Ltd</t>
  </si>
  <si>
    <t>HATSUN</t>
  </si>
  <si>
    <t>Vedant Fashions Ltd</t>
  </si>
  <si>
    <t>MANYAVAR</t>
  </si>
  <si>
    <t>Aarti Industries Ltd</t>
  </si>
  <si>
    <t>AARTIIND</t>
  </si>
  <si>
    <t>Grindwell Norton Ltd</t>
  </si>
  <si>
    <t>GRINDWELL</t>
  </si>
  <si>
    <t>Central Depository Services (India) Ltd</t>
  </si>
  <si>
    <t>CDSL</t>
  </si>
  <si>
    <t>Pfizer Ltd</t>
  </si>
  <si>
    <t>PFIZER</t>
  </si>
  <si>
    <t>SKF India Ltd</t>
  </si>
  <si>
    <t>SKFINDIA</t>
  </si>
  <si>
    <t>Dr. Lal PathLabs Ltd</t>
  </si>
  <si>
    <t>LALPATHLAB</t>
  </si>
  <si>
    <t>Tata Chemicals Ltd</t>
  </si>
  <si>
    <t>TATACHEM</t>
  </si>
  <si>
    <t>Whirlpool of India Ltd</t>
  </si>
  <si>
    <t>WHIRLPOOL</t>
  </si>
  <si>
    <t>Aegis Logistics Ltd</t>
  </si>
  <si>
    <t>AEGISLOG</t>
  </si>
  <si>
    <t>Gillette India Ltd</t>
  </si>
  <si>
    <t>GILLETTE</t>
  </si>
  <si>
    <t>Jyoti CNC Automation Ltd</t>
  </si>
  <si>
    <t>JYOTICNC</t>
  </si>
  <si>
    <t>Computer Hardware</t>
  </si>
  <si>
    <t>Brigade Enterprises Ltd</t>
  </si>
  <si>
    <t>BRIGADE</t>
  </si>
  <si>
    <t>Natco Pharma Ltd</t>
  </si>
  <si>
    <t>NATCOPHARM</t>
  </si>
  <si>
    <t>Sumitomo Chemical India Ltd</t>
  </si>
  <si>
    <t>SUMICHEM</t>
  </si>
  <si>
    <t>KIOCL Ltd</t>
  </si>
  <si>
    <t>KIOCL</t>
  </si>
  <si>
    <t>Castrol India Ltd</t>
  </si>
  <si>
    <t>CASTROLIND</t>
  </si>
  <si>
    <t>Narayana Hrudayalaya Ltd</t>
  </si>
  <si>
    <t>NH</t>
  </si>
  <si>
    <t>Ratnamani Metals and Tubes Ltd</t>
  </si>
  <si>
    <t>RATNAMANI</t>
  </si>
  <si>
    <t>Ircon International Ltd</t>
  </si>
  <si>
    <t>IRCON</t>
  </si>
  <si>
    <t>Suven Pharmaceuticals Ltd</t>
  </si>
  <si>
    <t>SUVENPHAR</t>
  </si>
  <si>
    <t>EIH Ltd</t>
  </si>
  <si>
    <t>EIHOTEL</t>
  </si>
  <si>
    <t>Emcure Pharmaceuticals Ltd</t>
  </si>
  <si>
    <t>EMCURE</t>
  </si>
  <si>
    <t>ICICI Securities Ltd</t>
  </si>
  <si>
    <t>ISEC</t>
  </si>
  <si>
    <t>Century Textiles and Industries Ltd</t>
  </si>
  <si>
    <t>CENTURYTEX</t>
  </si>
  <si>
    <t>Paper Products</t>
  </si>
  <si>
    <t>Piramal Pharma Ltd</t>
  </si>
  <si>
    <t>PPLPHARMA</t>
  </si>
  <si>
    <t>Kansai Nerolac Paints Ltd</t>
  </si>
  <si>
    <t>KANSAINER</t>
  </si>
  <si>
    <t>Jupiter Wagons Ltd</t>
  </si>
  <si>
    <t>JWL</t>
  </si>
  <si>
    <t>Rail</t>
  </si>
  <si>
    <t>Garden Reach Shipbuilders &amp; Engineers Ltd</t>
  </si>
  <si>
    <t>GRSE</t>
  </si>
  <si>
    <t>Atul Ltd</t>
  </si>
  <si>
    <t>ATUL</t>
  </si>
  <si>
    <t>Himadri Speciality Chemical Ltd</t>
  </si>
  <si>
    <t>HSCL</t>
  </si>
  <si>
    <t>Vinati Organics Ltd</t>
  </si>
  <si>
    <t>VINATIORGA</t>
  </si>
  <si>
    <t>CESC Ltd</t>
  </si>
  <si>
    <t>CESC</t>
  </si>
  <si>
    <t>Kajaria Ceramics Ltd</t>
  </si>
  <si>
    <t>KAJARIACER</t>
  </si>
  <si>
    <t>Building Products - Ceramics</t>
  </si>
  <si>
    <t>CPSE ETF</t>
  </si>
  <si>
    <t>CPSEETF</t>
  </si>
  <si>
    <t>Equity</t>
  </si>
  <si>
    <t>Laurus Labs Ltd</t>
  </si>
  <si>
    <t>LAURUSLABS</t>
  </si>
  <si>
    <t>Godfrey Phillips India Ltd</t>
  </si>
  <si>
    <t>GODFRYPHLP</t>
  </si>
  <si>
    <t>Finolex Cables Ltd</t>
  </si>
  <si>
    <t>FINCABLES</t>
  </si>
  <si>
    <t>Inox Wind Ltd</t>
  </si>
  <si>
    <t>INOXWIND</t>
  </si>
  <si>
    <t>Radico Khaitan Ltd</t>
  </si>
  <si>
    <t>RADICO</t>
  </si>
  <si>
    <t>Nuvama Wealth Management Ltd</t>
  </si>
  <si>
    <t>NUVAMA</t>
  </si>
  <si>
    <t>Affle (India) Ltd</t>
  </si>
  <si>
    <t>AFFLE</t>
  </si>
  <si>
    <t>Advertising</t>
  </si>
  <si>
    <t>Multi Commodity Exchange of India Ltd</t>
  </si>
  <si>
    <t>MCX</t>
  </si>
  <si>
    <t>Alembic Pharmaceuticals Ltd</t>
  </si>
  <si>
    <t>APLLTD</t>
  </si>
  <si>
    <t>Triveni Turbine Ltd</t>
  </si>
  <si>
    <t>TRITURBINE</t>
  </si>
  <si>
    <t>JBM Auto Ltd</t>
  </si>
  <si>
    <t>JBMA</t>
  </si>
  <si>
    <t>Piramal Enterprises Ltd</t>
  </si>
  <si>
    <t>PEL</t>
  </si>
  <si>
    <t>Swan Energy Ltd</t>
  </si>
  <si>
    <t>SWANENERGY</t>
  </si>
  <si>
    <t>Computer Age Management Services Ltd</t>
  </si>
  <si>
    <t>CAMS</t>
  </si>
  <si>
    <t>KEC International Ltd</t>
  </si>
  <si>
    <t>KEC</t>
  </si>
  <si>
    <t>PNB Housing Finance Ltd</t>
  </si>
  <si>
    <t>PNBHOUSING</t>
  </si>
  <si>
    <t>Chambal Fertilisers and Chemicals Ltd</t>
  </si>
  <si>
    <t>CHAMBLFERT</t>
  </si>
  <si>
    <t>Devyani International Ltd</t>
  </si>
  <si>
    <t>DEVYANI</t>
  </si>
  <si>
    <t>Jindal SAW Ltd</t>
  </si>
  <si>
    <t>JINDALSAW</t>
  </si>
  <si>
    <t>CIE Automotive India Ltd</t>
  </si>
  <si>
    <t>CIEINDIA</t>
  </si>
  <si>
    <t>Shyam Metalics and Energy Ltd</t>
  </si>
  <si>
    <t>SHYAMMETL</t>
  </si>
  <si>
    <t>PTC Industries Ltd</t>
  </si>
  <si>
    <t>PTCIL</t>
  </si>
  <si>
    <t>V Guard Industries Ltd</t>
  </si>
  <si>
    <t>VGUARD</t>
  </si>
  <si>
    <t>Tejas Networks Ltd</t>
  </si>
  <si>
    <t>TEJASNET</t>
  </si>
  <si>
    <t>Five-Star Business Finance Ltd</t>
  </si>
  <si>
    <t>FIVESTAR</t>
  </si>
  <si>
    <t>Relaxo Footwears Ltd</t>
  </si>
  <si>
    <t>RELAXO</t>
  </si>
  <si>
    <t>Bikaji Foods International Ltd</t>
  </si>
  <si>
    <t>BIKAJI</t>
  </si>
  <si>
    <t>NCC Ltd</t>
  </si>
  <si>
    <t>NCC</t>
  </si>
  <si>
    <t>Cello World Ltd</t>
  </si>
  <si>
    <t>CELLO</t>
  </si>
  <si>
    <t>Aster DM Healthcare Ltd</t>
  </si>
  <si>
    <t>ASTERDM</t>
  </si>
  <si>
    <t>Nexus Select Trust</t>
  </si>
  <si>
    <t>NXST</t>
  </si>
  <si>
    <t>Kalpataru Projects International Ltd</t>
  </si>
  <si>
    <t>KPIL</t>
  </si>
  <si>
    <t>Mindspace Business Parks REIT</t>
  </si>
  <si>
    <t>MINDSPACE</t>
  </si>
  <si>
    <t>Aditya Birla Sun Life Amc Ltd</t>
  </si>
  <si>
    <t>ABSLAMC</t>
  </si>
  <si>
    <t>Jyothy Labs Ltd</t>
  </si>
  <si>
    <t>JYOTHYLAB</t>
  </si>
  <si>
    <t>CreditAccess Grameen Ltd</t>
  </si>
  <si>
    <t>CREDITACC</t>
  </si>
  <si>
    <t>Elgi Equipments Ltd</t>
  </si>
  <si>
    <t>ELGIEQUIP</t>
  </si>
  <si>
    <t>Schneider Electric Infrastructure Ltd</t>
  </si>
  <si>
    <t>SCHNEIDER</t>
  </si>
  <si>
    <t>Signatureglobal (India) Ltd</t>
  </si>
  <si>
    <t>SIGNATURE</t>
  </si>
  <si>
    <t>Angel One Ltd</t>
  </si>
  <si>
    <t>ANGELONE</t>
  </si>
  <si>
    <t>Firstsource Solutions Ltd</t>
  </si>
  <si>
    <t>FSL</t>
  </si>
  <si>
    <t>Outsourced services</t>
  </si>
  <si>
    <t>Sobha Ltd</t>
  </si>
  <si>
    <t>SOBHA</t>
  </si>
  <si>
    <t>Techno Electric &amp; Engineering Company Ltd</t>
  </si>
  <si>
    <t>TECHNOE</t>
  </si>
  <si>
    <t>HFCL Ltd</t>
  </si>
  <si>
    <t>HFCL</t>
  </si>
  <si>
    <t>Trident Ltd</t>
  </si>
  <si>
    <t>TRIDENT</t>
  </si>
  <si>
    <t>Great Eastern Shipping Company Ltd</t>
  </si>
  <si>
    <t>GESHIP</t>
  </si>
  <si>
    <t>Ramco Cements Limited</t>
  </si>
  <si>
    <t>RAMCOCEM</t>
  </si>
  <si>
    <t>Tbo Tek Ltd</t>
  </si>
  <si>
    <t>TBOTEK</t>
  </si>
  <si>
    <t>Tour &amp; Travel Services</t>
  </si>
  <si>
    <t>Blue Dart Express Ltd</t>
  </si>
  <si>
    <t>BLUEDART</t>
  </si>
  <si>
    <t>R R Kabel Ltd</t>
  </si>
  <si>
    <t>RRKABEL</t>
  </si>
  <si>
    <t>Bata India Ltd</t>
  </si>
  <si>
    <t>BATAINDIA</t>
  </si>
  <si>
    <t>IFCI Ltd</t>
  </si>
  <si>
    <t>IFCI</t>
  </si>
  <si>
    <t>Cyient Ltd</t>
  </si>
  <si>
    <t>CYIENT</t>
  </si>
  <si>
    <t>Gujarat State Petronet Ltd</t>
  </si>
  <si>
    <t>GSPL</t>
  </si>
  <si>
    <t>Kfin Technologies Ltd</t>
  </si>
  <si>
    <t>KFINTECH</t>
  </si>
  <si>
    <t>Aadhar Housing Finance Ltd</t>
  </si>
  <si>
    <t>AADHARHFC</t>
  </si>
  <si>
    <t>Tata Teleservices (Maharashtra) Ltd</t>
  </si>
  <si>
    <t>TTML</t>
  </si>
  <si>
    <t>Titagarh Rail Systems Ltd</t>
  </si>
  <si>
    <t>TITAGARH</t>
  </si>
  <si>
    <t>Poly Medicure Ltd</t>
  </si>
  <si>
    <t>POLYMED</t>
  </si>
  <si>
    <t>Health Care Equipment &amp; Supplies</t>
  </si>
  <si>
    <t>Finolex Industries Ltd</t>
  </si>
  <si>
    <t>FINPIPE</t>
  </si>
  <si>
    <t>IIFL Finance Ltd</t>
  </si>
  <si>
    <t>IIFL</t>
  </si>
  <si>
    <t>Krishna Institute of Medical Sciences Ltd</t>
  </si>
  <si>
    <t>KIMS</t>
  </si>
  <si>
    <t>Mahanagar Gas Ltd</t>
  </si>
  <si>
    <t>MGL</t>
  </si>
  <si>
    <t>Anant Raj Ltd</t>
  </si>
  <si>
    <t>ANANTRAJ</t>
  </si>
  <si>
    <t>Kirloskar Oil Engines Ltd</t>
  </si>
  <si>
    <t>KIRLOSENG</t>
  </si>
  <si>
    <t>Navin Fluorine International Ltd</t>
  </si>
  <si>
    <t>NAVINFLUOR</t>
  </si>
  <si>
    <t>DCM Shriram Ltd</t>
  </si>
  <si>
    <t>DCMSHRIRAM</t>
  </si>
  <si>
    <t>Zensar Technologies Ltd</t>
  </si>
  <si>
    <t>ZENSARTECH</t>
  </si>
  <si>
    <t>Manappuram Finance Ltd</t>
  </si>
  <si>
    <t>MANAPPURAM</t>
  </si>
  <si>
    <t>IDFC Ltd</t>
  </si>
  <si>
    <t>IDFC</t>
  </si>
  <si>
    <t>Karur Vysya Bank Ltd</t>
  </si>
  <si>
    <t>KARURVYSYA</t>
  </si>
  <si>
    <t>Welspun Corp Ltd</t>
  </si>
  <si>
    <t>WELCORP</t>
  </si>
  <si>
    <t>Jai Balaji Industries Ltd</t>
  </si>
  <si>
    <t>JAIBALAJI</t>
  </si>
  <si>
    <t>Capri Global Capital Ltd</t>
  </si>
  <si>
    <t>CGCL</t>
  </si>
  <si>
    <t>Chalet Hotels Ltd</t>
  </si>
  <si>
    <t>CHALET</t>
  </si>
  <si>
    <t>Indian Energy Exchange Ltd</t>
  </si>
  <si>
    <t>IEX</t>
  </si>
  <si>
    <t>Power Trading &amp; Consultancy</t>
  </si>
  <si>
    <t>Welspun Living Ltd</t>
  </si>
  <si>
    <t>WELSPUNLIV</t>
  </si>
  <si>
    <t>Clean Science and Technology Ltd</t>
  </si>
  <si>
    <t>CLEAN</t>
  </si>
  <si>
    <t>Authum Investment &amp; Infrastructure Ltd</t>
  </si>
  <si>
    <t>AIIL</t>
  </si>
  <si>
    <t>HBL Power Systems Ltd</t>
  </si>
  <si>
    <t>HBLPOWER</t>
  </si>
  <si>
    <t>Ramkrishna Forgings Ltd</t>
  </si>
  <si>
    <t>RKFORGE</t>
  </si>
  <si>
    <t>Astrazeneca Pharma India Ltd</t>
  </si>
  <si>
    <t>ASTRAZEN</t>
  </si>
  <si>
    <t>BEML Ltd</t>
  </si>
  <si>
    <t>BEML</t>
  </si>
  <si>
    <t>Sonata Software Ltd</t>
  </si>
  <si>
    <t>SONATSOFTW</t>
  </si>
  <si>
    <t>Indiamart Intermesh Ltd</t>
  </si>
  <si>
    <t>INDIAMART</t>
  </si>
  <si>
    <t>Data Patterns (India) Ltd</t>
  </si>
  <si>
    <t>DATAPATTNS</t>
  </si>
  <si>
    <t>Bombay Burmah Trading Corporation Ltd</t>
  </si>
  <si>
    <t>BBTC</t>
  </si>
  <si>
    <t>RITES Ltd</t>
  </si>
  <si>
    <t>RITES</t>
  </si>
  <si>
    <t>Waaree Renewable Technologies Ltd</t>
  </si>
  <si>
    <t>WAAREERTL</t>
  </si>
  <si>
    <t>Eris Lifesciences Ltd</t>
  </si>
  <si>
    <t>ERIS</t>
  </si>
  <si>
    <t>Concord Biotech Ltd</t>
  </si>
  <si>
    <t>CONCORDBIO</t>
  </si>
  <si>
    <t>Fine Organic Industries Ltd</t>
  </si>
  <si>
    <t>FINEORG</t>
  </si>
  <si>
    <t>KSB Ltd</t>
  </si>
  <si>
    <t>KSB</t>
  </si>
  <si>
    <t>NMDC Steel Ltd</t>
  </si>
  <si>
    <t>NSLNISP</t>
  </si>
  <si>
    <t>Bls International Services Ltd</t>
  </si>
  <si>
    <t>BLS</t>
  </si>
  <si>
    <t>Lakshmi Machine Works Ltd</t>
  </si>
  <si>
    <t>LAXMIMACH</t>
  </si>
  <si>
    <t>Godrej Agrovet Ltd</t>
  </si>
  <si>
    <t>GODREJAGRO</t>
  </si>
  <si>
    <t>Agro Products</t>
  </si>
  <si>
    <t>Granules India Ltd</t>
  </si>
  <si>
    <t>GRANULES</t>
  </si>
  <si>
    <t>Birlasoft Ltd</t>
  </si>
  <si>
    <t>BSOFT</t>
  </si>
  <si>
    <t>Century Plyboards (India) Ltd</t>
  </si>
  <si>
    <t>CENTURYPLY</t>
  </si>
  <si>
    <t>Wood Products</t>
  </si>
  <si>
    <t>Kirloskar Brothers Ltd</t>
  </si>
  <si>
    <t>KIRLOSBROS</t>
  </si>
  <si>
    <t>Sterling and Wilson Renewable Energy Ltd</t>
  </si>
  <si>
    <t>SWSOLAR</t>
  </si>
  <si>
    <t>UTI S&amp;P BSE Sensex ETF</t>
  </si>
  <si>
    <t>UTISENSETF</t>
  </si>
  <si>
    <t>G R Infraprojects Ltd</t>
  </si>
  <si>
    <t>GRINFRA</t>
  </si>
  <si>
    <t>Asahi India Glass Ltd</t>
  </si>
  <si>
    <t>ASAHIINDIA</t>
  </si>
  <si>
    <t>Aptus Value Housing Finance India Ltd</t>
  </si>
  <si>
    <t>APTUS</t>
  </si>
  <si>
    <t>Honasa Consumer Ltd</t>
  </si>
  <si>
    <t>HONASA</t>
  </si>
  <si>
    <t>Supreme Petrochem Ltd</t>
  </si>
  <si>
    <t>SPLPETRO</t>
  </si>
  <si>
    <t>Action Construction Equipment Ltd</t>
  </si>
  <si>
    <t>ACE</t>
  </si>
  <si>
    <t>Heavy Machinery</t>
  </si>
  <si>
    <t>Akzo Nobel India Ltd</t>
  </si>
  <si>
    <t>AKZOINDIA</t>
  </si>
  <si>
    <t>Sanofi India Ltd</t>
  </si>
  <si>
    <t>SANOFI</t>
  </si>
  <si>
    <t>Railtel Corporation of India Ltd</t>
  </si>
  <si>
    <t>RAILTEL</t>
  </si>
  <si>
    <t>Communication &amp; Networking</t>
  </si>
  <si>
    <t>MMTC Ltd</t>
  </si>
  <si>
    <t>MMTC</t>
  </si>
  <si>
    <t>Anand Rathi Wealth Ltd</t>
  </si>
  <si>
    <t>ANANDRATHI</t>
  </si>
  <si>
    <t>Vardhman Textiles Ltd</t>
  </si>
  <si>
    <t>VTL</t>
  </si>
  <si>
    <t>PCBL Ltd</t>
  </si>
  <si>
    <t>PCBL</t>
  </si>
  <si>
    <t>Redington Ltd</t>
  </si>
  <si>
    <t>REDINGTON</t>
  </si>
  <si>
    <t>Technology Hardware</t>
  </si>
  <si>
    <t>Neuland Laboratories Ltd</t>
  </si>
  <si>
    <t>NEULANDLAB</t>
  </si>
  <si>
    <t>Godawari Power and Ispat Ltd</t>
  </si>
  <si>
    <t>GPIL</t>
  </si>
  <si>
    <t>Zydus Wellness Ltd</t>
  </si>
  <si>
    <t>ZYDUSWELL</t>
  </si>
  <si>
    <t>PVR INOX Ltd</t>
  </si>
  <si>
    <t>PVRINOX</t>
  </si>
  <si>
    <t>Theatres</t>
  </si>
  <si>
    <t>Wockhardt Ltd</t>
  </si>
  <si>
    <t>WOCKPHARMA</t>
  </si>
  <si>
    <t>Amber Enterprises India Ltd</t>
  </si>
  <si>
    <t>AMBER</t>
  </si>
  <si>
    <t>Doms Industries Ltd</t>
  </si>
  <si>
    <t>DOMS</t>
  </si>
  <si>
    <t>Office Supplies</t>
  </si>
  <si>
    <t>Zen Technologies Ltd</t>
  </si>
  <si>
    <t>ZENTEC</t>
  </si>
  <si>
    <t>Newgen Software Technologies Ltd</t>
  </si>
  <si>
    <t>NEWGEN</t>
  </si>
  <si>
    <t>TTK Prestige Ltd</t>
  </si>
  <si>
    <t>TTKPRESTIG</t>
  </si>
  <si>
    <t>E I D-Parry (India) Ltd</t>
  </si>
  <si>
    <t>EIDPARRY</t>
  </si>
  <si>
    <t>Sugar</t>
  </si>
  <si>
    <t>Indegene Ltd</t>
  </si>
  <si>
    <t>INDGN</t>
  </si>
  <si>
    <t>Jubilant Pharmova Ltd</t>
  </si>
  <si>
    <t>JUBLPHARMA</t>
  </si>
  <si>
    <t>Chennai Petroleum Corporation Ltd</t>
  </si>
  <si>
    <t>CHENNPETRO</t>
  </si>
  <si>
    <t>Cera Sanitaryware Ltd</t>
  </si>
  <si>
    <t>CERA</t>
  </si>
  <si>
    <t>Voltamp Transformers Ltd</t>
  </si>
  <si>
    <t>VOLTAMP</t>
  </si>
  <si>
    <t>Nava Limited</t>
  </si>
  <si>
    <t>NAVA</t>
  </si>
  <si>
    <t>Zee Entertainment Enterprises Ltd</t>
  </si>
  <si>
    <t>ZEEL</t>
  </si>
  <si>
    <t>RBL Bank Ltd</t>
  </si>
  <si>
    <t>RBLBANK</t>
  </si>
  <si>
    <t>Elecon Engineering Company Ltd</t>
  </si>
  <si>
    <t>ELECON</t>
  </si>
  <si>
    <t>Electrosteel Castings Ltd</t>
  </si>
  <si>
    <t>ELECTCAST</t>
  </si>
  <si>
    <t>Aavas Financiers Ltd</t>
  </si>
  <si>
    <t>AAVAS</t>
  </si>
  <si>
    <t>Reliance Power Ltd</t>
  </si>
  <si>
    <t>RPOWER</t>
  </si>
  <si>
    <t>Intellect Design Arena Ltd</t>
  </si>
  <si>
    <t>INTELLECT</t>
  </si>
  <si>
    <t>Cube Highways Trust</t>
  </si>
  <si>
    <t>CUBEINVIT</t>
  </si>
  <si>
    <t>Roads</t>
  </si>
  <si>
    <t>Netweb Technologies India Ltd</t>
  </si>
  <si>
    <t>NETWEB</t>
  </si>
  <si>
    <t>KPI Green Energy Ltd</t>
  </si>
  <si>
    <t>KPIGREEN</t>
  </si>
  <si>
    <t>Olectra Greentech Ltd</t>
  </si>
  <si>
    <t>OLECTRA</t>
  </si>
  <si>
    <t>Alok Industries Ltd</t>
  </si>
  <si>
    <t>ALOKINDS</t>
  </si>
  <si>
    <t>Raymond Ltd</t>
  </si>
  <si>
    <t>RAYMOND</t>
  </si>
  <si>
    <t>Ingersoll-Rand (India) Ltd</t>
  </si>
  <si>
    <t>INGERRAND</t>
  </si>
  <si>
    <t>UTI Asset Management Company Ltd</t>
  </si>
  <si>
    <t>UTIAMC</t>
  </si>
  <si>
    <t>Akums Drugs and Pharmaceuticals Ltd</t>
  </si>
  <si>
    <t>AKUMS</t>
  </si>
  <si>
    <t>Tanla Platforms Ltd</t>
  </si>
  <si>
    <t>TANLA</t>
  </si>
  <si>
    <t>Craftsman Automation Ltd</t>
  </si>
  <si>
    <t>CRAFTSMAN</t>
  </si>
  <si>
    <t>Deepak Fertilisers and Petrochemicals Corp Ltd</t>
  </si>
  <si>
    <t>DEEPAKFERT</t>
  </si>
  <si>
    <t>Engineers India Ltd</t>
  </si>
  <si>
    <t>ENGINERSIN</t>
  </si>
  <si>
    <t>Rainbow Children's Medicare Ltd</t>
  </si>
  <si>
    <t>RAINBOW</t>
  </si>
  <si>
    <t>Jammu and Kashmir Bank Ltd</t>
  </si>
  <si>
    <t>J&amp;KBANK</t>
  </si>
  <si>
    <t>Westlife Foodworld Ltd</t>
  </si>
  <si>
    <t>WESTLIFE</t>
  </si>
  <si>
    <t>Praj Industries Ltd</t>
  </si>
  <si>
    <t>PRAJIND</t>
  </si>
  <si>
    <t>RHI Magnesita India Ltd</t>
  </si>
  <si>
    <t>RHIM</t>
  </si>
  <si>
    <t>Gravita India Ltd</t>
  </si>
  <si>
    <t>GRAVITA</t>
  </si>
  <si>
    <t>Metals - Lead</t>
  </si>
  <si>
    <t>City Union Bank Ltd</t>
  </si>
  <si>
    <t>CUB</t>
  </si>
  <si>
    <t>CE Info Systems Ltd</t>
  </si>
  <si>
    <t>MAPMYINDIA</t>
  </si>
  <si>
    <t>Jaiprakash Power Ventures Ltd</t>
  </si>
  <si>
    <t>JPPOWER</t>
  </si>
  <si>
    <t>Minda Corporation Ltd</t>
  </si>
  <si>
    <t>MINDACORP</t>
  </si>
  <si>
    <t>shipping corporation of India Ltd</t>
  </si>
  <si>
    <t>SCI</t>
  </si>
  <si>
    <t>PNC Infratech Ltd</t>
  </si>
  <si>
    <t>PNCINFRA</t>
  </si>
  <si>
    <t>Nuvoco Vistas Corporation Ltd</t>
  </si>
  <si>
    <t>NUVOCO</t>
  </si>
  <si>
    <t>Tega Industries Ltd</t>
  </si>
  <si>
    <t>TEGA</t>
  </si>
  <si>
    <t>Gujarat Mineral Development Corporation Ltd</t>
  </si>
  <si>
    <t>GMDCLTD</t>
  </si>
  <si>
    <t>Aether Industries Ltd</t>
  </si>
  <si>
    <t>AETHER</t>
  </si>
  <si>
    <t>Eclerx Services Ltd</t>
  </si>
  <si>
    <t>ECLERX</t>
  </si>
  <si>
    <t>Happiest Minds Technologies Ltd</t>
  </si>
  <si>
    <t>HAPPSTMNDS</t>
  </si>
  <si>
    <t>Happy Forgings Ltd</t>
  </si>
  <si>
    <t>HAPPYFORGE</t>
  </si>
  <si>
    <t>Auto, Truck &amp; Motorcycle Parts</t>
  </si>
  <si>
    <t>Powergrid Infrastructure Investment Trust</t>
  </si>
  <si>
    <t>PGINVIT</t>
  </si>
  <si>
    <t>Symphony Ltd</t>
  </si>
  <si>
    <t>SYMPHONY</t>
  </si>
  <si>
    <t>Caplin Point Laboratories Ltd</t>
  </si>
  <si>
    <t>CAPLIPOINT</t>
  </si>
  <si>
    <t>India Cements Ltd</t>
  </si>
  <si>
    <t>INDIACEM</t>
  </si>
  <si>
    <t>Safari Industries (India) Ltd</t>
  </si>
  <si>
    <t>SAFARI</t>
  </si>
  <si>
    <t>Bajaj Electricals Ltd</t>
  </si>
  <si>
    <t>BAJAJELEC</t>
  </si>
  <si>
    <t>CEAT Ltd</t>
  </si>
  <si>
    <t>CEATLTD</t>
  </si>
  <si>
    <t>PG Electroplast Ltd</t>
  </si>
  <si>
    <t>PGEL</t>
  </si>
  <si>
    <t>Genus Power Infrastructures Ltd</t>
  </si>
  <si>
    <t>GENUSPOWER</t>
  </si>
  <si>
    <t>Rashtriya Chemicals and Fertilizers Ltd</t>
  </si>
  <si>
    <t>RCF</t>
  </si>
  <si>
    <t>Glenmark Life Sciences Ltd</t>
  </si>
  <si>
    <t>GLS</t>
  </si>
  <si>
    <t>Jubilant Ingrevia Ltd</t>
  </si>
  <si>
    <t>JUBLINGREA</t>
  </si>
  <si>
    <t>Puravankara Ltd</t>
  </si>
  <si>
    <t>PURVA</t>
  </si>
  <si>
    <t>Gujarat Pipavav Port Ltd</t>
  </si>
  <si>
    <t>GPPL</t>
  </si>
  <si>
    <t>Force Motors Ltd</t>
  </si>
  <si>
    <t>FORCEMOT</t>
  </si>
  <si>
    <t>Rattanindia Enterprises Ltd</t>
  </si>
  <si>
    <t>RTNINDIA</t>
  </si>
  <si>
    <t>Just Dial Ltd</t>
  </si>
  <si>
    <t>JUSTDIAL</t>
  </si>
  <si>
    <t>Inox India Ltd</t>
  </si>
  <si>
    <t>INOXINDIA</t>
  </si>
  <si>
    <t>Sea-Borne Tankers</t>
  </si>
  <si>
    <t>Valor Estate Ltd</t>
  </si>
  <si>
    <t>DBREALTY</t>
  </si>
  <si>
    <t>Bharat 22 ETF</t>
  </si>
  <si>
    <t>ICICIB22</t>
  </si>
  <si>
    <t>JK Tyre &amp; Industries Ltd</t>
  </si>
  <si>
    <t>JKTYRE</t>
  </si>
  <si>
    <t>LT Foods Ltd</t>
  </si>
  <si>
    <t>LTFOODS</t>
  </si>
  <si>
    <t>Can Fin Homes Ltd</t>
  </si>
  <si>
    <t>CANFINHOME</t>
  </si>
  <si>
    <t>Alkyl Amines Chemicals Ltd</t>
  </si>
  <si>
    <t>ALKYLAMINE</t>
  </si>
  <si>
    <t>Nippon India ETF Nifty Bank BeES</t>
  </si>
  <si>
    <t>BANKBEES</t>
  </si>
  <si>
    <t>Maharashtra Scooters Ltd</t>
  </si>
  <si>
    <t>MAHSCOOTER</t>
  </si>
  <si>
    <t>Galaxy Surfactants Ltd</t>
  </si>
  <si>
    <t>GALAXYSURF</t>
  </si>
  <si>
    <t>Usha Martin Ltd</t>
  </si>
  <si>
    <t>USHAMART</t>
  </si>
  <si>
    <t>Bengal &amp; Assam Company Ltd</t>
  </si>
  <si>
    <t>BENGALASM</t>
  </si>
  <si>
    <t>HMT Ltd</t>
  </si>
  <si>
    <t>HMT</t>
  </si>
  <si>
    <t>Metropolis Healthcare Ltd</t>
  </si>
  <si>
    <t>METROPOLIS</t>
  </si>
  <si>
    <t>HG Infra Engineering Ltd</t>
  </si>
  <si>
    <t>HGINFRA</t>
  </si>
  <si>
    <t>Birla Corporation Ltd</t>
  </si>
  <si>
    <t>BIRLACORPN</t>
  </si>
  <si>
    <t>Avanti Feeds Ltd</t>
  </si>
  <si>
    <t>AVANTIFEED</t>
  </si>
  <si>
    <t>Strides Pharma Science Ltd</t>
  </si>
  <si>
    <t>STAR</t>
  </si>
  <si>
    <t>Quess Corp Ltd</t>
  </si>
  <si>
    <t>QUESS</t>
  </si>
  <si>
    <t>Employment Services</t>
  </si>
  <si>
    <t>Network18 Media &amp; Investments Ltd</t>
  </si>
  <si>
    <t>NETWORK18</t>
  </si>
  <si>
    <t>Movies &amp; TV Serials</t>
  </si>
  <si>
    <t>Vesuvius India Ltd</t>
  </si>
  <si>
    <t>VESUVIUS</t>
  </si>
  <si>
    <t>Sheela Foam Ltd</t>
  </si>
  <si>
    <t>SFL</t>
  </si>
  <si>
    <t>Home Furnishing</t>
  </si>
  <si>
    <t>Transformers and Rectifiers (India) Ltd</t>
  </si>
  <si>
    <t>TRIL</t>
  </si>
  <si>
    <t>KNR Constructions Ltd</t>
  </si>
  <si>
    <t>KNRCON</t>
  </si>
  <si>
    <t>Graphite India Ltd</t>
  </si>
  <si>
    <t>GRAPHITE</t>
  </si>
  <si>
    <t>Sapphire Foods India Ltd</t>
  </si>
  <si>
    <t>SAPPHIRE</t>
  </si>
  <si>
    <t>Latent View Analytics Ltd</t>
  </si>
  <si>
    <t>LATENTVIEW</t>
  </si>
  <si>
    <t>Kirloskar Ferrous Industries Ltd</t>
  </si>
  <si>
    <t>KIRLFER</t>
  </si>
  <si>
    <t>Route Mobile Ltd</t>
  </si>
  <si>
    <t>ROUTE</t>
  </si>
  <si>
    <t>Isgec Heavy Engineering Ltd</t>
  </si>
  <si>
    <t>ISGEC</t>
  </si>
  <si>
    <t>Arvind Ltd</t>
  </si>
  <si>
    <t>ARVIND</t>
  </si>
  <si>
    <t>Balrampur Chini Mills Ltd</t>
  </si>
  <si>
    <t>BALRAMCHIN</t>
  </si>
  <si>
    <t>Inox Wind Energy Ltd</t>
  </si>
  <si>
    <t>IWEL</t>
  </si>
  <si>
    <t>Shree Renuka Sugars Ltd</t>
  </si>
  <si>
    <t>RENUKA</t>
  </si>
  <si>
    <t>Thomas Cook (India) Ltd</t>
  </si>
  <si>
    <t>THOMASCOOK</t>
  </si>
  <si>
    <t>Gujarat Narmada Valley Fertilizers &amp; Chemicals Ltd</t>
  </si>
  <si>
    <t>GNFC</t>
  </si>
  <si>
    <t>Sarda Energy &amp; Minerals Ltd</t>
  </si>
  <si>
    <t>SARDAEN</t>
  </si>
  <si>
    <t>Brookfield India Real Estate Trust</t>
  </si>
  <si>
    <t>BIRET</t>
  </si>
  <si>
    <t>Azad Engineering Ltd</t>
  </si>
  <si>
    <t>AZAD</t>
  </si>
  <si>
    <t>JK Lakshmi Cement Ltd</t>
  </si>
  <si>
    <t>JKLAKSHMI</t>
  </si>
  <si>
    <t>RedTape</t>
  </si>
  <si>
    <t>REDTAPE</t>
  </si>
  <si>
    <t>Prudent Corporate Advisory Services Ltd</t>
  </si>
  <si>
    <t>PRUDENT</t>
  </si>
  <si>
    <t>India Grid Trust</t>
  </si>
  <si>
    <t>INDIGRID</t>
  </si>
  <si>
    <t>ITD Cementation India Ltd</t>
  </si>
  <si>
    <t>ITDCEM</t>
  </si>
  <si>
    <t>ESAB India Ltd</t>
  </si>
  <si>
    <t>ESABINDIA</t>
  </si>
  <si>
    <t>Aurionpro Solutions Ltd</t>
  </si>
  <si>
    <t>AURIONPRO</t>
  </si>
  <si>
    <t>Rategain Travel Technologies Ltd</t>
  </si>
  <si>
    <t>RATEGAIN</t>
  </si>
  <si>
    <t>Lemon Tree Hotels Ltd</t>
  </si>
  <si>
    <t>LEMONTREE</t>
  </si>
  <si>
    <t>ELANTAS Beck India Ltd</t>
  </si>
  <si>
    <t>ELANTAS</t>
  </si>
  <si>
    <t>Sammaan Capital Ltd</t>
  </si>
  <si>
    <t>SAMMAANCAP</t>
  </si>
  <si>
    <t>Juniper Hotels Ltd</t>
  </si>
  <si>
    <t>JUNIPER</t>
  </si>
  <si>
    <t>Home First Finance Company India Ltd</t>
  </si>
  <si>
    <t>HOMEFIRST</t>
  </si>
  <si>
    <t>JM Financial Ltd</t>
  </si>
  <si>
    <t>JMFINANCIL</t>
  </si>
  <si>
    <t>Infibeam Avenues Ltd</t>
  </si>
  <si>
    <t>INFIBEAM</t>
  </si>
  <si>
    <t>Saregama India Ltd</t>
  </si>
  <si>
    <t>SAREGAMA</t>
  </si>
  <si>
    <t>Gujarat State Fertilizers &amp; Chemicals Ltd</t>
  </si>
  <si>
    <t>GSFC</t>
  </si>
  <si>
    <t>Black Box Ltd</t>
  </si>
  <si>
    <t>BBOX</t>
  </si>
  <si>
    <t>Tips Industries Ltd</t>
  </si>
  <si>
    <t>TIPSINDLTD</t>
  </si>
  <si>
    <t>Reliance Infrastructure Ltd</t>
  </si>
  <si>
    <t>RELINFRA</t>
  </si>
  <si>
    <t>National Standard (India) Ltd</t>
  </si>
  <si>
    <t>NATIONSTD</t>
  </si>
  <si>
    <t>Kama Holdings Ltd</t>
  </si>
  <si>
    <t>KAMAHOLD</t>
  </si>
  <si>
    <t>Eureka Forbes Ltd</t>
  </si>
  <si>
    <t>EUREKAFORBE</t>
  </si>
  <si>
    <t>Household Appliances</t>
  </si>
  <si>
    <t>Lloyds Engineering Works Ltd</t>
  </si>
  <si>
    <t>LLOYDSENGG</t>
  </si>
  <si>
    <t>Moil Ltd</t>
  </si>
  <si>
    <t>MOIL</t>
  </si>
  <si>
    <t>Mining - Manganese</t>
  </si>
  <si>
    <t>Campus Activewear Ltd</t>
  </si>
  <si>
    <t>CAMPUS</t>
  </si>
  <si>
    <t>Equitas Small Finance Bank Ltd</t>
  </si>
  <si>
    <t>EQUITASBNK</t>
  </si>
  <si>
    <t>Shakti Pumps (India) Ltd</t>
  </si>
  <si>
    <t>SHAKTIPUMP</t>
  </si>
  <si>
    <t>Ahluwalia Contracts (India) Ltd</t>
  </si>
  <si>
    <t>AHLUCONT</t>
  </si>
  <si>
    <t>Power Mech Projects Ltd</t>
  </si>
  <si>
    <t>POWERMECH</t>
  </si>
  <si>
    <t>Marksans Pharma Ltd</t>
  </si>
  <si>
    <t>MARKSANS</t>
  </si>
  <si>
    <t>Sandur Manganese and Iron Ores Ltd</t>
  </si>
  <si>
    <t>SANDUMA</t>
  </si>
  <si>
    <t>CMS Info Systems Ltd</t>
  </si>
  <si>
    <t>CMSINFO</t>
  </si>
  <si>
    <t>CCL Products (India) Ltd</t>
  </si>
  <si>
    <t>CCL</t>
  </si>
  <si>
    <t>Archean Chemical Industries Ltd</t>
  </si>
  <si>
    <t>ACI</t>
  </si>
  <si>
    <t>Mahindra Holidays and Resorts India Ltd</t>
  </si>
  <si>
    <t>MHRIL</t>
  </si>
  <si>
    <t>Jupiter Life Line Hospitals Ltd</t>
  </si>
  <si>
    <t>JLHL</t>
  </si>
  <si>
    <t>SBFC Finance Ltd</t>
  </si>
  <si>
    <t>SBFC</t>
  </si>
  <si>
    <t>Rajesh Exports Ltd</t>
  </si>
  <si>
    <t>RAJESHEXPO</t>
  </si>
  <si>
    <t>Mahindra Lifespace Developers Ltd</t>
  </si>
  <si>
    <t>MAHLIFE</t>
  </si>
  <si>
    <t>Procter &amp; Gamble Health Ltd</t>
  </si>
  <si>
    <t>PGHL</t>
  </si>
  <si>
    <t>Kotak Nifty Bank ETF</t>
  </si>
  <si>
    <t>BANKNIFTY1</t>
  </si>
  <si>
    <t>IFB Industries Ltd</t>
  </si>
  <si>
    <t>IFBIND</t>
  </si>
  <si>
    <t>Keystone Realtors Ltd</t>
  </si>
  <si>
    <t>RUSTOMJEE</t>
  </si>
  <si>
    <t>Karnataka Bank Ltd</t>
  </si>
  <si>
    <t>KTKBANK</t>
  </si>
  <si>
    <t>Anupam Rasayan India Ltd</t>
  </si>
  <si>
    <t>ANURAS</t>
  </si>
  <si>
    <t>RattanIndia Power Ltd</t>
  </si>
  <si>
    <t>RTNPOWER</t>
  </si>
  <si>
    <t>Electronics Mart India Ltd</t>
  </si>
  <si>
    <t>EMIL</t>
  </si>
  <si>
    <t>Vijaya Diagnostic Centre Ltd</t>
  </si>
  <si>
    <t>VIJAYA</t>
  </si>
  <si>
    <t>Varroc Engineering Ltd</t>
  </si>
  <si>
    <t>VARROC</t>
  </si>
  <si>
    <t>Shriram Pistons &amp; Rings Ltd</t>
  </si>
  <si>
    <t>SHRIPISTON</t>
  </si>
  <si>
    <t>Sunteck Realty Ltd</t>
  </si>
  <si>
    <t>SUNTECK</t>
  </si>
  <si>
    <t>Mastek Ltd</t>
  </si>
  <si>
    <t>MASTEK</t>
  </si>
  <si>
    <t>Dhanuka Agritech Ltd</t>
  </si>
  <si>
    <t>DHANUKA</t>
  </si>
  <si>
    <t>SBI Nifty 50 ETF</t>
  </si>
  <si>
    <t>SETFNIF50</t>
  </si>
  <si>
    <t>BHARAT Bond ETF-April 2023-Growth</t>
  </si>
  <si>
    <t>EBBETF0423</t>
  </si>
  <si>
    <t>Debt</t>
  </si>
  <si>
    <t>Prism Johnson Ltd</t>
  </si>
  <si>
    <t>PRSMJOHNSN</t>
  </si>
  <si>
    <t>TVS Supply Chain Solutions Ltd</t>
  </si>
  <si>
    <t>TVSSCS</t>
  </si>
  <si>
    <t>Mrs. Bectors Food Specialities Ltd</t>
  </si>
  <si>
    <t>BECTORFOOD</t>
  </si>
  <si>
    <t>Triveni Engineering and Industries Ltd</t>
  </si>
  <si>
    <t>TRIVENI</t>
  </si>
  <si>
    <t>Mishra Dhatu Nigam Ltd</t>
  </si>
  <si>
    <t>MIDHANI</t>
  </si>
  <si>
    <t>Ion Exchange (India) Ltd</t>
  </si>
  <si>
    <t>IONEXCHANG</t>
  </si>
  <si>
    <t>Environmental Services</t>
  </si>
  <si>
    <t>Shoppers Stop Ltd</t>
  </si>
  <si>
    <t>SHOPERSTOP</t>
  </si>
  <si>
    <t>Blue Jet Healthcare Ltd</t>
  </si>
  <si>
    <t>BLUEJET</t>
  </si>
  <si>
    <t>JK Paper Ltd</t>
  </si>
  <si>
    <t>JKPAPER</t>
  </si>
  <si>
    <t>Kirloskar Pneumatic Company Ltd</t>
  </si>
  <si>
    <t>KIRLPNU</t>
  </si>
  <si>
    <t>Chemplast Sanmar Ltd</t>
  </si>
  <si>
    <t>CHEMPLASTS</t>
  </si>
  <si>
    <t>Ujjivan Small Finance Bank Ltd</t>
  </si>
  <si>
    <t>UJJIVANSFB</t>
  </si>
  <si>
    <t>Allied Blenders and Distillers Ltd</t>
  </si>
  <si>
    <t>ABDL</t>
  </si>
  <si>
    <t>Religare Enterprises Ltd</t>
  </si>
  <si>
    <t>RELIGARE</t>
  </si>
  <si>
    <t>Senco Gold Ltd</t>
  </si>
  <si>
    <t>SENCO</t>
  </si>
  <si>
    <t>Star Cement Ltd</t>
  </si>
  <si>
    <t>STARCEMENT</t>
  </si>
  <si>
    <t>Epigral Ltd</t>
  </si>
  <si>
    <t>EPIGRAL</t>
  </si>
  <si>
    <t>TV18 Broadcast Ltd</t>
  </si>
  <si>
    <t>TV18BRDCST</t>
  </si>
  <si>
    <t>Hindustan Construction Company Ltd</t>
  </si>
  <si>
    <t>HCC</t>
  </si>
  <si>
    <t>ASK Automotive Ltd</t>
  </si>
  <si>
    <t>ASKAUTOLTD</t>
  </si>
  <si>
    <t>Diamond Power Infrastructure Ltd</t>
  </si>
  <si>
    <t>DIACABS</t>
  </si>
  <si>
    <t>F D C Ltd</t>
  </si>
  <si>
    <t>FDC</t>
  </si>
  <si>
    <t>HEG Ltd</t>
  </si>
  <si>
    <t>HEG</t>
  </si>
  <si>
    <t>Piccadily Agro Industries Ltd</t>
  </si>
  <si>
    <t>PICCADIL</t>
  </si>
  <si>
    <t>India Shelter Finance Corporation Ltd</t>
  </si>
  <si>
    <t>INDIASHLTR</t>
  </si>
  <si>
    <t>Transport Corporation of India Ltd</t>
  </si>
  <si>
    <t>TCI</t>
  </si>
  <si>
    <t>Dilip Buildcon Ltd</t>
  </si>
  <si>
    <t>DBL</t>
  </si>
  <si>
    <t>Gallantt Ispat Ltd</t>
  </si>
  <si>
    <t>GALLANTT</t>
  </si>
  <si>
    <t>Astra Microwave Products Ltd</t>
  </si>
  <si>
    <t>ASTRAMICRO</t>
  </si>
  <si>
    <t>Choice International Ltd</t>
  </si>
  <si>
    <t>CHOICEIN</t>
  </si>
  <si>
    <t>Texmaco Rail &amp; Engineering Ltd</t>
  </si>
  <si>
    <t>TEXRAIL</t>
  </si>
  <si>
    <t>Va Tech Wabag Ltd</t>
  </si>
  <si>
    <t>WABAG</t>
  </si>
  <si>
    <t>Water Management</t>
  </si>
  <si>
    <t>Max Estates Ltd</t>
  </si>
  <si>
    <t>MAXESTATES</t>
  </si>
  <si>
    <t>Equinox India Developments Ltd</t>
  </si>
  <si>
    <t>EMBDL</t>
  </si>
  <si>
    <t>Maharashtra Seamless Ltd</t>
  </si>
  <si>
    <t>MAHSEAMLES</t>
  </si>
  <si>
    <t>Protean eGov Technologies Ltd</t>
  </si>
  <si>
    <t>PROTEAN</t>
  </si>
  <si>
    <t>IT Consulting &amp; Other Services</t>
  </si>
  <si>
    <t>Indo Count Industries Ltd</t>
  </si>
  <si>
    <t>ICIL</t>
  </si>
  <si>
    <t>MedPlus Health Services Ltd</t>
  </si>
  <si>
    <t>MEDPLUS</t>
  </si>
  <si>
    <t>Ethos Ltd</t>
  </si>
  <si>
    <t>ETHOSLTD</t>
  </si>
  <si>
    <t>Welspun Enterprises Ltd</t>
  </si>
  <si>
    <t>WELENT</t>
  </si>
  <si>
    <t>Sansera Engineering Ltd</t>
  </si>
  <si>
    <t>SANSERA</t>
  </si>
  <si>
    <t>Garware Technical Fibres Ltd</t>
  </si>
  <si>
    <t>GARFIBRES</t>
  </si>
  <si>
    <t>Magellanic Cloud Ltd</t>
  </si>
  <si>
    <t>MCLOUD</t>
  </si>
  <si>
    <t>JSW Holdings Ltd</t>
  </si>
  <si>
    <t>JSWHL</t>
  </si>
  <si>
    <t>Time Technoplast Ltd</t>
  </si>
  <si>
    <t>TIMETECHNO</t>
  </si>
  <si>
    <t>Garware Hi-Tech Films Ltd</t>
  </si>
  <si>
    <t>GRWRHITECH</t>
  </si>
  <si>
    <t>Technocraft Industries (India) Ltd</t>
  </si>
  <si>
    <t>TIIL</t>
  </si>
  <si>
    <t>Laxmi Organic Industries Ltd</t>
  </si>
  <si>
    <t>LXCHEM</t>
  </si>
  <si>
    <t>PDS Limited</t>
  </si>
  <si>
    <t>PDSL</t>
  </si>
  <si>
    <t>Jindal Worldwide Ltd</t>
  </si>
  <si>
    <t>JINDWORLD</t>
  </si>
  <si>
    <t>Greenlam Industries Ltd</t>
  </si>
  <si>
    <t>GREENLAM</t>
  </si>
  <si>
    <t>Building Products - Laminates</t>
  </si>
  <si>
    <t>Syrma SGS Technology Ltd</t>
  </si>
  <si>
    <t>SYRMA</t>
  </si>
  <si>
    <t>Edelweiss Financial Services Ltd</t>
  </si>
  <si>
    <t>EDELWEISS</t>
  </si>
  <si>
    <t>Ganesh Housing Corp Ltd</t>
  </si>
  <si>
    <t>GANESHHOUC</t>
  </si>
  <si>
    <t>Responsive Industries Ltd</t>
  </si>
  <si>
    <t>RESPONIND</t>
  </si>
  <si>
    <t>Building Products - Granite</t>
  </si>
  <si>
    <t>V-mart Retail Ltd</t>
  </si>
  <si>
    <t>VMART</t>
  </si>
  <si>
    <t>Nazara Technologies Ltd</t>
  </si>
  <si>
    <t>NAZARA</t>
  </si>
  <si>
    <t>Theme Parks &amp; Gaming</t>
  </si>
  <si>
    <t>Gabriel India Ltd</t>
  </si>
  <si>
    <t>GABRIEL</t>
  </si>
  <si>
    <t>Balaji Amines Ltd</t>
  </si>
  <si>
    <t>BALAMINES</t>
  </si>
  <si>
    <t>GMR Power and Urban Infra Ltd</t>
  </si>
  <si>
    <t>GMRP&amp;UI</t>
  </si>
  <si>
    <t>Tamilnad Mercantile Bank Ltd</t>
  </si>
  <si>
    <t>TMB</t>
  </si>
  <si>
    <t>Sharda Motor Industries Ltd</t>
  </si>
  <si>
    <t>SHARDAMOTR</t>
  </si>
  <si>
    <t>Sun Pharma Advanced Research Co Ltd</t>
  </si>
  <si>
    <t>SPARC</t>
  </si>
  <si>
    <t>Paradeep Phosphates Ltd</t>
  </si>
  <si>
    <t>PARADEEP</t>
  </si>
  <si>
    <t>Dodla Dairy Ltd</t>
  </si>
  <si>
    <t>DODLA</t>
  </si>
  <si>
    <t>Kennametal India Ltd</t>
  </si>
  <si>
    <t>KENNAMET</t>
  </si>
  <si>
    <t>Easy Trip Planners Ltd</t>
  </si>
  <si>
    <t>EASEMYTRIP</t>
  </si>
  <si>
    <t>Man Infraconstruction Ltd</t>
  </si>
  <si>
    <t>MANINFRA</t>
  </si>
  <si>
    <t>Lux Industries Ltd</t>
  </si>
  <si>
    <t>LUXIND</t>
  </si>
  <si>
    <t>Ceigall India Ltd</t>
  </si>
  <si>
    <t>CEIGALL</t>
  </si>
  <si>
    <t>eMudhra Ltd</t>
  </si>
  <si>
    <t>EMUDHRA</t>
  </si>
  <si>
    <t>EPL Ltd</t>
  </si>
  <si>
    <t>EPL</t>
  </si>
  <si>
    <t>Packaging</t>
  </si>
  <si>
    <t>Shilpa Medicare Ltd</t>
  </si>
  <si>
    <t>SHILPAMED</t>
  </si>
  <si>
    <t>Sterlite Technologies Ltd</t>
  </si>
  <si>
    <t>STLTECH</t>
  </si>
  <si>
    <t>Suprajit Engineering Ltd</t>
  </si>
  <si>
    <t>SUPRAJIT</t>
  </si>
  <si>
    <t>Orient Cement Ltd</t>
  </si>
  <si>
    <t>ORIENTCEM</t>
  </si>
  <si>
    <t>Indigo Paints Ltd</t>
  </si>
  <si>
    <t>INDIGOPNTS</t>
  </si>
  <si>
    <t>National Highways Infra Trust</t>
  </si>
  <si>
    <t>NHIT</t>
  </si>
  <si>
    <t>Sudarshan Chemical Industries Ltd</t>
  </si>
  <si>
    <t>SUDARSCHEM</t>
  </si>
  <si>
    <t>Borosil Renewables Ltd</t>
  </si>
  <si>
    <t>BORORENEW</t>
  </si>
  <si>
    <t>Housewares</t>
  </si>
  <si>
    <t>Ashoka Buildcon Ltd</t>
  </si>
  <si>
    <t>ASHOKA</t>
  </si>
  <si>
    <t>Rallis India Ltd</t>
  </si>
  <si>
    <t>RALLIS</t>
  </si>
  <si>
    <t>National Fertilizers Ltd</t>
  </si>
  <si>
    <t>NFL</t>
  </si>
  <si>
    <t>Tarc Ltd</t>
  </si>
  <si>
    <t>TARC</t>
  </si>
  <si>
    <t>Surya Roshni Ltd</t>
  </si>
  <si>
    <t>SURYAROSNI</t>
  </si>
  <si>
    <t>BHARAT Bond ETF-April 2030-Growth</t>
  </si>
  <si>
    <t>EBBETF0430</t>
  </si>
  <si>
    <t>Insolation Energy Ltd</t>
  </si>
  <si>
    <t>INA</t>
  </si>
  <si>
    <t>Semiconductors</t>
  </si>
  <si>
    <t>Gokaldas Exports Ltd</t>
  </si>
  <si>
    <t>GOKEX</t>
  </si>
  <si>
    <t>Prince Pipes and Fittings Ltd</t>
  </si>
  <si>
    <t>PRINCEPIPE</t>
  </si>
  <si>
    <t>South Indian Bank Ltd</t>
  </si>
  <si>
    <t>SOUTHBANK</t>
  </si>
  <si>
    <t>KRBL Ltd</t>
  </si>
  <si>
    <t>KRBL</t>
  </si>
  <si>
    <t>BHARAT Bond ETF-April 2032</t>
  </si>
  <si>
    <t>BBETF0432</t>
  </si>
  <si>
    <t>IIFL Securities Ltd</t>
  </si>
  <si>
    <t>IIFLSEC</t>
  </si>
  <si>
    <t>Hindustan Foods Ltd</t>
  </si>
  <si>
    <t>HNDFDS</t>
  </si>
  <si>
    <t>Kesoram Industries Ltd</t>
  </si>
  <si>
    <t>KESORAMIND</t>
  </si>
  <si>
    <t>Arvind Fashions Ltd</t>
  </si>
  <si>
    <t>ARVINDFASN</t>
  </si>
  <si>
    <t>Niit Learning Systems Ltd</t>
  </si>
  <si>
    <t>NIITMTS</t>
  </si>
  <si>
    <t>Education Services</t>
  </si>
  <si>
    <t>TD Power Systems Ltd</t>
  </si>
  <si>
    <t>TDPOWERSYS</t>
  </si>
  <si>
    <t>India Tourism Development Corp Ltd</t>
  </si>
  <si>
    <t>ITDC</t>
  </si>
  <si>
    <t>Orchid Pharma Ltd</t>
  </si>
  <si>
    <t>ORCHPHARMA</t>
  </si>
  <si>
    <t>V I P Industries Ltd</t>
  </si>
  <si>
    <t>VIPIND</t>
  </si>
  <si>
    <t>Nesco Ltd</t>
  </si>
  <si>
    <t>NESCO</t>
  </si>
  <si>
    <t>VST Industries Ltd</t>
  </si>
  <si>
    <t>VSTIND</t>
  </si>
  <si>
    <t>Rolex Rings Ltd</t>
  </si>
  <si>
    <t>ROLEXRINGS</t>
  </si>
  <si>
    <t>India Infrastructure Trust</t>
  </si>
  <si>
    <t>INFRATRUST</t>
  </si>
  <si>
    <t>Le Travenues Technology Ltd</t>
  </si>
  <si>
    <t>IXIGO</t>
  </si>
  <si>
    <t>Pricol Ltd</t>
  </si>
  <si>
    <t>PRICOLLTD</t>
  </si>
  <si>
    <t>Bondada Engineering Ltd</t>
  </si>
  <si>
    <t>BONDADA</t>
  </si>
  <si>
    <t>J Kumar Infraprojects Ltd</t>
  </si>
  <si>
    <t>JKIL</t>
  </si>
  <si>
    <t>Indinfravit Trust</t>
  </si>
  <si>
    <t>INDINFR</t>
  </si>
  <si>
    <t>Jana Small Finance Bank Ltd</t>
  </si>
  <si>
    <t>JSFB</t>
  </si>
  <si>
    <t>Sundaram Finance Holdings Ltd</t>
  </si>
  <si>
    <t>SUNDARMHLD</t>
  </si>
  <si>
    <t>Jai Corp Ltd</t>
  </si>
  <si>
    <t>JAICORPLTD</t>
  </si>
  <si>
    <t>PTC India Ltd</t>
  </si>
  <si>
    <t>PTC</t>
  </si>
  <si>
    <t>SIS Ltd</t>
  </si>
  <si>
    <t>SIS</t>
  </si>
  <si>
    <t>Cyient DLM Ltd</t>
  </si>
  <si>
    <t>CYIENTDLM</t>
  </si>
  <si>
    <t>MSTC Ltd</t>
  </si>
  <si>
    <t>MSTCLTD</t>
  </si>
  <si>
    <t>Share India Securities Ltd</t>
  </si>
  <si>
    <t>SHAREINDIA</t>
  </si>
  <si>
    <t>Gulf Oil Lubricants India Ltd</t>
  </si>
  <si>
    <t>GULFOILLUB</t>
  </si>
  <si>
    <t>Balu Forge Industries Ltd</t>
  </si>
  <si>
    <t>BALUFORGE</t>
  </si>
  <si>
    <t>DB Corp Ltd</t>
  </si>
  <si>
    <t>DBCORP</t>
  </si>
  <si>
    <t>Publishing</t>
  </si>
  <si>
    <t>Go Fashion (India) Ltd</t>
  </si>
  <si>
    <t>GOCOLORS</t>
  </si>
  <si>
    <t>GMM Pfaudler Ltd</t>
  </si>
  <si>
    <t>GMMPFAUDLR</t>
  </si>
  <si>
    <t>Gujarat Ambuja Exports Ltd</t>
  </si>
  <si>
    <t>GAEL</t>
  </si>
  <si>
    <t>Allcargo Logistics Ltd</t>
  </si>
  <si>
    <t>ALLCARGO</t>
  </si>
  <si>
    <t>GHCL Ltd</t>
  </si>
  <si>
    <t>GHCL</t>
  </si>
  <si>
    <t>Paisalo Digital Ltd</t>
  </si>
  <si>
    <t>PAISALO</t>
  </si>
  <si>
    <t>Privi Speciality Chemicals Ltd</t>
  </si>
  <si>
    <t>PRIVISCL</t>
  </si>
  <si>
    <t>Hemisphere Properties India Ltd</t>
  </si>
  <si>
    <t>HEMIPROP</t>
  </si>
  <si>
    <t>Orient Electric Ltd</t>
  </si>
  <si>
    <t>ORIENTELEC</t>
  </si>
  <si>
    <t>Network People Services Technologies Ltd</t>
  </si>
  <si>
    <t>NPST</t>
  </si>
  <si>
    <t>ICRA Ltd</t>
  </si>
  <si>
    <t>ICRA</t>
  </si>
  <si>
    <t>Kaveri Seed Company Ltd</t>
  </si>
  <si>
    <t>KSCL</t>
  </si>
  <si>
    <t>Seeds</t>
  </si>
  <si>
    <t>MTAR Technologies Ltd</t>
  </si>
  <si>
    <t>MTARTECH</t>
  </si>
  <si>
    <t>R Systems International Ltd</t>
  </si>
  <si>
    <t>RSYSTEMS</t>
  </si>
  <si>
    <t>CSB Bank Ltd</t>
  </si>
  <si>
    <t>CSBBANK</t>
  </si>
  <si>
    <t>Bansal Wire Industries Ltd</t>
  </si>
  <si>
    <t>BANSALWIRE</t>
  </si>
  <si>
    <t>Blue Cloud Softech Solutions Ltd</t>
  </si>
  <si>
    <t>BLUECLOUDS</t>
  </si>
  <si>
    <t>Gujarat Alkalies And Chemicals Ltd</t>
  </si>
  <si>
    <t>GUJALKALI</t>
  </si>
  <si>
    <t>Bharat Rasayan Ltd</t>
  </si>
  <si>
    <t>BHARATRAS</t>
  </si>
  <si>
    <t>Pilani Investment And Industries Corporation Ltd</t>
  </si>
  <si>
    <t>PILANIINVS</t>
  </si>
  <si>
    <t>Kirloskar Industries Ltd</t>
  </si>
  <si>
    <t>KIRLOSIND</t>
  </si>
  <si>
    <t>Johnson Controls-Hitachi Air Conditioning India Ltd</t>
  </si>
  <si>
    <t>JCHAC</t>
  </si>
  <si>
    <t>Aarti Pharmalabs Ltd</t>
  </si>
  <si>
    <t>AARTIPHARM</t>
  </si>
  <si>
    <t>Utkarsh Small Finance Bank Ltd</t>
  </si>
  <si>
    <t>UTKARSHBNK</t>
  </si>
  <si>
    <t>Entero Healthcare Solutions Ltd</t>
  </si>
  <si>
    <t>ENTERO</t>
  </si>
  <si>
    <t>Bharat Bijlee Ltd</t>
  </si>
  <si>
    <t>BBL</t>
  </si>
  <si>
    <t>Restaurant Brands Asia Ltd</t>
  </si>
  <si>
    <t>RBA</t>
  </si>
  <si>
    <t>Rain Industries Ltd</t>
  </si>
  <si>
    <t>RAIN</t>
  </si>
  <si>
    <t>Ami Organics Ltd</t>
  </si>
  <si>
    <t>AMIORG</t>
  </si>
  <si>
    <t>Aditya Vision Ltd</t>
  </si>
  <si>
    <t>AVL</t>
  </si>
  <si>
    <t>Retail - Speciality</t>
  </si>
  <si>
    <t>Nippon India ETF Gold BeES</t>
  </si>
  <si>
    <t>GOLDBEES</t>
  </si>
  <si>
    <t>Gold</t>
  </si>
  <si>
    <t>Imagicaaworld Entertainment Ltd</t>
  </si>
  <si>
    <t>IMAGICAA</t>
  </si>
  <si>
    <t>MAS Financial Services Ltd</t>
  </si>
  <si>
    <t>MASFIN</t>
  </si>
  <si>
    <t>Exicom Tele-Systems Ltd</t>
  </si>
  <si>
    <t>EXICOM</t>
  </si>
  <si>
    <t>Jamna Auto Industries Ltd</t>
  </si>
  <si>
    <t>JAMNAAUTO</t>
  </si>
  <si>
    <t>Rossari Biotech Ltd</t>
  </si>
  <si>
    <t>ROSSARI</t>
  </si>
  <si>
    <t>Heritage Foods Ltd</t>
  </si>
  <si>
    <t>HERITGFOOD</t>
  </si>
  <si>
    <t>TeamLease Services Ltd</t>
  </si>
  <si>
    <t>TEAMLEASE</t>
  </si>
  <si>
    <t>Kovai Medical Center and Hospital Ltd</t>
  </si>
  <si>
    <t>KOVAI</t>
  </si>
  <si>
    <t>Gateway Distriparks Ltd</t>
  </si>
  <si>
    <t>GATEWAY</t>
  </si>
  <si>
    <t>Healthcare Global Enterprises Ltd</t>
  </si>
  <si>
    <t>HCG</t>
  </si>
  <si>
    <t>Nocil Ltd</t>
  </si>
  <si>
    <t>NOCIL</t>
  </si>
  <si>
    <t>Bajaj Hindusthan Sugar Ltd</t>
  </si>
  <si>
    <t>BAJAJHIND</t>
  </si>
  <si>
    <t>Heidelbergcement India Ltd</t>
  </si>
  <si>
    <t>HEIDELBERG</t>
  </si>
  <si>
    <t>Ramky Infrastructure Ltd</t>
  </si>
  <si>
    <t>RAMKY</t>
  </si>
  <si>
    <t>Sharda Cropchem Ltd</t>
  </si>
  <si>
    <t>SHARDACROP</t>
  </si>
  <si>
    <t>Vaibhav Global Ltd</t>
  </si>
  <si>
    <t>VAIBHAVGBL</t>
  </si>
  <si>
    <t>Banco Products (India) Ltd</t>
  </si>
  <si>
    <t>BANCOINDIA</t>
  </si>
  <si>
    <t>Inox Green Energy Services Ltd</t>
  </si>
  <si>
    <t>INOXGREEN</t>
  </si>
  <si>
    <t>Harsha Engineers International Ltd</t>
  </si>
  <si>
    <t>HARSHA</t>
  </si>
  <si>
    <t>AGI Greenpac Ltd</t>
  </si>
  <si>
    <t>AGI</t>
  </si>
  <si>
    <t>Awfis Space Solutions Ltd</t>
  </si>
  <si>
    <t>AWFIS</t>
  </si>
  <si>
    <t>Shilchar Technologies Ltd</t>
  </si>
  <si>
    <t>SHILCTECH</t>
  </si>
  <si>
    <t>Lloyds Enterprises Ltd</t>
  </si>
  <si>
    <t>LLOYDSENT</t>
  </si>
  <si>
    <t>Trading Companies &amp; Distributors</t>
  </si>
  <si>
    <t>Thangamayil Jewellery Ltd</t>
  </si>
  <si>
    <t>THANGAMAYL</t>
  </si>
  <si>
    <t>EMS Ltd</t>
  </si>
  <si>
    <t>EMSLIMITED</t>
  </si>
  <si>
    <t>Paras Defence and Space Technologies Ltd</t>
  </si>
  <si>
    <t>PARAS</t>
  </si>
  <si>
    <t>Borosil Ltd</t>
  </si>
  <si>
    <t>BOROLTD</t>
  </si>
  <si>
    <t>Aarti Drugs Ltd</t>
  </si>
  <si>
    <t>AARTIDRUGS</t>
  </si>
  <si>
    <t>Spicejet Ltd</t>
  </si>
  <si>
    <t>SPICEJET</t>
  </si>
  <si>
    <t>Greenply Industries Ltd</t>
  </si>
  <si>
    <t>GREENPLY</t>
  </si>
  <si>
    <t>Jain Irrigation Systems Ltd</t>
  </si>
  <si>
    <t>JISLJALEQS</t>
  </si>
  <si>
    <t>Agricultural &amp; Farm Machinery</t>
  </si>
  <si>
    <t>Moschip Technologies Ltd</t>
  </si>
  <si>
    <t>MOSCHIP</t>
  </si>
  <si>
    <t>Tilaknagar Industries Ltd</t>
  </si>
  <si>
    <t>TI</t>
  </si>
  <si>
    <t>Styrenix Performance Materials Ltd</t>
  </si>
  <si>
    <t>STYRENIX</t>
  </si>
  <si>
    <t>Skipper Ltd</t>
  </si>
  <si>
    <t>SKIPPER</t>
  </si>
  <si>
    <t>Advanced Enzyme Technologies Ltd</t>
  </si>
  <si>
    <t>ADVENZYMES</t>
  </si>
  <si>
    <t>VRL Logistics Ltd</t>
  </si>
  <si>
    <t>VRLLOG</t>
  </si>
  <si>
    <t>Balmer Lawrie and Company Ltd</t>
  </si>
  <si>
    <t>BALMLAWRIE</t>
  </si>
  <si>
    <t>Hawkins Cookers Ltd</t>
  </si>
  <si>
    <t>HAWKINCOOK</t>
  </si>
  <si>
    <t>Spright Agro Ltd</t>
  </si>
  <si>
    <t>SPRIGHT</t>
  </si>
  <si>
    <t>Shanthi Gears Ltd</t>
  </si>
  <si>
    <t>SHANTIGEAR</t>
  </si>
  <si>
    <t>WPIL Ltd</t>
  </si>
  <si>
    <t>WPIL</t>
  </si>
  <si>
    <t>JTEKT India Ltd</t>
  </si>
  <si>
    <t>JTEKTINDIA</t>
  </si>
  <si>
    <t>Jayaswal Neco Industries Ltd</t>
  </si>
  <si>
    <t>JAYNECOIND</t>
  </si>
  <si>
    <t>Wonderla Holidays Ltd</t>
  </si>
  <si>
    <t>WONDERLA</t>
  </si>
  <si>
    <t>Pitti Engineering Ltd</t>
  </si>
  <si>
    <t>PITTIENG</t>
  </si>
  <si>
    <t>Dynamatic Technologies Ltd</t>
  </si>
  <si>
    <t>DYNAMATECH</t>
  </si>
  <si>
    <t>Fedbank Financial Services Ltd</t>
  </si>
  <si>
    <t>FEDFINA</t>
  </si>
  <si>
    <t>Optiemus Infracom Ltd</t>
  </si>
  <si>
    <t>OPTIEMUS</t>
  </si>
  <si>
    <t>Tinplate Company of India Ltd</t>
  </si>
  <si>
    <t>TINPLATE</t>
  </si>
  <si>
    <t>Bombay Dyeing and Mfg Co Ltd</t>
  </si>
  <si>
    <t>BOMDYEING</t>
  </si>
  <si>
    <t>KDDL Ltd</t>
  </si>
  <si>
    <t>KDDL</t>
  </si>
  <si>
    <t>Ujaas Energy Ltd</t>
  </si>
  <si>
    <t>UEL</t>
  </si>
  <si>
    <t>Greenpanel Industries Ltd</t>
  </si>
  <si>
    <t>GREENPANEL</t>
  </si>
  <si>
    <t>Avantel Ltd</t>
  </si>
  <si>
    <t>AVANTEL</t>
  </si>
  <si>
    <t>TCI Express Ltd</t>
  </si>
  <si>
    <t>TCIEXP</t>
  </si>
  <si>
    <t>Nippon India ETF Nifty 50 BeES</t>
  </si>
  <si>
    <t>NIFTYBEES</t>
  </si>
  <si>
    <t>Pearl Global Industries Ltd</t>
  </si>
  <si>
    <t>PGIL</t>
  </si>
  <si>
    <t>Fineotex Chemical Ltd</t>
  </si>
  <si>
    <t>FCL</t>
  </si>
  <si>
    <t>Neogen Chemicals Ltd</t>
  </si>
  <si>
    <t>NEOGEN</t>
  </si>
  <si>
    <t>Zaggle Prepaid Ocean Services Ltd</t>
  </si>
  <si>
    <t>ZAGGLE</t>
  </si>
  <si>
    <t>Gopal Snacks Ltd</t>
  </si>
  <si>
    <t>GOPAL</t>
  </si>
  <si>
    <t>Patel Engineering Ltd</t>
  </si>
  <si>
    <t>PATELENG</t>
  </si>
  <si>
    <t>Samhi Hotels Ltd</t>
  </si>
  <si>
    <t>SAMHI</t>
  </si>
  <si>
    <t>LS Industries Ltd</t>
  </si>
  <si>
    <t>LSIND</t>
  </si>
  <si>
    <t>Prime Focus Ltd</t>
  </si>
  <si>
    <t>PFOCUS</t>
  </si>
  <si>
    <t>Animation</t>
  </si>
  <si>
    <t>Orissa Minerals Development Company Ltd</t>
  </si>
  <si>
    <t>ORISSAMINE</t>
  </si>
  <si>
    <t>Bhagiradha Chemicals and Industries Ltd</t>
  </si>
  <si>
    <t>BHAGCHEM</t>
  </si>
  <si>
    <t>Shipping Corporation of India Land and Assets Ltd</t>
  </si>
  <si>
    <t>SCILAL</t>
  </si>
  <si>
    <t>Uflex Ltd</t>
  </si>
  <si>
    <t>UFLEX</t>
  </si>
  <si>
    <t>Subros Ltd</t>
  </si>
  <si>
    <t>SUBROS</t>
  </si>
  <si>
    <t>Spandana Sphoorty Financial Ltd</t>
  </si>
  <si>
    <t>SPANDANA</t>
  </si>
  <si>
    <t>Cartrade Tech Ltd</t>
  </si>
  <si>
    <t>CARTRADE</t>
  </si>
  <si>
    <t>Manorama Industries Ltd</t>
  </si>
  <si>
    <t>MANORAMA</t>
  </si>
  <si>
    <t>Thyrocare Technologies Ltd</t>
  </si>
  <si>
    <t>THYROCARE</t>
  </si>
  <si>
    <t>PC Jeweller Ltd</t>
  </si>
  <si>
    <t>PCJEWELLER</t>
  </si>
  <si>
    <t>Sunflag Iron and Steel Co Ltd</t>
  </si>
  <si>
    <t>SUNFLAG</t>
  </si>
  <si>
    <t>Venus Pipes and Tubes Ltd</t>
  </si>
  <si>
    <t>VENUSPIPES</t>
  </si>
  <si>
    <t>LG Balakrishnan &amp; Bros Ltd</t>
  </si>
  <si>
    <t>LGBBROSLTD</t>
  </si>
  <si>
    <t>SG Mart Ltd</t>
  </si>
  <si>
    <t>SGMART</t>
  </si>
  <si>
    <t>Renewable Electricity</t>
  </si>
  <si>
    <t>Oriana Power Ltd</t>
  </si>
  <si>
    <t>ORIANA</t>
  </si>
  <si>
    <t>Shaily Engineering Plastics Ltd</t>
  </si>
  <si>
    <t>SHAILY</t>
  </si>
  <si>
    <t>Ddev Plastiks Industries Ltd</t>
  </si>
  <si>
    <t>DDEVPLASTIK</t>
  </si>
  <si>
    <t>JTL Industries Ltd</t>
  </si>
  <si>
    <t>JTLIND</t>
  </si>
  <si>
    <t>Sula Vineyards Ltd</t>
  </si>
  <si>
    <t>SULA</t>
  </si>
  <si>
    <t>Tide Water Oil Co India Ltd</t>
  </si>
  <si>
    <t>TIDEWATER</t>
  </si>
  <si>
    <t>Ganesha Ecosphere Ltd</t>
  </si>
  <si>
    <t>GANECOS</t>
  </si>
  <si>
    <t>Shrem InvIT</t>
  </si>
  <si>
    <t>SHREMINVIT</t>
  </si>
  <si>
    <t>Kewal Kiran Clothing Ltd</t>
  </si>
  <si>
    <t>KKCL</t>
  </si>
  <si>
    <t>Savita Oil Technologies Ltd</t>
  </si>
  <si>
    <t>SOTL</t>
  </si>
  <si>
    <t>JNK India Ltd</t>
  </si>
  <si>
    <t>JNKINDIA</t>
  </si>
  <si>
    <t>DCX Systems Ltd</t>
  </si>
  <si>
    <t>DCXINDIA</t>
  </si>
  <si>
    <t>Grauer And Weil (India) Ltd</t>
  </si>
  <si>
    <t>GRAUWEIL</t>
  </si>
  <si>
    <t>Mahanagar Telephone Nigam Ltd</t>
  </si>
  <si>
    <t>MTNL</t>
  </si>
  <si>
    <t>Gujarat Themis Biosyn Ltd</t>
  </si>
  <si>
    <t>GUJTHEM</t>
  </si>
  <si>
    <t>Sandhar Technologies Ltd</t>
  </si>
  <si>
    <t>SANDHAR</t>
  </si>
  <si>
    <t>Honda India Power Products Ltd</t>
  </si>
  <si>
    <t>HONDAPOWER</t>
  </si>
  <si>
    <t>Bannari Amman Sugars Ltd</t>
  </si>
  <si>
    <t>BANARISUG</t>
  </si>
  <si>
    <t>Hikal Ltd</t>
  </si>
  <si>
    <t>HIKAL</t>
  </si>
  <si>
    <t>Unichem Laboratories Ltd</t>
  </si>
  <si>
    <t>UNICHEMLAB</t>
  </si>
  <si>
    <t>Marine Electricals (India) Ltd</t>
  </si>
  <si>
    <t>MARINE</t>
  </si>
  <si>
    <t>West Coast Paper Mills Ltd</t>
  </si>
  <si>
    <t>WSTCSTPAPR</t>
  </si>
  <si>
    <t>Seamec Ltd</t>
  </si>
  <si>
    <t>SEAMECLTD</t>
  </si>
  <si>
    <t>Oil &amp; Gas - Equipment &amp; Services</t>
  </si>
  <si>
    <t>Bajaj Consumer Care Ltd</t>
  </si>
  <si>
    <t>BAJAJCON</t>
  </si>
  <si>
    <t>Lumax AutoTechnologies Ltd</t>
  </si>
  <si>
    <t>LUMAXTECH</t>
  </si>
  <si>
    <t>Apeejay Surrendra Park Hotels Ltd</t>
  </si>
  <si>
    <t>PARKHOTELS</t>
  </si>
  <si>
    <t>Hathway Cable and Datacom Ltd</t>
  </si>
  <si>
    <t>HATHWAY</t>
  </si>
  <si>
    <t>Cable &amp; D2H</t>
  </si>
  <si>
    <t>Yatharth Hospital &amp; Trauma Care Services Ltd</t>
  </si>
  <si>
    <t>YATHARTH</t>
  </si>
  <si>
    <t>Nirlon Ltd</t>
  </si>
  <si>
    <t>NIRLON</t>
  </si>
  <si>
    <t>HPL Electric &amp; Power Ltd</t>
  </si>
  <si>
    <t>HPL</t>
  </si>
  <si>
    <t>Ashiana Housing Ltd</t>
  </si>
  <si>
    <t>ASHIANA</t>
  </si>
  <si>
    <t>Greaves Cotton Ltd</t>
  </si>
  <si>
    <t>GREAVESCOT</t>
  </si>
  <si>
    <t>Muthoot Microfin Ltd</t>
  </si>
  <si>
    <t>MUTHOOTMF</t>
  </si>
  <si>
    <t>Microfinancing</t>
  </si>
  <si>
    <t>India Glycols Ltd</t>
  </si>
  <si>
    <t>INDIAGLYCO</t>
  </si>
  <si>
    <t>IRB InvIT Fund</t>
  </si>
  <si>
    <t>IRBINVIT</t>
  </si>
  <si>
    <t>MPS Ltd</t>
  </si>
  <si>
    <t>MPSLTD</t>
  </si>
  <si>
    <t>Motilal Oswal NASDAQ 100 ETF</t>
  </si>
  <si>
    <t>MON100</t>
  </si>
  <si>
    <t>Medi Assist Healthcare Services Ltd</t>
  </si>
  <si>
    <t>MEDIASSIST</t>
  </si>
  <si>
    <t>DCB Bank Ltd</t>
  </si>
  <si>
    <t>DCBBANK</t>
  </si>
  <si>
    <t>Indian Metals and Ferro Alloys Ltd</t>
  </si>
  <si>
    <t>IMFA</t>
  </si>
  <si>
    <t>Cigniti Technologies Ltd</t>
  </si>
  <si>
    <t>CIGNITITEC</t>
  </si>
  <si>
    <t>Alembic Ltd</t>
  </si>
  <si>
    <t>ALEMBICLTD</t>
  </si>
  <si>
    <t>Hindustan Oil Exploration Company Ltd</t>
  </si>
  <si>
    <t>HINDOILEXP</t>
  </si>
  <si>
    <t>Navneet Education Ltd</t>
  </si>
  <si>
    <t>NAVNETEDUL</t>
  </si>
  <si>
    <t>Polyplex Corp Ltd</t>
  </si>
  <si>
    <t>POLYPLEX</t>
  </si>
  <si>
    <t>Swaraj Engines Ltd</t>
  </si>
  <si>
    <t>SWARAJENG</t>
  </si>
  <si>
    <t>TCNS Clothing Co Ltd</t>
  </si>
  <si>
    <t>TCNSBRANDS</t>
  </si>
  <si>
    <t>Sundaram Clayton Ltd</t>
  </si>
  <si>
    <t>SUNCLAY</t>
  </si>
  <si>
    <t>Supriya Lifescience Ltd</t>
  </si>
  <si>
    <t>SUPRIYA</t>
  </si>
  <si>
    <t>Sanghvi Movers Ltd</t>
  </si>
  <si>
    <t>SANGHVIMOV</t>
  </si>
  <si>
    <t>RPG Life Sciences Limited</t>
  </si>
  <si>
    <t>RPGLIFE</t>
  </si>
  <si>
    <t>GTL Infrastructure Ltd</t>
  </si>
  <si>
    <t>GTLINFRA</t>
  </si>
  <si>
    <t>Anup Engineering Ltd</t>
  </si>
  <si>
    <t>ANUP</t>
  </si>
  <si>
    <t>Kingfa Science and Technology (India) Ltd</t>
  </si>
  <si>
    <t>KINGFA</t>
  </si>
  <si>
    <t>Gufic Biosciences Ltd</t>
  </si>
  <si>
    <t>GUFICBIO</t>
  </si>
  <si>
    <t>Gensol Engineering Ltd</t>
  </si>
  <si>
    <t>GENSOL</t>
  </si>
  <si>
    <t>Bhansali Engg Polymers Ltd</t>
  </si>
  <si>
    <t>BEPL</t>
  </si>
  <si>
    <t>Mahindra Logistics Ltd</t>
  </si>
  <si>
    <t>MAHLOG</t>
  </si>
  <si>
    <t>Rajoo Engineers Ltd</t>
  </si>
  <si>
    <t>RAJOOENG</t>
  </si>
  <si>
    <t>La Opala R G Ltd</t>
  </si>
  <si>
    <t>LAOPALA</t>
  </si>
  <si>
    <t>VST Tillers Tractors Ltd</t>
  </si>
  <si>
    <t>VSTTILLERS</t>
  </si>
  <si>
    <t>Kalyani Steels Ltd</t>
  </si>
  <si>
    <t>KSL</t>
  </si>
  <si>
    <t>Jindal Poly Films Ltd</t>
  </si>
  <si>
    <t>JINDALPOLY</t>
  </si>
  <si>
    <t>Vishnu Prakash R Punglia Ltd</t>
  </si>
  <si>
    <t>VPRPL</t>
  </si>
  <si>
    <t>PTC India Financial Services Ltd</t>
  </si>
  <si>
    <t>PFS</t>
  </si>
  <si>
    <t>Hinduja Global Solutions Ltd</t>
  </si>
  <si>
    <t>HGS</t>
  </si>
  <si>
    <t>Apollo Micro Systems Ltd</t>
  </si>
  <si>
    <t>APOLLO</t>
  </si>
  <si>
    <t>Fiem Industries Ltd</t>
  </si>
  <si>
    <t>FIEMIND</t>
  </si>
  <si>
    <t>Thirumalai Chemicals Ltd</t>
  </si>
  <si>
    <t>TIRUMALCHM</t>
  </si>
  <si>
    <t>Delta Corp Ltd</t>
  </si>
  <si>
    <t>DELTACORP</t>
  </si>
  <si>
    <t>Innova Captab Ltd</t>
  </si>
  <si>
    <t>INNOVACAP</t>
  </si>
  <si>
    <t>SeQuent Scientific Ltd</t>
  </si>
  <si>
    <t>SEQUENT</t>
  </si>
  <si>
    <t>Steel Strips Wheels Ltd</t>
  </si>
  <si>
    <t>SSWL</t>
  </si>
  <si>
    <t>Fischer Medical Ventures Ltd</t>
  </si>
  <si>
    <t>FISCHER</t>
  </si>
  <si>
    <t>Artemis Medicare Services Ltd</t>
  </si>
  <si>
    <t>ARTEMISMED</t>
  </si>
  <si>
    <t>IndoStar Capital Finance Ltd</t>
  </si>
  <si>
    <t>INDOSTAR</t>
  </si>
  <si>
    <t>Refex Industries Ltd</t>
  </si>
  <si>
    <t>REFEX</t>
  </si>
  <si>
    <t>Thejo Engineering Ltd</t>
  </si>
  <si>
    <t>THEJO</t>
  </si>
  <si>
    <t>Flair Writing Industries Ltd</t>
  </si>
  <si>
    <t>FLAIR</t>
  </si>
  <si>
    <t>Datamatics Global Services Ltd</t>
  </si>
  <si>
    <t>DATAMATICS</t>
  </si>
  <si>
    <t>Arvind Smartspaces Ltd</t>
  </si>
  <si>
    <t>ARVSMART</t>
  </si>
  <si>
    <t>Venky's (India) Ltd</t>
  </si>
  <si>
    <t>VENKEYS</t>
  </si>
  <si>
    <t>Huhtamaki India Ltd</t>
  </si>
  <si>
    <t>HUHTAMAKI</t>
  </si>
  <si>
    <t>Websol Energy System Ltd</t>
  </si>
  <si>
    <t>WEBELSOLAR</t>
  </si>
  <si>
    <t>Bajel Projects Ltd</t>
  </si>
  <si>
    <t>BAJEL</t>
  </si>
  <si>
    <t>Electric Utilities</t>
  </si>
  <si>
    <t>SJS Enterprises Ltd</t>
  </si>
  <si>
    <t>SJS</t>
  </si>
  <si>
    <t>Gujarat Industries Power Company Ltd</t>
  </si>
  <si>
    <t>GIPCL</t>
  </si>
  <si>
    <t>Foseco India Ltd</t>
  </si>
  <si>
    <t>FOSECOIND</t>
  </si>
  <si>
    <t>Vindhya Telelinks Ltd</t>
  </si>
  <si>
    <t>VINDHYATEL</t>
  </si>
  <si>
    <t>Eveready Industries India Ltd</t>
  </si>
  <si>
    <t>EVEREADY</t>
  </si>
  <si>
    <t>Stylam Industries Ltd</t>
  </si>
  <si>
    <t>STYLAMIND</t>
  </si>
  <si>
    <t>Nucleus Software Exports Ltd</t>
  </si>
  <si>
    <t>NUCLEUS</t>
  </si>
  <si>
    <t>Stanley Lifestyles Ltd</t>
  </si>
  <si>
    <t>STANLEY</t>
  </si>
  <si>
    <t>TVS Srichakra Ltd</t>
  </si>
  <si>
    <t>TVSSRICHAK</t>
  </si>
  <si>
    <t>Ashapura Minechem Ltd</t>
  </si>
  <si>
    <t>ASHAPURMIN</t>
  </si>
  <si>
    <t>Prakash Industries Ltd</t>
  </si>
  <si>
    <t>PRAKASH</t>
  </si>
  <si>
    <t>Morepen Laboratories Ltd</t>
  </si>
  <si>
    <t>MOREPENLAB</t>
  </si>
  <si>
    <t>Max Ventures and Industries Ltd</t>
  </si>
  <si>
    <t>MAXVIL</t>
  </si>
  <si>
    <t>V2 Retail Ltd</t>
  </si>
  <si>
    <t>V2RETAIL</t>
  </si>
  <si>
    <t>Suraj Estate Developers Ltd</t>
  </si>
  <si>
    <t>SURAJEST</t>
  </si>
  <si>
    <t>Real Estate Rental, Development &amp; Operations</t>
  </si>
  <si>
    <t>Dalmia Bharat Sugar and Industries Ltd</t>
  </si>
  <si>
    <t>DALMIASUG</t>
  </si>
  <si>
    <t>Shivalik Bimetal Controls Ltd</t>
  </si>
  <si>
    <t>SBCL</t>
  </si>
  <si>
    <t>Premier Explosives Ltd</t>
  </si>
  <si>
    <t>PREMEXPLN</t>
  </si>
  <si>
    <t>Gokul Agro Resources Ltd</t>
  </si>
  <si>
    <t>GOKULAGRO</t>
  </si>
  <si>
    <t>Avalon Technologies Ltd</t>
  </si>
  <si>
    <t>AVALON</t>
  </si>
  <si>
    <t>Ge Power India Ltd</t>
  </si>
  <si>
    <t>GEPIL</t>
  </si>
  <si>
    <t>Quick Heal Technologies Ltd</t>
  </si>
  <si>
    <t>QUICKHEAL</t>
  </si>
  <si>
    <t>Fusion Finance Ltd</t>
  </si>
  <si>
    <t>FUSION</t>
  </si>
  <si>
    <t>Tinna Rubber and Infrastructure Ltd</t>
  </si>
  <si>
    <t>TINNARUBR</t>
  </si>
  <si>
    <t>Sky Gold Ltd</t>
  </si>
  <si>
    <t>SKYGOLD</t>
  </si>
  <si>
    <t>NRB Bearings Ltd</t>
  </si>
  <si>
    <t>NRBBEARING</t>
  </si>
  <si>
    <t>Salasar Techno Engineering Ltd</t>
  </si>
  <si>
    <t>SALASAR</t>
  </si>
  <si>
    <t>Goodluck India Ltd</t>
  </si>
  <si>
    <t>GOODLUCK</t>
  </si>
  <si>
    <t>Dishman Carbogen Amcis Ltd</t>
  </si>
  <si>
    <t>DCAL</t>
  </si>
  <si>
    <t>ideaForge Technology Ltd</t>
  </si>
  <si>
    <t>IDEAFORGE</t>
  </si>
  <si>
    <t>Vadilal Industries Ltd</t>
  </si>
  <si>
    <t>VADILALIND</t>
  </si>
  <si>
    <t>Wendt (India) Limited</t>
  </si>
  <si>
    <t>WENDT</t>
  </si>
  <si>
    <t>Hindware Home Innovation Ltd</t>
  </si>
  <si>
    <t>HINDWAREAP</t>
  </si>
  <si>
    <t>Dhani Services Ltd</t>
  </si>
  <si>
    <t>DHANI</t>
  </si>
  <si>
    <t>Fino Payments Bank Ltd</t>
  </si>
  <si>
    <t>FINOPB</t>
  </si>
  <si>
    <t>Somany Ceramics Ltd</t>
  </si>
  <si>
    <t>SOMANYCERA</t>
  </si>
  <si>
    <t>SML Isuzu Ltd</t>
  </si>
  <si>
    <t>SMLISUZU</t>
  </si>
  <si>
    <t>Repco Home Finance Ltd</t>
  </si>
  <si>
    <t>REPCOHOME</t>
  </si>
  <si>
    <t>Servotech Power Systems Ltd</t>
  </si>
  <si>
    <t>SERVOTECH</t>
  </si>
  <si>
    <t>Rajratan Global Wire Ltd</t>
  </si>
  <si>
    <t>RAJRATAN</t>
  </si>
  <si>
    <t>Indoco Remedies Ltd</t>
  </si>
  <si>
    <t>INDOCO</t>
  </si>
  <si>
    <t>Jash Engineering Ltd</t>
  </si>
  <si>
    <t>JASH</t>
  </si>
  <si>
    <t>Marathon Nextgen Realty Ltd</t>
  </si>
  <si>
    <t>MARATHON</t>
  </si>
  <si>
    <t>Maithan Alloys Ltd</t>
  </si>
  <si>
    <t>MAITHANALL</t>
  </si>
  <si>
    <t>Saksoft Ltd</t>
  </si>
  <si>
    <t>SAKSOFT</t>
  </si>
  <si>
    <t>CARE Ratings Ltd</t>
  </si>
  <si>
    <t>CARERATING</t>
  </si>
  <si>
    <t>Sagar Cements Ltd</t>
  </si>
  <si>
    <t>SAGCEM</t>
  </si>
  <si>
    <t>Abans Holdings Ltd</t>
  </si>
  <si>
    <t>AHL</t>
  </si>
  <si>
    <t>Indraprastha Medical Corporation Ltd</t>
  </si>
  <si>
    <t>INDRAMEDCO</t>
  </si>
  <si>
    <t>Dollar Industries Ltd</t>
  </si>
  <si>
    <t>DOLLAR</t>
  </si>
  <si>
    <t>Spectrum Electrical Industries Ltd</t>
  </si>
  <si>
    <t>SPECTRUM</t>
  </si>
  <si>
    <t>Mayur Uniquoters Ltd</t>
  </si>
  <si>
    <t>MAYURUNIQ</t>
  </si>
  <si>
    <t>Vertoz Advertising Ltd</t>
  </si>
  <si>
    <t>VERTOZ</t>
  </si>
  <si>
    <t>Capacite Infraprojects Ltd</t>
  </si>
  <si>
    <t>CAPACITE</t>
  </si>
  <si>
    <t>KCP Ltd</t>
  </si>
  <si>
    <t>KCP</t>
  </si>
  <si>
    <t>BF Utilities Ltd</t>
  </si>
  <si>
    <t>BFUTILITIE</t>
  </si>
  <si>
    <t>Automotive Axles Ltd</t>
  </si>
  <si>
    <t>AUTOAXLES</t>
  </si>
  <si>
    <t>SEPC Ltd</t>
  </si>
  <si>
    <t>SEPC</t>
  </si>
  <si>
    <t>Suven Life Sciences Ltd</t>
  </si>
  <si>
    <t>SUVEN</t>
  </si>
  <si>
    <t>Dolphin Offshore Enterprises (India) Ltd</t>
  </si>
  <si>
    <t>DOLPHIN</t>
  </si>
  <si>
    <t>Dredging Corporation of India Ltd</t>
  </si>
  <si>
    <t>DREDGECORP</t>
  </si>
  <si>
    <t>Dredging</t>
  </si>
  <si>
    <t>Shalby Ltd</t>
  </si>
  <si>
    <t>SHALBY</t>
  </si>
  <si>
    <t>Cupid Ltd</t>
  </si>
  <si>
    <t>CUPID</t>
  </si>
  <si>
    <t>HLE Glascoat Ltd</t>
  </si>
  <si>
    <t>HLEGLAS</t>
  </si>
  <si>
    <t>TCPL Packaging Ltd</t>
  </si>
  <si>
    <t>TCPLPACK</t>
  </si>
  <si>
    <t>Rashi Peripherals Ltd</t>
  </si>
  <si>
    <t>RPTECH</t>
  </si>
  <si>
    <t>Kolte-Patil Developers Ltd</t>
  </si>
  <si>
    <t>KOLTEPATIL</t>
  </si>
  <si>
    <t>Novartis India Ltd</t>
  </si>
  <si>
    <t>NOVARTIND</t>
  </si>
  <si>
    <t>Man Industries (India) Ltd</t>
  </si>
  <si>
    <t>MANINDS</t>
  </si>
  <si>
    <t>Confidence Petroleum India Ltd</t>
  </si>
  <si>
    <t>CONFIPET</t>
  </si>
  <si>
    <t>Vishnu Chemicals Ltd</t>
  </si>
  <si>
    <t>VISHNU</t>
  </si>
  <si>
    <t>Dish TV India Ltd</t>
  </si>
  <si>
    <t>DISHTV</t>
  </si>
  <si>
    <t>Jeena Sikho Lifecare Ltd</t>
  </si>
  <si>
    <t>JSLL</t>
  </si>
  <si>
    <t>MM Forgings Ltd</t>
  </si>
  <si>
    <t>MMFL</t>
  </si>
  <si>
    <t>Nilkamal Ltd</t>
  </si>
  <si>
    <t>NILKAMAL</t>
  </si>
  <si>
    <t>Goodyear India Ltd</t>
  </si>
  <si>
    <t>GOODYEAR</t>
  </si>
  <si>
    <t>D P Abhushan Ltd</t>
  </si>
  <si>
    <t>DPABHUSHAN</t>
  </si>
  <si>
    <t>Globus Spirits Ltd</t>
  </si>
  <si>
    <t>GLOBUSSPR</t>
  </si>
  <si>
    <t>Dolat Algotech Ltd</t>
  </si>
  <si>
    <t>DOLATALGO</t>
  </si>
  <si>
    <t>K.P. Energy Ltd</t>
  </si>
  <si>
    <t>KPEL</t>
  </si>
  <si>
    <t>Indian Hume Pipe Company Ltd</t>
  </si>
  <si>
    <t>INDIANHUME</t>
  </si>
  <si>
    <t>PSP Projects Ltd</t>
  </si>
  <si>
    <t>PSPPROJECT</t>
  </si>
  <si>
    <t>Precision Wires India Ltd</t>
  </si>
  <si>
    <t>PRECWIRE</t>
  </si>
  <si>
    <t>Hi-Tech Pipes Ltd</t>
  </si>
  <si>
    <t>HITECH</t>
  </si>
  <si>
    <t>Genesys International Corporation Ltd</t>
  </si>
  <si>
    <t>GENESYS</t>
  </si>
  <si>
    <t>Solara Active Pharma Sciences Ltd</t>
  </si>
  <si>
    <t>SOLARA</t>
  </si>
  <si>
    <t>Sindhu Trade Links Ltd</t>
  </si>
  <si>
    <t>SINDHUTRAD</t>
  </si>
  <si>
    <t>EFC (I) Ltd</t>
  </si>
  <si>
    <t>EFCIL</t>
  </si>
  <si>
    <t>Distributors</t>
  </si>
  <si>
    <t>Insecticides (India) Ltd</t>
  </si>
  <si>
    <t>INSECTICID</t>
  </si>
  <si>
    <t>Andrew Yule &amp; Co Ltd</t>
  </si>
  <si>
    <t>ANDREWYU</t>
  </si>
  <si>
    <t>JITF Infralogistics Ltd</t>
  </si>
  <si>
    <t>JITFINFRA</t>
  </si>
  <si>
    <t>EIH Associated Hotels Ltd</t>
  </si>
  <si>
    <t>EIHAHOTELS</t>
  </si>
  <si>
    <t>DISA India Ltd</t>
  </si>
  <si>
    <t>DISAQ</t>
  </si>
  <si>
    <t>SBI Gold ETF</t>
  </si>
  <si>
    <t>SETFGOLD</t>
  </si>
  <si>
    <t>S H Kelkar and Company Ltd</t>
  </si>
  <si>
    <t>SHK</t>
  </si>
  <si>
    <t>Accelya Solutions India Ltd</t>
  </si>
  <si>
    <t>ACCELYA</t>
  </si>
  <si>
    <t>KP Green Engineering Ltd</t>
  </si>
  <si>
    <t>KPGEL</t>
  </si>
  <si>
    <t>Heavy Electrical Equipment</t>
  </si>
  <si>
    <t>Unitech Ltd</t>
  </si>
  <si>
    <t>UNITECH</t>
  </si>
  <si>
    <t>Lumax Industries Ltd</t>
  </si>
  <si>
    <t>LUMAXIND</t>
  </si>
  <si>
    <t>RPSG Ventures Ltd</t>
  </si>
  <si>
    <t>RPSGVENT</t>
  </si>
  <si>
    <t>Universal Cables Ltd</t>
  </si>
  <si>
    <t>UNIVCABLES</t>
  </si>
  <si>
    <t>Tarsons Products Ltd</t>
  </si>
  <si>
    <t>TARSONS</t>
  </si>
  <si>
    <t>Federal-Mogul Goetze (India) Ltd</t>
  </si>
  <si>
    <t>FMGOETZE</t>
  </si>
  <si>
    <t>HMA Agro Industries Ltd</t>
  </si>
  <si>
    <t>HMAAGRO</t>
  </si>
  <si>
    <t>Tasty Bite Eatables Ltd</t>
  </si>
  <si>
    <t>TASTYBITE</t>
  </si>
  <si>
    <t>TIL Ltd</t>
  </si>
  <si>
    <t>TIL</t>
  </si>
  <si>
    <t>Nippon India ETF Nifty 1D Rate Liquid BeES</t>
  </si>
  <si>
    <t>LIQUIDBEES</t>
  </si>
  <si>
    <t>Mold-Tek Packaging Ltd</t>
  </si>
  <si>
    <t>MOLDTKPAC</t>
  </si>
  <si>
    <t>ESAF Small Finance Bank Limited</t>
  </si>
  <si>
    <t>ESAFSFB</t>
  </si>
  <si>
    <t>B L Kashyap and Sons Ltd</t>
  </si>
  <si>
    <t>BLKASHYAP</t>
  </si>
  <si>
    <t>Pokarna Ltd</t>
  </si>
  <si>
    <t>POKARNA</t>
  </si>
  <si>
    <t>ADF Foods Ltd</t>
  </si>
  <si>
    <t>ADFFOODS</t>
  </si>
  <si>
    <t>Cosmo First Ltd</t>
  </si>
  <si>
    <t>COSMOFIRST</t>
  </si>
  <si>
    <t>Raghav Productivity Enhancers Ltd</t>
  </si>
  <si>
    <t>RPEL</t>
  </si>
  <si>
    <t>DEN Networks Ltd</t>
  </si>
  <si>
    <t>DEN</t>
  </si>
  <si>
    <t>Geojit Financial Services Ltd</t>
  </si>
  <si>
    <t>GEOJITFSL</t>
  </si>
  <si>
    <t>Jyoti Structures Ltd</t>
  </si>
  <si>
    <t>JYOTISTRUC</t>
  </si>
  <si>
    <t>Landmark Cars Ltd</t>
  </si>
  <si>
    <t>LANDMARK</t>
  </si>
  <si>
    <t>John Cockerill India Ltd</t>
  </si>
  <si>
    <t>COCKERILL</t>
  </si>
  <si>
    <t>Industrial Machinery &amp; Supplies &amp; Components</t>
  </si>
  <si>
    <t>Mangalam Cement Ltd</t>
  </si>
  <si>
    <t>MANGLMCEM</t>
  </si>
  <si>
    <t>Ajmera Realty &amp; Infra India Ltd</t>
  </si>
  <si>
    <t>AJMERA</t>
  </si>
  <si>
    <t>Astec Lifesciences Ltd</t>
  </si>
  <si>
    <t>ASTEC</t>
  </si>
  <si>
    <t>Dreamfolks Services Ltd</t>
  </si>
  <si>
    <t>DREAMFOLKS</t>
  </si>
  <si>
    <t>NIBE Ltd</t>
  </si>
  <si>
    <t>NIBE</t>
  </si>
  <si>
    <t>E2E Networks Ltd</t>
  </si>
  <si>
    <t>E2E</t>
  </si>
  <si>
    <t>Rupa &amp; Company Ltd</t>
  </si>
  <si>
    <t>RUPA</t>
  </si>
  <si>
    <t>Panama Petrochem Ltd</t>
  </si>
  <si>
    <t>PANAMAPET</t>
  </si>
  <si>
    <t>Kalyani Investment Company Ltd</t>
  </si>
  <si>
    <t>KICL</t>
  </si>
  <si>
    <t>Paramount Communications Ltd</t>
  </si>
  <si>
    <t>PARACABLES</t>
  </si>
  <si>
    <t>Nitin Spinners Ltd</t>
  </si>
  <si>
    <t>NITINSPIN</t>
  </si>
  <si>
    <t>DEE Development Engineers Ltd</t>
  </si>
  <si>
    <t>DEEDEV</t>
  </si>
  <si>
    <t>Sasken Technologies Ltd</t>
  </si>
  <si>
    <t>SASKEN</t>
  </si>
  <si>
    <t>India Pesticides Ltd</t>
  </si>
  <si>
    <t>IPL</t>
  </si>
  <si>
    <t>Oriental Hotels Ltd</t>
  </si>
  <si>
    <t>ORIENTHOT</t>
  </si>
  <si>
    <t>Pennar Industries Ltd</t>
  </si>
  <si>
    <t>PENIND</t>
  </si>
  <si>
    <t>Udaipur Cement Works Ltd</t>
  </si>
  <si>
    <t>UDAICEMENT</t>
  </si>
  <si>
    <t>Apollo Pipes Ltd</t>
  </si>
  <si>
    <t>APOLLOPIPE</t>
  </si>
  <si>
    <t>SMS Pharmaceuticals Ltd</t>
  </si>
  <si>
    <t>SMSPHARMA</t>
  </si>
  <si>
    <t>IOL Chemicals and Pharmaceuticals Ltd</t>
  </si>
  <si>
    <t>IOLCP</t>
  </si>
  <si>
    <t>Sanghi Industries Ltd</t>
  </si>
  <si>
    <t>SANGHIIND</t>
  </si>
  <si>
    <t>Welspun Specialty Solutions Ltd</t>
  </si>
  <si>
    <t>WELSPLSOL</t>
  </si>
  <si>
    <t>Veritas (India) Ltd</t>
  </si>
  <si>
    <t>VERITAS</t>
  </si>
  <si>
    <t>Jaiprakash Associates Ltd</t>
  </si>
  <si>
    <t>JPASSOCIAT</t>
  </si>
  <si>
    <t>Mukand Ltd</t>
  </si>
  <si>
    <t>MUKANDLTD</t>
  </si>
  <si>
    <t>Cantabil Retail India Ltd</t>
  </si>
  <si>
    <t>CANTABIL</t>
  </si>
  <si>
    <t>Owais Metal and Mineral Processing Ltd</t>
  </si>
  <si>
    <t>OWAIS</t>
  </si>
  <si>
    <t>Vakrangee Limited</t>
  </si>
  <si>
    <t>VAKRANGEE</t>
  </si>
  <si>
    <t>Monarch Networth Capital Ltd</t>
  </si>
  <si>
    <t>MONARCH</t>
  </si>
  <si>
    <t>Shanti Educational Initiatives Ltd</t>
  </si>
  <si>
    <t>SEIL</t>
  </si>
  <si>
    <t>Carysil Ltd</t>
  </si>
  <si>
    <t>CARYSIL</t>
  </si>
  <si>
    <t>63 Moons Technologies Ltd</t>
  </si>
  <si>
    <t>63MOONS</t>
  </si>
  <si>
    <t>DCW Ltd</t>
  </si>
  <si>
    <t>DCW</t>
  </si>
  <si>
    <t>Rane Holdings Ltd</t>
  </si>
  <si>
    <t>RANEHOLDIN</t>
  </si>
  <si>
    <t>Satin Creditcare Network Ltd</t>
  </si>
  <si>
    <t>SATIN</t>
  </si>
  <si>
    <t>Orient Green Power Company Ltd</t>
  </si>
  <si>
    <t>GREENPOWER</t>
  </si>
  <si>
    <t>Meghmani Organics Ltd</t>
  </si>
  <si>
    <t>MOL</t>
  </si>
  <si>
    <t>Epack Durable Ltd</t>
  </si>
  <si>
    <t>EPACK</t>
  </si>
  <si>
    <t>Tatva Chintan Pharma Chem Ltd</t>
  </si>
  <si>
    <t>TATVA</t>
  </si>
  <si>
    <t>IKIO Lighting Ltd</t>
  </si>
  <si>
    <t>IKIO</t>
  </si>
  <si>
    <t>Ugro Capital Ltd</t>
  </si>
  <si>
    <t>UGROCAP</t>
  </si>
  <si>
    <t>BF Investment Ltd</t>
  </si>
  <si>
    <t>BFINVEST</t>
  </si>
  <si>
    <t>Apcotex Industries Ltd</t>
  </si>
  <si>
    <t>APCOTEXIND</t>
  </si>
  <si>
    <t>Sai Silks (Kalamandir) Ltd</t>
  </si>
  <si>
    <t>KALAMANDIR</t>
  </si>
  <si>
    <t>Xpro India Ltd</t>
  </si>
  <si>
    <t>XPROINDIA</t>
  </si>
  <si>
    <t>Hester Biosciences Ltd</t>
  </si>
  <si>
    <t>HESTERBIO</t>
  </si>
  <si>
    <t>Siyaram Silk Mills Ltd</t>
  </si>
  <si>
    <t>SIYSIL</t>
  </si>
  <si>
    <t>Deccan Gold Mines Ltd</t>
  </si>
  <si>
    <t>DECNGOLD</t>
  </si>
  <si>
    <t>Vidhi Specialty Food Ingredients Ltd</t>
  </si>
  <si>
    <t>VIDHIING</t>
  </si>
  <si>
    <t>Jubilant Industries Ltd</t>
  </si>
  <si>
    <t>JUBLINDS</t>
  </si>
  <si>
    <t>Krsnaa Diagnostics Ltd</t>
  </si>
  <si>
    <t>KRSNAA</t>
  </si>
  <si>
    <t>SG Finserve Ltd</t>
  </si>
  <si>
    <t>SGFIN</t>
  </si>
  <si>
    <t>TTK Healthcare Ltd</t>
  </si>
  <si>
    <t>TTKHLTCARE</t>
  </si>
  <si>
    <t>Tanfac Industries Ltd</t>
  </si>
  <si>
    <t>TANFACIND</t>
  </si>
  <si>
    <t>S.P.Apparels Ltd</t>
  </si>
  <si>
    <t>SPAL</t>
  </si>
  <si>
    <t>Updater Services Ltd</t>
  </si>
  <si>
    <t>UDS</t>
  </si>
  <si>
    <t>Axiscades Technologies Ltd</t>
  </si>
  <si>
    <t>AXISCADES</t>
  </si>
  <si>
    <t>Pnb Gilts Ltd</t>
  </si>
  <si>
    <t>PNBGILTS</t>
  </si>
  <si>
    <t>Nalwa Sons Investments Ltd</t>
  </si>
  <si>
    <t>NSIL</t>
  </si>
  <si>
    <t>HIL Ltd</t>
  </si>
  <si>
    <t>HIL</t>
  </si>
  <si>
    <t>Parag Milk Foods Ltd</t>
  </si>
  <si>
    <t>PARAGMILK</t>
  </si>
  <si>
    <t>Amrutanjan Health Care Ltd</t>
  </si>
  <si>
    <t>AMRUTANJAN</t>
  </si>
  <si>
    <t>Rossell India Ltd</t>
  </si>
  <si>
    <t>ROSSELLIND</t>
  </si>
  <si>
    <t>Balmer Lawrie Investments Ltd</t>
  </si>
  <si>
    <t>BLIL</t>
  </si>
  <si>
    <t>Kody Technolab Ltd</t>
  </si>
  <si>
    <t>KODYTECH</t>
  </si>
  <si>
    <t>Talbros Automotive Components Ltd</t>
  </si>
  <si>
    <t>TALBROAUTO</t>
  </si>
  <si>
    <t>Uniparts India Ltd</t>
  </si>
  <si>
    <t>UNIPARTS</t>
  </si>
  <si>
    <t>Themis Medicare Ltd</t>
  </si>
  <si>
    <t>THEMISMED</t>
  </si>
  <si>
    <t>Barbeque-Nation Hospitality Ltd</t>
  </si>
  <si>
    <t>BARBEQUE</t>
  </si>
  <si>
    <t>Andhra Paper Ltd</t>
  </si>
  <si>
    <t>ANDHRAPAP</t>
  </si>
  <si>
    <t>ICICI Prudential Nifty 50 ETF</t>
  </si>
  <si>
    <t>NIFTYIETF</t>
  </si>
  <si>
    <t>Alicon Castalloy Ltd</t>
  </si>
  <si>
    <t>ALICON</t>
  </si>
  <si>
    <t>Omaxe Ltd</t>
  </si>
  <si>
    <t>OMAXE</t>
  </si>
  <si>
    <t>Vardhman Special Steels Ltd</t>
  </si>
  <si>
    <t>VSSL</t>
  </si>
  <si>
    <t>IFGL Refractories Ltd</t>
  </si>
  <si>
    <t>IFGLEXPOR</t>
  </si>
  <si>
    <t>Hubtown Ltd</t>
  </si>
  <si>
    <t>HUBTOWN</t>
  </si>
  <si>
    <t>Seshasayee Paper and Boards Ltd</t>
  </si>
  <si>
    <t>SESHAPAPER</t>
  </si>
  <si>
    <t>TechNVision Ventures Ltd</t>
  </si>
  <si>
    <t>TECHNVISN</t>
  </si>
  <si>
    <t>Gocl Corporation Ltd</t>
  </si>
  <si>
    <t>GOCLCORP</t>
  </si>
  <si>
    <t>GKW Ltd</t>
  </si>
  <si>
    <t>GKWLIMITED</t>
  </si>
  <si>
    <t>Goldiam International Ltd</t>
  </si>
  <si>
    <t>GOLDIAM</t>
  </si>
  <si>
    <t>Agro Tech Foods Ltd</t>
  </si>
  <si>
    <t>ATFL</t>
  </si>
  <si>
    <t>Deep Industries Ltd</t>
  </si>
  <si>
    <t>DEEPINDS</t>
  </si>
  <si>
    <t>Bombay Super Hybrid Seeds Ltd</t>
  </si>
  <si>
    <t>BSHSL</t>
  </si>
  <si>
    <t>Som Distilleries and Breweries Ltd</t>
  </si>
  <si>
    <t>SDBL</t>
  </si>
  <si>
    <t>Oriental Rail Infrastructure Ltd</t>
  </si>
  <si>
    <t>ORIRAIL</t>
  </si>
  <si>
    <t>Prataap Snacks Ltd</t>
  </si>
  <si>
    <t>DIAMONDYD</t>
  </si>
  <si>
    <t>Summit Securities Ltd</t>
  </si>
  <si>
    <t>SUMMITSEC</t>
  </si>
  <si>
    <t>Antony Waste Handling Cell Ltd</t>
  </si>
  <si>
    <t>AWHCL</t>
  </si>
  <si>
    <t>JISLDVREQS</t>
  </si>
  <si>
    <t>GPT Infraprojects Ltd</t>
  </si>
  <si>
    <t>GPTINFRA</t>
  </si>
  <si>
    <t>Walchandnagar Industries Ltd</t>
  </si>
  <si>
    <t>WALCHANNAG</t>
  </si>
  <si>
    <t>Divgi TorqTransfer Systems Ltd</t>
  </si>
  <si>
    <t>DIVGIITTS</t>
  </si>
  <si>
    <t>Sanstar Ltd</t>
  </si>
  <si>
    <t>SANSTAR</t>
  </si>
  <si>
    <t>Platinum Industries Ltd</t>
  </si>
  <si>
    <t>PLATIND</t>
  </si>
  <si>
    <t>Yasho Industries Ltd</t>
  </si>
  <si>
    <t>YASHO</t>
  </si>
  <si>
    <t>Advait Infratech Ltd</t>
  </si>
  <si>
    <t>ADVAIT</t>
  </si>
  <si>
    <t>Electrical Components &amp; Equipment</t>
  </si>
  <si>
    <t>Roto Pumps Ltd</t>
  </si>
  <si>
    <t>ROTO</t>
  </si>
  <si>
    <t>Centum Electronics Ltd</t>
  </si>
  <si>
    <t>CENTUM</t>
  </si>
  <si>
    <t>Lotus Chocolate Company Ltd</t>
  </si>
  <si>
    <t>LOTUSCHO</t>
  </si>
  <si>
    <t>Igarashi Motors India Ltd</t>
  </si>
  <si>
    <t>IGARASHI</t>
  </si>
  <si>
    <t>Yatra Online Ltd</t>
  </si>
  <si>
    <t>YATRA</t>
  </si>
  <si>
    <t>Navkar Corporation Ltd</t>
  </si>
  <si>
    <t>NAVKARCORP</t>
  </si>
  <si>
    <t>PIX Transmissions Ltd</t>
  </si>
  <si>
    <t>PIXTRANS</t>
  </si>
  <si>
    <t>Gandhar Oil Refinery (INDIA) Ltd</t>
  </si>
  <si>
    <t>GANDHAR</t>
  </si>
  <si>
    <t>Hercules Hoists Ltd</t>
  </si>
  <si>
    <t>HERCULES</t>
  </si>
  <si>
    <t>Suratwwala Business Group Ltd</t>
  </si>
  <si>
    <t>SBGLP</t>
  </si>
  <si>
    <t>Wonder Electricals Ltd</t>
  </si>
  <si>
    <t>WEL</t>
  </si>
  <si>
    <t>Suryoday Small Finance Bank Ltd</t>
  </si>
  <si>
    <t>SURYODAY</t>
  </si>
  <si>
    <t>Stove Kraft Ltd</t>
  </si>
  <si>
    <t>STOVEKRAFT</t>
  </si>
  <si>
    <t>Jagran Prakashan Ltd</t>
  </si>
  <si>
    <t>JAGRAN</t>
  </si>
  <si>
    <t>Expleo Solutions Ltd</t>
  </si>
  <si>
    <t>EXPLEOSOL</t>
  </si>
  <si>
    <t>Hariom Pipe Industries Ltd</t>
  </si>
  <si>
    <t>HARIOMPIPE</t>
  </si>
  <si>
    <t>Ramco Industries Ltd</t>
  </si>
  <si>
    <t>RAMCOIND</t>
  </si>
  <si>
    <t>Veranda Learning Solutions Ltd</t>
  </si>
  <si>
    <t>VERANDA</t>
  </si>
  <si>
    <t>Sigachi Industries Ltd</t>
  </si>
  <si>
    <t>SIGACHI</t>
  </si>
  <si>
    <t>Kotak Gold Etf</t>
  </si>
  <si>
    <t>GOLD1</t>
  </si>
  <si>
    <t>Wheels India Ltd</t>
  </si>
  <si>
    <t>WHEELS</t>
  </si>
  <si>
    <t>Aeroflex Industries Ltd</t>
  </si>
  <si>
    <t>AEROFLEX</t>
  </si>
  <si>
    <t>Sangam (India) Ltd</t>
  </si>
  <si>
    <t>SANGAMIND</t>
  </si>
  <si>
    <t>Madhya Bharat Agro Products Ltd</t>
  </si>
  <si>
    <t>MBAPL</t>
  </si>
  <si>
    <t>Ram Ratna Wires Ltd</t>
  </si>
  <si>
    <t>RAMRAT</t>
  </si>
  <si>
    <t>Fratelli Vineyards Ltd</t>
  </si>
  <si>
    <t>TINNATFL</t>
  </si>
  <si>
    <t>Agarwal Industrial Corporation Ltd</t>
  </si>
  <si>
    <t>AGARIND</t>
  </si>
  <si>
    <t>Nelco Ltd</t>
  </si>
  <si>
    <t>NELCO</t>
  </si>
  <si>
    <t>Indo Tech Transformers Ltd</t>
  </si>
  <si>
    <t>INDOTECH</t>
  </si>
  <si>
    <t>Praveg Ltd</t>
  </si>
  <si>
    <t>PRAVEG</t>
  </si>
  <si>
    <t>India Power Corporation Ltd</t>
  </si>
  <si>
    <t>DPSCLTD</t>
  </si>
  <si>
    <t>D Link (India) Limited</t>
  </si>
  <si>
    <t>DLINKINDIA</t>
  </si>
  <si>
    <t>BLS E-Services Ltd</t>
  </si>
  <si>
    <t>BLSE</t>
  </si>
  <si>
    <t>I G Petrochemicals Ltd</t>
  </si>
  <si>
    <t>IGPL</t>
  </si>
  <si>
    <t>HDFC Gold Exchange Traded Fund</t>
  </si>
  <si>
    <t>HDFCGOLD</t>
  </si>
  <si>
    <t>GRP Ltd</t>
  </si>
  <si>
    <t>GRPLTD</t>
  </si>
  <si>
    <t>Automobile Corp Of Goa Ltd</t>
  </si>
  <si>
    <t>ACGL</t>
  </si>
  <si>
    <t>ICICI Prudential Gold ETF</t>
  </si>
  <si>
    <t>GOLDIETF</t>
  </si>
  <si>
    <t>Atul Auto Ltd</t>
  </si>
  <si>
    <t>ATULAUTO</t>
  </si>
  <si>
    <t>Three Wheelers</t>
  </si>
  <si>
    <t>Nippon India ETF Nifty Next 50 Junior BeES</t>
  </si>
  <si>
    <t>JUNIORBEES</t>
  </si>
  <si>
    <t>Om Infra Ltd</t>
  </si>
  <si>
    <t>OMINFRAL</t>
  </si>
  <si>
    <t>Media Matrix Worldwide Ltd</t>
  </si>
  <si>
    <t>MMWL</t>
  </si>
  <si>
    <t>Alpex Solar Ltd</t>
  </si>
  <si>
    <t>ALPEXSOLAR</t>
  </si>
  <si>
    <t>Sirca Paints India Ltd</t>
  </si>
  <si>
    <t>SIRCA</t>
  </si>
  <si>
    <t>TAJ GVK Hotels and Resorts Ltd</t>
  </si>
  <si>
    <t>TAJGVK</t>
  </si>
  <si>
    <t>Bigbloc Construction Ltd</t>
  </si>
  <si>
    <t>BIGBLOC</t>
  </si>
  <si>
    <t>Last Mile Enterprises Ltd</t>
  </si>
  <si>
    <t>LASTMILE</t>
  </si>
  <si>
    <t>Real Estate Development</t>
  </si>
  <si>
    <t>Arman Financial Services Ltd</t>
  </si>
  <si>
    <t>ARMANFIN</t>
  </si>
  <si>
    <t>Camlin Fine Sciences Ltd</t>
  </si>
  <si>
    <t>CAMLINFINE</t>
  </si>
  <si>
    <t>Jindal Drilling and Industries Ltd</t>
  </si>
  <si>
    <t>JINDRILL</t>
  </si>
  <si>
    <t>Excel Industries Ltd</t>
  </si>
  <si>
    <t>EXCELINDUS</t>
  </si>
  <si>
    <t>Irm Energy Ltd</t>
  </si>
  <si>
    <t>IRMENERGY</t>
  </si>
  <si>
    <t>GNA Axles Ltd</t>
  </si>
  <si>
    <t>GNA</t>
  </si>
  <si>
    <t>Dr Agarwal's Eye Hospital Ltd</t>
  </si>
  <si>
    <t>DRAGARWQ</t>
  </si>
  <si>
    <t>Mufin Green Finance Ltd</t>
  </si>
  <si>
    <t>MUFIN</t>
  </si>
  <si>
    <t>Reliance Industrial Infrastructure Ltd</t>
  </si>
  <si>
    <t>RIIL</t>
  </si>
  <si>
    <t>Fairchem Organics Ltd</t>
  </si>
  <si>
    <t>FAIRCHEMOR</t>
  </si>
  <si>
    <t>Windlas Biotech Ltd</t>
  </si>
  <si>
    <t>WINDLAS</t>
  </si>
  <si>
    <t>Ador Welding Ltd</t>
  </si>
  <si>
    <t>ADORWELD</t>
  </si>
  <si>
    <t>GTPL Hathway Ltd</t>
  </si>
  <si>
    <t>GTPL</t>
  </si>
  <si>
    <t>Precision Camshafts Ltd</t>
  </si>
  <si>
    <t>PRECAM</t>
  </si>
  <si>
    <t>Swelect Energy Systems Ltd</t>
  </si>
  <si>
    <t>SWELECTES</t>
  </si>
  <si>
    <t>Kesar India Ltd</t>
  </si>
  <si>
    <t>KESAR</t>
  </si>
  <si>
    <t>Fedders Holding Ltd</t>
  </si>
  <si>
    <t>FEDDERSHOL</t>
  </si>
  <si>
    <t>Southern Petrochemical Industries Corporation Ltd</t>
  </si>
  <si>
    <t>SPIC</t>
  </si>
  <si>
    <t>ASM Technologies Ltd</t>
  </si>
  <si>
    <t>ASMTEC</t>
  </si>
  <si>
    <t>BCL Industries Ltd</t>
  </si>
  <si>
    <t>BCLIND</t>
  </si>
  <si>
    <t>Shriram Properties Ltd</t>
  </si>
  <si>
    <t>SHRIRAMPPS</t>
  </si>
  <si>
    <t>G M Breweries Ltd</t>
  </si>
  <si>
    <t>GMBREW</t>
  </si>
  <si>
    <t>Pondy Oxides and Chemicals Ltd</t>
  </si>
  <si>
    <t>POCL</t>
  </si>
  <si>
    <t>Sadhana Nitro Chem Ltd</t>
  </si>
  <si>
    <t>SADHNANIQ</t>
  </si>
  <si>
    <t>Amines and Plasticizers Ltd</t>
  </si>
  <si>
    <t>AMNPLST</t>
  </si>
  <si>
    <t>Borosil Scientific Ltd</t>
  </si>
  <si>
    <t>BOROSCI</t>
  </si>
  <si>
    <t>India Nippon Electricals Ltd</t>
  </si>
  <si>
    <t>INDNIPPON</t>
  </si>
  <si>
    <t>Kilburn Engineering Ltd</t>
  </si>
  <si>
    <t>KLBRENG-B</t>
  </si>
  <si>
    <t>Everest Kanto Cylinder Ltd</t>
  </si>
  <si>
    <t>EKC</t>
  </si>
  <si>
    <t>Elpro International Ltd</t>
  </si>
  <si>
    <t>ELPROINTL</t>
  </si>
  <si>
    <t>Dcm Shriram Industries Ltd</t>
  </si>
  <si>
    <t>DCMSRIND</t>
  </si>
  <si>
    <t>Madras Fertilizers Ltd</t>
  </si>
  <si>
    <t>MADRASFERT</t>
  </si>
  <si>
    <t>Paushak Ltd</t>
  </si>
  <si>
    <t>PAUSHAKLTD</t>
  </si>
  <si>
    <t>Hi-Tech Gears Ltd</t>
  </si>
  <si>
    <t>HITECHGEAR</t>
  </si>
  <si>
    <t>Kiri Industries Ltd</t>
  </si>
  <si>
    <t>KIRIINDUS</t>
  </si>
  <si>
    <t>Jyoti Resins and Adhesives Ltd</t>
  </si>
  <si>
    <t>JYOTIRES</t>
  </si>
  <si>
    <t>Kokuyo Camlin Ltd</t>
  </si>
  <si>
    <t>KOKUYOCMLN</t>
  </si>
  <si>
    <t>Eimco Elecon (India) Ltd</t>
  </si>
  <si>
    <t>EIMCOELECO</t>
  </si>
  <si>
    <t>Zota Health Care Ltd</t>
  </si>
  <si>
    <t>ZOTA</t>
  </si>
  <si>
    <t>Master Trust Ltd</t>
  </si>
  <si>
    <t>MASTERTR</t>
  </si>
  <si>
    <t>Peninsula Land Ltd</t>
  </si>
  <si>
    <t>PENINLAND</t>
  </si>
  <si>
    <t>Sportking India Ltd</t>
  </si>
  <si>
    <t>SPORTKING</t>
  </si>
  <si>
    <t>Systematix Corporate Services Ltd</t>
  </si>
  <si>
    <t>SYSTMTXC</t>
  </si>
  <si>
    <t>Oriental Aromatics Ltd</t>
  </si>
  <si>
    <t>OAL</t>
  </si>
  <si>
    <t>Century Enka Ltd</t>
  </si>
  <si>
    <t>CENTENKA</t>
  </si>
  <si>
    <t>Subex Ltd</t>
  </si>
  <si>
    <t>SUBEXLTD</t>
  </si>
  <si>
    <t>Filatex India Ltd</t>
  </si>
  <si>
    <t>FILATEX</t>
  </si>
  <si>
    <t>Yamuna Syndicate Ltd</t>
  </si>
  <si>
    <t>YSL</t>
  </si>
  <si>
    <t>Rama Steel Tubes Ltd</t>
  </si>
  <si>
    <t>RAMASTEEL</t>
  </si>
  <si>
    <t>Motisons Jewellers Ltd</t>
  </si>
  <si>
    <t>MOTISONS</t>
  </si>
  <si>
    <t>Apparel &amp; Accessories Retailers</t>
  </si>
  <si>
    <t>Mishtann Foods Ltd</t>
  </si>
  <si>
    <t>MISHTANN</t>
  </si>
  <si>
    <t>Bharat Wire Ropes Ltd</t>
  </si>
  <si>
    <t>BHARATWIRE</t>
  </si>
  <si>
    <t>MIC Electronics Ltd</t>
  </si>
  <si>
    <t>MICEL</t>
  </si>
  <si>
    <t>Popular Vehicles and Services Ltd</t>
  </si>
  <si>
    <t>PVSL</t>
  </si>
  <si>
    <t>AMIC Forging Ltd</t>
  </si>
  <si>
    <t>AMIC</t>
  </si>
  <si>
    <t>Steel</t>
  </si>
  <si>
    <t>Rico Auto Industries Ltd</t>
  </si>
  <si>
    <t>RICOAUTO</t>
  </si>
  <si>
    <t>Everest Industries Ltd</t>
  </si>
  <si>
    <t>EVERESTIND</t>
  </si>
  <si>
    <t>Building Products - Prefab Structures</t>
  </si>
  <si>
    <t>Tamilnadu Newsprint &amp; Papers Ltd</t>
  </si>
  <si>
    <t>TNPL</t>
  </si>
  <si>
    <t>Yuken India Ltd</t>
  </si>
  <si>
    <t>YUKEN</t>
  </si>
  <si>
    <t>KKRRAFTON Developers Limited</t>
  </si>
  <si>
    <t>KDL</t>
  </si>
  <si>
    <t>Forbes Precision Tools and Machine Parts Ltd</t>
  </si>
  <si>
    <t>TOTEM</t>
  </si>
  <si>
    <t>Krishana Phoschem Ltd</t>
  </si>
  <si>
    <t>KRISHANA</t>
  </si>
  <si>
    <t>Vascon Engineers Ltd</t>
  </si>
  <si>
    <t>VASCONEQ</t>
  </si>
  <si>
    <t>BMW Industries Ltd</t>
  </si>
  <si>
    <t>BMW</t>
  </si>
  <si>
    <t>Suyog Telematics Ltd</t>
  </si>
  <si>
    <t>SUYOG</t>
  </si>
  <si>
    <t>Mangalore Chemicals and Fertilisers Ltd</t>
  </si>
  <si>
    <t>MANGCHEFER</t>
  </si>
  <si>
    <t>Salzer Electronics Ltd</t>
  </si>
  <si>
    <t>SALZERELEC</t>
  </si>
  <si>
    <t>Dynacons Systems and Solutions Ltd</t>
  </si>
  <si>
    <t>DSSL</t>
  </si>
  <si>
    <t>Texmaco Infrastructure &amp; Holdings Ltd</t>
  </si>
  <si>
    <t>TEXINFRA</t>
  </si>
  <si>
    <t>Kitex Garments Ltd</t>
  </si>
  <si>
    <t>KITEX</t>
  </si>
  <si>
    <t>TV Today Network Limited</t>
  </si>
  <si>
    <t>TVTODAY</t>
  </si>
  <si>
    <t>Rishabh Instruments Ltd</t>
  </si>
  <si>
    <t>RISHABH</t>
  </si>
  <si>
    <t>Likhitha Infrastructure Ltd</t>
  </si>
  <si>
    <t>LIKHITHA</t>
  </si>
  <si>
    <t>Heranba Industries Ltd</t>
  </si>
  <si>
    <t>HERANBA</t>
  </si>
  <si>
    <t>Centrum Capital Ltd</t>
  </si>
  <si>
    <t>CENTRUM</t>
  </si>
  <si>
    <t>India Motor Parts &amp; Accessories Ltd</t>
  </si>
  <si>
    <t>IMPAL</t>
  </si>
  <si>
    <t>NIIT Ltd</t>
  </si>
  <si>
    <t>NIITLTD</t>
  </si>
  <si>
    <t>Manali Petrochemicals Ltd</t>
  </si>
  <si>
    <t>MANALIPETC</t>
  </si>
  <si>
    <t>Solex Energy Ltd</t>
  </si>
  <si>
    <t>SOLEX</t>
  </si>
  <si>
    <t>Aaswa Trading and Exports Ltd</t>
  </si>
  <si>
    <t>TCC</t>
  </si>
  <si>
    <t>Real Estate Services</t>
  </si>
  <si>
    <t>Steel Exchange India Ltd</t>
  </si>
  <si>
    <t>STEELXIND</t>
  </si>
  <si>
    <t>Polo Queen Industrial and Fintech Ltd</t>
  </si>
  <si>
    <t>PQIF</t>
  </si>
  <si>
    <t>Ngl Fine Chem Ltd</t>
  </si>
  <si>
    <t>NGLFINE</t>
  </si>
  <si>
    <t>Dhunseri Ventures Ltd</t>
  </si>
  <si>
    <t>DVL</t>
  </si>
  <si>
    <t>Butterfly Gandhimathi Appliances Ltd</t>
  </si>
  <si>
    <t>BUTTERFLY</t>
  </si>
  <si>
    <t>Tourism Finance Corporation of India Ltd</t>
  </si>
  <si>
    <t>TFCILTD</t>
  </si>
  <si>
    <t>Allsec Technologies Ltd</t>
  </si>
  <si>
    <t>ALLSEC</t>
  </si>
  <si>
    <t>SMC Global Securities Ltd</t>
  </si>
  <si>
    <t>SMCGLOBAL</t>
  </si>
  <si>
    <t>Punjab Chemicals and Crop Protection Ltd</t>
  </si>
  <si>
    <t>PUNJABCHEM</t>
  </si>
  <si>
    <t>Taneja Aerospace and Aviation Ltd</t>
  </si>
  <si>
    <t>TANAA</t>
  </si>
  <si>
    <t>5Paisa Capital Ltd</t>
  </si>
  <si>
    <t>5PAISA</t>
  </si>
  <si>
    <t>Shankara Building Products Ltd</t>
  </si>
  <si>
    <t>SHANKARA</t>
  </si>
  <si>
    <t>Macpower CNC Machines Ltd</t>
  </si>
  <si>
    <t>MACPOWER</t>
  </si>
  <si>
    <t>Timex Group India Ltd</t>
  </si>
  <si>
    <t>TIMEX</t>
  </si>
  <si>
    <t>GPT Healthcare Ltd</t>
  </si>
  <si>
    <t>GPTHEALTH</t>
  </si>
  <si>
    <t>Eco Recycling Ltd</t>
  </si>
  <si>
    <t>ECORECO</t>
  </si>
  <si>
    <t>One Point One Solutions Ltd</t>
  </si>
  <si>
    <t>ONEPOINT</t>
  </si>
  <si>
    <t>Panorama Studios International Ltd</t>
  </si>
  <si>
    <t>PANORAMA</t>
  </si>
  <si>
    <t>Kotak Nifty 50 ETF</t>
  </si>
  <si>
    <t>NIFTY1</t>
  </si>
  <si>
    <t>Mukka Proteins Ltd</t>
  </si>
  <si>
    <t>MUKKA</t>
  </si>
  <si>
    <t>Andhra Sugars Ltd</t>
  </si>
  <si>
    <t>ANDHRSUGAR</t>
  </si>
  <si>
    <t>Hind Rectifiers Ltd</t>
  </si>
  <si>
    <t>HIRECT</t>
  </si>
  <si>
    <t>Syncom Formulations (India) Ltd</t>
  </si>
  <si>
    <t>SYNCOMF</t>
  </si>
  <si>
    <t>Shree Digvijay Cement Co Ltd</t>
  </si>
  <si>
    <t>SHREDIGCEM</t>
  </si>
  <si>
    <t>Kellton Tech Solutions Ltd</t>
  </si>
  <si>
    <t>KELLTONTEC</t>
  </si>
  <si>
    <t>Rane (Madras) Ltd</t>
  </si>
  <si>
    <t>RML</t>
  </si>
  <si>
    <t>Ramco Systems Ltd</t>
  </si>
  <si>
    <t>RAMCOSYS</t>
  </si>
  <si>
    <t>Capital Small Finance Bank Ltd</t>
  </si>
  <si>
    <t>CAPITALSFB</t>
  </si>
  <si>
    <t>CFF Fluid Control Ltd</t>
  </si>
  <si>
    <t>CFF</t>
  </si>
  <si>
    <t>Aerospace &amp; Defense</t>
  </si>
  <si>
    <t>Saurashtra Cement Ltd</t>
  </si>
  <si>
    <t>SAURASHCEM</t>
  </si>
  <si>
    <t>Associated Alcohols &amp; Breweries Ltd</t>
  </si>
  <si>
    <t>ASALCBR</t>
  </si>
  <si>
    <t>Wardwizard Innovations &amp; Mobility Ltd</t>
  </si>
  <si>
    <t>WARDINMOBI</t>
  </si>
  <si>
    <t>Spacenet Enterprises India Ltd</t>
  </si>
  <si>
    <t>SPCENET</t>
  </si>
  <si>
    <t>ULTRAMARINE &amp; PIGMENTS Ltd</t>
  </si>
  <si>
    <t>ULTRAMAR</t>
  </si>
  <si>
    <t>Himatsingka Seide Ltd</t>
  </si>
  <si>
    <t>HIMATSEIDE</t>
  </si>
  <si>
    <t>Matrimony.Com Ltd</t>
  </si>
  <si>
    <t>MATRIMONY</t>
  </si>
  <si>
    <t>Shiva Cement Ltd</t>
  </si>
  <si>
    <t>SHIVACEM</t>
  </si>
  <si>
    <t>Allcargo Gati Ltd</t>
  </si>
  <si>
    <t>ACLGATI</t>
  </si>
  <si>
    <t>Cosmic CRF Ltd</t>
  </si>
  <si>
    <t>COSMICCRF</t>
  </si>
  <si>
    <t>Kirloskar Electric Company Ltd</t>
  </si>
  <si>
    <t>KECL</t>
  </si>
  <si>
    <t>R K Swamy Ltd</t>
  </si>
  <si>
    <t>RKSWAMY</t>
  </si>
  <si>
    <t>Selan Exploration Technology Ltd</t>
  </si>
  <si>
    <t>SELAN</t>
  </si>
  <si>
    <t>HLV Ltd</t>
  </si>
  <si>
    <t>HLVLTD</t>
  </si>
  <si>
    <t>Alphalogic Techsys Ltd</t>
  </si>
  <si>
    <t>ALPHALOGIC</t>
  </si>
  <si>
    <t>Brightcom Group Ltd</t>
  </si>
  <si>
    <t>BCG</t>
  </si>
  <si>
    <t>Monte Carlo Fashions Ltd</t>
  </si>
  <si>
    <t>MONTECARLO</t>
  </si>
  <si>
    <t>Ester Industries Ltd</t>
  </si>
  <si>
    <t>ESTER</t>
  </si>
  <si>
    <t>Kabra Extrusion Technik Ltd</t>
  </si>
  <si>
    <t>KABRAEXTRU</t>
  </si>
  <si>
    <t>Kamdhenu Ltd</t>
  </si>
  <si>
    <t>KAMDHENU</t>
  </si>
  <si>
    <t>Sterling Tools Ltd</t>
  </si>
  <si>
    <t>STERTOOLS</t>
  </si>
  <si>
    <t>Wealth First Portfolio Managers Ltd</t>
  </si>
  <si>
    <t>WEALTH</t>
  </si>
  <si>
    <t>Xchanging Solutions Ltd</t>
  </si>
  <si>
    <t>XCHANGING</t>
  </si>
  <si>
    <t>Best Agrolife Ltd</t>
  </si>
  <si>
    <t>BESTAGRO</t>
  </si>
  <si>
    <t>KMC Speciality Hospitals (India) Ltd</t>
  </si>
  <si>
    <t>KMCSHIL</t>
  </si>
  <si>
    <t>Asian Energy Services Ltd</t>
  </si>
  <si>
    <t>ASIANENE</t>
  </si>
  <si>
    <t>Hexa Tradex Ltd</t>
  </si>
  <si>
    <t>HEXATRADEX</t>
  </si>
  <si>
    <t>Beta Drugs Ltd</t>
  </si>
  <si>
    <t>BETA</t>
  </si>
  <si>
    <t>Mafatlal Industries Ltd</t>
  </si>
  <si>
    <t>MAFATIND</t>
  </si>
  <si>
    <t>New Delhi Television Ltd</t>
  </si>
  <si>
    <t>NDTV</t>
  </si>
  <si>
    <t>Automotive Stampings and Assemblies Ltd</t>
  </si>
  <si>
    <t>ASAL</t>
  </si>
  <si>
    <t>Snowman Logistics Ltd</t>
  </si>
  <si>
    <t>SNOWMAN</t>
  </si>
  <si>
    <t>Dynamic Cables Ltd</t>
  </si>
  <si>
    <t>DYCL</t>
  </si>
  <si>
    <t>Mercury Ev-Tech Ltd</t>
  </si>
  <si>
    <t>MERCURYEV</t>
  </si>
  <si>
    <t>Max India Ltd</t>
  </si>
  <si>
    <t>MAXIND</t>
  </si>
  <si>
    <t>MSP Steel &amp; Power Ltd</t>
  </si>
  <si>
    <t>MSPL</t>
  </si>
  <si>
    <t>Arihant Superstructures Ltd</t>
  </si>
  <si>
    <t>ARIHANTSUP</t>
  </si>
  <si>
    <t>Steelcast Ltd</t>
  </si>
  <si>
    <t>STEELCAS</t>
  </si>
  <si>
    <t>Control Print Ltd</t>
  </si>
  <si>
    <t>CONTROLPR</t>
  </si>
  <si>
    <t>NDR Auto Components Ltd</t>
  </si>
  <si>
    <t>NDRAUTO</t>
  </si>
  <si>
    <t>Lincoln Pharmaceuticals Ltd</t>
  </si>
  <si>
    <t>LINCOLN</t>
  </si>
  <si>
    <t>Sunshine Capital Ltd</t>
  </si>
  <si>
    <t>SCL</t>
  </si>
  <si>
    <t>AVT Natural Products Ltd</t>
  </si>
  <si>
    <t>AVTNPL</t>
  </si>
  <si>
    <t>Pakka Limited</t>
  </si>
  <si>
    <t>PAKKA</t>
  </si>
  <si>
    <t>Kuantum Papers Ltd</t>
  </si>
  <si>
    <t>KUANTUM</t>
  </si>
  <si>
    <t>Dhampur Sugar Mills Ltd</t>
  </si>
  <si>
    <t>DHAMPURSUG</t>
  </si>
  <si>
    <t>RIR Power Electronics Ltd</t>
  </si>
  <si>
    <t>RIR</t>
  </si>
  <si>
    <t>Beekay Steel Industries Ltd</t>
  </si>
  <si>
    <t>BEEKAY</t>
  </si>
  <si>
    <t>JG Chemicals Ltd</t>
  </si>
  <si>
    <t>JGCHEM</t>
  </si>
  <si>
    <t>Basilic Fly Studio Ltd</t>
  </si>
  <si>
    <t>BASILIC</t>
  </si>
  <si>
    <t>Faze Three Ltd</t>
  </si>
  <si>
    <t>FAZE3Q</t>
  </si>
  <si>
    <t>Saint-Gobain Sekurit India Ltd</t>
  </si>
  <si>
    <t>SAINTGOBAIN</t>
  </si>
  <si>
    <t>Kernex Microsystems (India) Ltd</t>
  </si>
  <si>
    <t>KERNEX</t>
  </si>
  <si>
    <t>Chaman Lal Setia Exports Ltd</t>
  </si>
  <si>
    <t>CLSEL</t>
  </si>
  <si>
    <t>Sika Interplant Systems Ltd</t>
  </si>
  <si>
    <t>SIKA</t>
  </si>
  <si>
    <t>Arrow Greentech Ltd</t>
  </si>
  <si>
    <t>ARROWGREEN</t>
  </si>
  <si>
    <t>Trident Techlabs Ltd</t>
  </si>
  <si>
    <t>TECHLABS</t>
  </si>
  <si>
    <t>GIC Housing Finance Ltd</t>
  </si>
  <si>
    <t>GICHSGFIN</t>
  </si>
  <si>
    <t>Signpost India Ltd</t>
  </si>
  <si>
    <t>SIGNPOST</t>
  </si>
  <si>
    <t>Aptech Ltd</t>
  </si>
  <si>
    <t>APTECHT</t>
  </si>
  <si>
    <t>Aurum Proptech Ltd</t>
  </si>
  <si>
    <t>AURUM</t>
  </si>
  <si>
    <t>Oswal Greentech Ltd</t>
  </si>
  <si>
    <t>OSWALGREEN</t>
  </si>
  <si>
    <t>Kopran Ltd</t>
  </si>
  <si>
    <t>KOPRAN</t>
  </si>
  <si>
    <t>Dwarikesh Sugar Industries Ltd</t>
  </si>
  <si>
    <t>DWARKESH</t>
  </si>
  <si>
    <t>Vashu Bhagnani Industries Ltd</t>
  </si>
  <si>
    <t>POOJAENT</t>
  </si>
  <si>
    <t>Chemfab Alkalis Ltd</t>
  </si>
  <si>
    <t>CHEMFAB</t>
  </si>
  <si>
    <t>Nelcast Ltd</t>
  </si>
  <si>
    <t>NELCAST</t>
  </si>
  <si>
    <t>Vardhman Holdings Ltd</t>
  </si>
  <si>
    <t>VHL</t>
  </si>
  <si>
    <t>NACL Industries Ltd</t>
  </si>
  <si>
    <t>NACLIND</t>
  </si>
  <si>
    <t>Sat Industries Ltd</t>
  </si>
  <si>
    <t>SATINDLTD</t>
  </si>
  <si>
    <t>Asian Star Co Ltd</t>
  </si>
  <si>
    <t>ASTAR</t>
  </si>
  <si>
    <t>Ksolves India Ltd</t>
  </si>
  <si>
    <t>KSOLVES</t>
  </si>
  <si>
    <t>SPML Infra Ltd</t>
  </si>
  <si>
    <t>SPMLINFRA</t>
  </si>
  <si>
    <t>Lancer Container Lines Ltd</t>
  </si>
  <si>
    <t>LANCER</t>
  </si>
  <si>
    <t>Sandesh Ltd</t>
  </si>
  <si>
    <t>SANDESH</t>
  </si>
  <si>
    <t>Raj Rayon Industries Ltd</t>
  </si>
  <si>
    <t>RAJRILTD</t>
  </si>
  <si>
    <t>Ganesh Benzoplast Ltd</t>
  </si>
  <si>
    <t>GANESHBE</t>
  </si>
  <si>
    <t>Vinyas Innovative Technologies Ltd</t>
  </si>
  <si>
    <t>VINYAS</t>
  </si>
  <si>
    <t>Waaree Technologies Ltd</t>
  </si>
  <si>
    <t>WAAREE</t>
  </si>
  <si>
    <t>Knowledge Marine &amp; Engineering Works Ltd</t>
  </si>
  <si>
    <t>KMEW</t>
  </si>
  <si>
    <t>Marine Transportation</t>
  </si>
  <si>
    <t>Uttam Sugar Mills Ltd</t>
  </si>
  <si>
    <t>UTTAMSUGAR</t>
  </si>
  <si>
    <t>Sakuma Exports Ltd</t>
  </si>
  <si>
    <t>SAKUMA</t>
  </si>
  <si>
    <t>Anuh Pharma Ltd</t>
  </si>
  <si>
    <t>ANUHPHR</t>
  </si>
  <si>
    <t>Remus Pharmaceuticals Ltd</t>
  </si>
  <si>
    <t>REMUS</t>
  </si>
  <si>
    <t>State Trading Corporation of India Ltd</t>
  </si>
  <si>
    <t>STCINDIA</t>
  </si>
  <si>
    <t>Eraaya Lifespaces Ltd</t>
  </si>
  <si>
    <t>ERAAYA</t>
  </si>
  <si>
    <t>Indo Amines Ltd</t>
  </si>
  <si>
    <t>INDOAMIN</t>
  </si>
  <si>
    <t>BEML Land Assets Ltd</t>
  </si>
  <si>
    <t>BLAL</t>
  </si>
  <si>
    <t>VLS Finance Ltd</t>
  </si>
  <si>
    <t>VLSFINANCE</t>
  </si>
  <si>
    <t>Kriti Industries (India) Limited</t>
  </si>
  <si>
    <t>KRITI</t>
  </si>
  <si>
    <t>Satia Industries Ltd</t>
  </si>
  <si>
    <t>SATIA</t>
  </si>
  <si>
    <t>RACL Geartech Ltd</t>
  </si>
  <si>
    <t>RACLGEAR</t>
  </si>
  <si>
    <t>Avadh Sugar &amp; Energy Ltd</t>
  </si>
  <si>
    <t>AVADHSUGAR</t>
  </si>
  <si>
    <t>Indo Rama Synthetics (India) Ltd</t>
  </si>
  <si>
    <t>INDORAMA</t>
  </si>
  <si>
    <t>Crest Ventures Ltd</t>
  </si>
  <si>
    <t>CREST</t>
  </si>
  <si>
    <t>Kamdhenu Ventures Ltd</t>
  </si>
  <si>
    <t>KAMOPAINTS</t>
  </si>
  <si>
    <t>Jay Bharat Maruti Ltd</t>
  </si>
  <si>
    <t>JAYBARMARU</t>
  </si>
  <si>
    <t>Nahar Spinning Mills Ltd</t>
  </si>
  <si>
    <t>NAHARSPING</t>
  </si>
  <si>
    <t>Bliss GVS Pharma Ltd</t>
  </si>
  <si>
    <t>BLISSGVS</t>
  </si>
  <si>
    <t>Credo Brands Marketing Ltd</t>
  </si>
  <si>
    <t>MUFTI</t>
  </si>
  <si>
    <t>Men's Clothing</t>
  </si>
  <si>
    <t>Khazanchi Jewellers Ltd</t>
  </si>
  <si>
    <t>KHAZANCHI</t>
  </si>
  <si>
    <t>Apparel, Accessories &amp; Luxury Goods</t>
  </si>
  <si>
    <t>Dharmaj Crop Guard Ltd</t>
  </si>
  <si>
    <t>DHARMAJ</t>
  </si>
  <si>
    <t>Vilas Transcore Ltd</t>
  </si>
  <si>
    <t>VILAS</t>
  </si>
  <si>
    <t>Shalimar Paints Ltd</t>
  </si>
  <si>
    <t>SHALPAINTS</t>
  </si>
  <si>
    <t>Allcargo Terminals Ltd</t>
  </si>
  <si>
    <t>ATL</t>
  </si>
  <si>
    <t>Prakash Pipes Ltd</t>
  </si>
  <si>
    <t>PPL</t>
  </si>
  <si>
    <t>Ice Make Refrigeration Ltd</t>
  </si>
  <si>
    <t>ICEMAKE</t>
  </si>
  <si>
    <t>Transindia Real Estate Ltd</t>
  </si>
  <si>
    <t>TREL</t>
  </si>
  <si>
    <t>Veefin Solutions Ltd</t>
  </si>
  <si>
    <t>VEEFIN</t>
  </si>
  <si>
    <t>Application Software</t>
  </si>
  <si>
    <t>Gulshan Polyols Ltd</t>
  </si>
  <si>
    <t>GULPOLY</t>
  </si>
  <si>
    <t>Enkei Wheels (India) Ltd</t>
  </si>
  <si>
    <t>ENKEIWHEL</t>
  </si>
  <si>
    <t>Ravindra Energy Ltd</t>
  </si>
  <si>
    <t>RELTD</t>
  </si>
  <si>
    <t>20 Microns Ltd</t>
  </si>
  <si>
    <t>20MICRONS</t>
  </si>
  <si>
    <t>Filatex Fashions Ltd</t>
  </si>
  <si>
    <t>FILATFASH</t>
  </si>
  <si>
    <t>Allied Digital Services Ltd</t>
  </si>
  <si>
    <t>ADSL</t>
  </si>
  <si>
    <t>Heubach Colorants India Ltd</t>
  </si>
  <si>
    <t>HEUBACHIND</t>
  </si>
  <si>
    <t>Bharat Parenterals Ltd</t>
  </si>
  <si>
    <t>BPLPHARMA</t>
  </si>
  <si>
    <t>Uniphos Enterprises Ltd</t>
  </si>
  <si>
    <t>UNIENTER</t>
  </si>
  <si>
    <t>Marsons Ltd</t>
  </si>
  <si>
    <t>MARSONS</t>
  </si>
  <si>
    <t>Sahana System Ltd</t>
  </si>
  <si>
    <t>SAHANA</t>
  </si>
  <si>
    <t>Ambika Cotton Mills Ltd</t>
  </si>
  <si>
    <t>AMBIKCO</t>
  </si>
  <si>
    <t>Bajaj Steel Industries Ltd</t>
  </si>
  <si>
    <t>BAJAJST</t>
  </si>
  <si>
    <t>Manoj Vaibhav Gems N Jewellers Ltd</t>
  </si>
  <si>
    <t>MVGJL</t>
  </si>
  <si>
    <t>Jaykay Enterprises Ltd</t>
  </si>
  <si>
    <t>JAYKAY</t>
  </si>
  <si>
    <t>Windsor Machines Ltd</t>
  </si>
  <si>
    <t>WINDMACHIN</t>
  </si>
  <si>
    <t>Z F Steering Gear (India) Ltd</t>
  </si>
  <si>
    <t>ZFSTEERING</t>
  </si>
  <si>
    <t>Vimta Labs Ltd</t>
  </si>
  <si>
    <t>VIMTALABS</t>
  </si>
  <si>
    <t>Ganesh Green Bharat Ltd</t>
  </si>
  <si>
    <t>GGBL</t>
  </si>
  <si>
    <t>AGS Transact Technologies Ltd</t>
  </si>
  <si>
    <t>AGSTRA</t>
  </si>
  <si>
    <t>Dhanlaxmi Bank Ltd</t>
  </si>
  <si>
    <t>DHANBANK</t>
  </si>
  <si>
    <t>Sri Adhikari Brothers Television Network Ltd</t>
  </si>
  <si>
    <t>SABTNL</t>
  </si>
  <si>
    <t>Tribhovandas Bhimji Zaveri Ltd</t>
  </si>
  <si>
    <t>TBZ</t>
  </si>
  <si>
    <t>Electrotherm (India) Ltd</t>
  </si>
  <si>
    <t>ELECTHERM</t>
  </si>
  <si>
    <t>Urja Global Ltd</t>
  </si>
  <si>
    <t>URJA</t>
  </si>
  <si>
    <t>RSWM Ltd</t>
  </si>
  <si>
    <t>RSWM</t>
  </si>
  <si>
    <t>IST Ltd</t>
  </si>
  <si>
    <t>ISTLTD</t>
  </si>
  <si>
    <t>VL E-Governance &amp; IT Solutions Ltd</t>
  </si>
  <si>
    <t>VLEGOV</t>
  </si>
  <si>
    <t>Shree Ganesh Remedies Ltd</t>
  </si>
  <si>
    <t>SGRL</t>
  </si>
  <si>
    <t>Valiant Organics Ltd</t>
  </si>
  <si>
    <t>VALIANTORG</t>
  </si>
  <si>
    <t>Zodiac Energy Ltd</t>
  </si>
  <si>
    <t>ZODIAC</t>
  </si>
  <si>
    <t>Innovana Thinklabs Ltd</t>
  </si>
  <si>
    <t>INNOVANA</t>
  </si>
  <si>
    <t>Meson Valves India Ltd</t>
  </si>
  <si>
    <t>MESON</t>
  </si>
  <si>
    <t>Elin Electronics Ltd</t>
  </si>
  <si>
    <t>ELIN</t>
  </si>
  <si>
    <t>Primo Chemicals Ltd</t>
  </si>
  <si>
    <t>PRIMO</t>
  </si>
  <si>
    <t>Kothari Petrochemicals Ltd</t>
  </si>
  <si>
    <t>KOTHARIPET</t>
  </si>
  <si>
    <t>Pudumjee Paper Products Ltd</t>
  </si>
  <si>
    <t>PDMJEPAPER</t>
  </si>
  <si>
    <t>Foods and Inns Ltd</t>
  </si>
  <si>
    <t>FOODSIN</t>
  </si>
  <si>
    <t>Sutlej Textiles and Industries Ltd</t>
  </si>
  <si>
    <t>SUTLEJTEX</t>
  </si>
  <si>
    <t>Zuari Industries Ltd</t>
  </si>
  <si>
    <t>ZUARIIND</t>
  </si>
  <si>
    <t>Rushil Decor Ltd</t>
  </si>
  <si>
    <t>RUSHIL</t>
  </si>
  <si>
    <t>Ceinsys Tech Ltd</t>
  </si>
  <si>
    <t>CEINSYSTECH</t>
  </si>
  <si>
    <t>GHCL Textiles Ltd</t>
  </si>
  <si>
    <t>GHCLTEXTIL</t>
  </si>
  <si>
    <t>Bajaj Healthcare Ltd</t>
  </si>
  <si>
    <t>BAJAJHCARE</t>
  </si>
  <si>
    <t>Entertainment Network (India) Ltd</t>
  </si>
  <si>
    <t>ENIL</t>
  </si>
  <si>
    <t>Radio</t>
  </si>
  <si>
    <t>Magadh Sugar &amp; Energy Ltd</t>
  </si>
  <si>
    <t>MAGADSUGAR</t>
  </si>
  <si>
    <t>Orient Paper and Industries Ltd</t>
  </si>
  <si>
    <t>ORIENTPPR</t>
  </si>
  <si>
    <t>Industrial and Prudential Investment Co Ltd</t>
  </si>
  <si>
    <t>INDPRUD</t>
  </si>
  <si>
    <t>TGV SRAAC Ltd</t>
  </si>
  <si>
    <t>TGVSL</t>
  </si>
  <si>
    <t>Alliance Integrated Metaliks Ltd</t>
  </si>
  <si>
    <t>AIML</t>
  </si>
  <si>
    <t>IND Swift Laboratories Ltd</t>
  </si>
  <si>
    <t>INDSWFTLAB</t>
  </si>
  <si>
    <t>Voith Paper Fabrics India Ltd</t>
  </si>
  <si>
    <t>VOITHPAPR</t>
  </si>
  <si>
    <t>3B Blackbio DX Ltd</t>
  </si>
  <si>
    <t>3BBLACKBIO</t>
  </si>
  <si>
    <t>Fertilizers &amp; Agricultural Chemicals</t>
  </si>
  <si>
    <t>Creative Newtech Ltd</t>
  </si>
  <si>
    <t>CREATIVE</t>
  </si>
  <si>
    <t>Tuticorin Alkali Chemicals and Fertilizers Ltd</t>
  </si>
  <si>
    <t>TUTIALKA</t>
  </si>
  <si>
    <t>Infobeans Technologies Ltd</t>
  </si>
  <si>
    <t>INFOBEAN</t>
  </si>
  <si>
    <t>Benares Hotels Ltd</t>
  </si>
  <si>
    <t>BENARAS</t>
  </si>
  <si>
    <t>Hardwyn India Ltd</t>
  </si>
  <si>
    <t>HARDWYN</t>
  </si>
  <si>
    <t>Building Products - Glass</t>
  </si>
  <si>
    <t>Bodal Chemicals Ltd</t>
  </si>
  <si>
    <t>BODALCHEM</t>
  </si>
  <si>
    <t>Mindteck (India) Ltd</t>
  </si>
  <si>
    <t>MINDTECK</t>
  </si>
  <si>
    <t>Sree Rayalaseema Hi-Strength Hypo Ltd</t>
  </si>
  <si>
    <t>SRHHYPOLTD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</si>
  <si>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</si>
  <si>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</si>
  <si>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</si>
  <si>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</si>
  <si>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</si>
  <si>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</si>
  <si>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</si>
  <si>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</si>
  <si>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</si>
  <si>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</si>
  <si>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</si>
  <si>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Services</t>
  </si>
  <si>
    <t>Construction Materials</t>
  </si>
  <si>
    <t>Consumer Services</t>
  </si>
  <si>
    <t>Capital Goods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</si>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</sst>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1" applyFont="1"/>
    <xf numFmtId="2" fontId="0" fillId="0" borderId="0" xfId="1" applyNumberFormat="1" applyFont="1"/>
    <xf numFmtId="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164DF5-407C-4F53-B5F8-2D00D8F63DA0}" name="Table3" displayName="Table3" ref="A1:Z122" totalsRowShown="0" headerRowCellStyle="Percent" dataCellStyle="Percent">
  <autoFilter ref="A1:Z122" xr:uid="{4B164DF5-407C-4F53-B5F8-2D00D8F63DA0}"/>
  <sortState xmlns:xlrd2="http://schemas.microsoft.com/office/spreadsheetml/2017/richdata2" ref="A2:Z122">
    <sortCondition ref="Z1:Z122"/>
  </sortState>
  <tableColumns count="26">
    <tableColumn id="1" xr3:uid="{CE196CF4-996C-4001-A9B6-3075668D2881}" name="Sub-Sector" dataCellStyle="Percent"/>
    <tableColumn id="2" xr3:uid="{22F0A0F9-F90C-48A7-B583-DBF77584D1B9}" name="Count" dataDxfId="37" dataCellStyle="Percent">
      <calculatedColumnFormula>COUNTIFS(Table2[Sub-Sector],Table3[[#This Row],[Sub-Sector]])</calculatedColumnFormula>
    </tableColumn>
    <tableColumn id="3" xr3:uid="{E295BD28-C534-40FC-AA26-973513E2C9AD}" name="Uptrend" dataCellStyle="Percent">
      <calculatedColumnFormula>COUNTIFS(Table2[Sub-Sector],Table3[[#This Row],[Sub-Sector]],Table2[Uptrend],"Uptrend")/Table3[[#This Row],[Count]]</calculatedColumnFormula>
    </tableColumn>
    <tableColumn id="4" xr3:uid="{3414C17D-BDA7-4373-AEEA-DF774F72C5BC}" name="1W Out-Performance" dataCellStyle="Percent">
      <calculatedColumnFormula>COUNTIFS(Table2[Sub-Sector],Table3[[#This Row],[Sub-Sector]],Table2[1W Return vs Nifty],"&gt;=5")/Table3[[#This Row],[Count]]</calculatedColumnFormula>
    </tableColumn>
    <tableColumn id="5" xr3:uid="{7C533AA6-0EB2-4114-8FEE-C5E8C5DA64D3}" name="1M Out-Performance" dataCellStyle="Percent">
      <calculatedColumnFormula>COUNTIFS(Table2[Sub-Sector],Table3[[#This Row],[Sub-Sector]],Table2[1M Return vs Nifty],"&gt;=5")/Table3[[#This Row],[Count]]</calculatedColumnFormula>
    </tableColumn>
    <tableColumn id="6" xr3:uid="{A4B0EDD5-20B1-4743-8D7E-CD69C557C33F}" name="6M Return vs Nifty" dataCellStyle="Percent">
      <calculatedColumnFormula>COUNTIFS(Table2[Sub-Sector],Table3[[#This Row],[Sub-Sector]],Table2[6M Return vs Nifty],"&gt;=10")/Table3[[#This Row],[Count]]</calculatedColumnFormula>
    </tableColumn>
    <tableColumn id="7" xr3:uid="{A96906EC-87D7-4AAA-A0B8-1EBA87B8035E}" name="1Y Return vs Nifty" dataCellStyle="Percent">
      <calculatedColumnFormula>COUNTIFS(Table2[Sub-Sector],Table3[[#This Row],[Sub-Sector]],Table2[1Y Return vs Nifty],"&gt;=10")/Table3[[#This Row],[Count]]</calculatedColumnFormula>
    </tableColumn>
    <tableColumn id="8" xr3:uid="{FB8F12AE-BF91-4952-8ADD-14A6B83FA893}" name="RSI" dataCellStyle="Percent">
      <calculatedColumnFormula>COUNTIFS(Table2[Sub-Sector],Table3[[#This Row],[Sub-Sector]],Table2[RSI Exponential â€“ 14D],"&gt;=50")/Table3[[#This Row],[Count]]</calculatedColumnFormula>
    </tableColumn>
    <tableColumn id="9" xr3:uid="{A9444F72-F2B2-40C5-92EE-5817398C2BDB}" name="Relative Volume" dataDxfId="36" dataCellStyle="Percent">
      <calculatedColumnFormula>COUNTIFS(Table2[Sub-Sector],Table3[[#This Row],[Sub-Sector]],Table2[Relative Volume],"&gt;=1")/Table3[[#This Row],[Count]]</calculatedColumnFormula>
    </tableColumn>
    <tableColumn id="10" xr3:uid="{EBDCFF10-5572-485C-B178-1DFA8A103F9D}" name="% Away From Day Low" dataCellStyle="Percent">
      <calculatedColumnFormula>COUNTIFS(Table2[Sub-Sector],Table3[[#This Row],[Sub-Sector]],Table2[% Away From Day Low],"&gt;=0.05")/Table3[[#This Row],[Count]]</calculatedColumnFormula>
    </tableColumn>
    <tableColumn id="11" xr3:uid="{CB3D7C1B-DE2F-4550-9DCD-3227BE132E24}" name="% Away From Day High" dataCellStyle="Percent">
      <calculatedColumnFormula>COUNTIFS(Table2[Sub-Sector],Table3[[#This Row],[Sub-Sector]],Table2[% Away From Day High],"&lt;=0.05")/Table3[[#This Row],[Count]]</calculatedColumnFormula>
    </tableColumn>
    <tableColumn id="12" xr3:uid="{0843EDC6-236C-4C7B-A414-59AEB63B825B}" name="% Away From Current Week Low" dataCellStyle="Percent">
      <calculatedColumnFormula>COUNTIFS(Table2[Sub-Sector],Table3[[#This Row],[Sub-Sector]],Table2[% Away From Current Week Low],"&gt;=0.05")/Table3[[#This Row],[Count]]</calculatedColumnFormula>
    </tableColumn>
    <tableColumn id="13" xr3:uid="{74B61D88-CD9F-4BC4-ADE3-AD08F99920E3}" name="% Away From Current Week High" dataCellStyle="Percent">
      <calculatedColumnFormula>COUNTIFS(Table2[Sub-Sector],Table3[[#This Row],[Sub-Sector]],Table2[% Away From Current Week High],"&lt;=0.05")/Table3[[#This Row],[Count]]</calculatedColumnFormula>
    </tableColumn>
    <tableColumn id="14" xr3:uid="{1187554D-E27F-471D-A311-FB2E94F8C410}" name="% Away From Current Month Low" dataCellStyle="Percent">
      <calculatedColumnFormula>COUNTIFS(Table2[Sub-Sector],Table3[[#This Row],[Sub-Sector]],Table2[% Away From Current Month Low],"&gt;=0.05")/Table3[[#This Row],[Count]]</calculatedColumnFormula>
    </tableColumn>
    <tableColumn id="15" xr3:uid="{20E95694-B3A9-4792-B748-AB10DA168D99}" name="% Away From Current Month High" dataCellStyle="Percent">
      <calculatedColumnFormula>COUNTIFS(Table2[Sub-Sector],Table3[[#This Row],[Sub-Sector]],Table2[% Away From Current Month High],"&lt;=0.05")/Table3[[#This Row],[Count]]</calculatedColumnFormula>
    </tableColumn>
    <tableColumn id="16" xr3:uid="{C0CFC127-282E-4AFE-9830-5AD1897BBAAD}" name="% Away From 52W High" dataCellStyle="Percent">
      <calculatedColumnFormula>COUNTIFS(Table2[Sub-Sector],Table3[[#This Row],[Sub-Sector]],Table2[% Away From 52W High],"&lt;=10")/Table3[[#This Row],[Count]]</calculatedColumnFormula>
    </tableColumn>
    <tableColumn id="17" xr3:uid="{ED4F8344-1824-47A3-AD27-5086592179E7}" name="% Away From 52W Low" dataCellStyle="Percent">
      <calculatedColumnFormula>COUNTIFS(Table2[Sub-Sector],Table3[[#This Row],[Sub-Sector]],Table2[% Away From 52W Low],"&gt;=10")/Table3[[#This Row],[Count]]</calculatedColumnFormula>
    </tableColumn>
    <tableColumn id="18" xr3:uid="{98B683D2-2398-4593-81A1-8F79606D8984}" name="% Price above 20D EMA" dataCellStyle="Percent">
      <calculatedColumnFormula>COUNTIFS(Table2[Sub-Sector],Table3[[#This Row],[Sub-Sector]],Table2[% Price above 20 EMA],"&gt;=0")/Table3[[#This Row],[Count]]</calculatedColumnFormula>
    </tableColumn>
    <tableColumn id="19" xr3:uid="{AF9872AB-5EB0-4759-A1C6-F9552D270CE7}" name="% Price above 50 EMA" dataCellStyle="Percent">
      <calculatedColumnFormula>COUNTIFS(Table2[Sub-Sector],Table3[[#This Row],[Sub-Sector]],Table2[% Price above 50 EMA],"&gt;=0")/Table3[[#This Row],[Count]]</calculatedColumnFormula>
    </tableColumn>
    <tableColumn id="20" xr3:uid="{2517EA25-E611-49F8-B24F-F57D6765D2B3}" name="% Price above 200 EMA" dataCellStyle="Percent">
      <calculatedColumnFormula>COUNTIFS(Table2[Sub-Sector],Table3[[#This Row],[Sub-Sector]],Table2[% Price above 200 EMA],"&gt;=0")/Table3[[#This Row],[Count]]</calculatedColumnFormula>
    </tableColumn>
    <tableColumn id="21" xr3:uid="{D7657112-220B-4EEF-BF2B-C83426969676}" name="Rate of Change - Zone" dataCellStyle="Percent">
      <calculatedColumnFormula>COUNTIFS(Table2[Sub-Sector],Table3[[#This Row],[Sub-Sector]],Table2[Rate of Change - Zone],"Positive")/Table3[[#This Row],[Count]]</calculatedColumnFormula>
    </tableColumn>
    <tableColumn id="22" xr3:uid="{47F8CDB3-F5C7-4ABE-8159-A9D07E0AC64F}" name="Sharpe Ratio" dataCellStyle="Percent">
      <calculatedColumnFormula>COUNTIFS(Table2[Sub-Sector],Table3[[#This Row],[Sub-Sector]],Table2[Sharpe Ratio],"&gt;=0.10")/Table3[[#This Row],[Count]]</calculatedColumnFormula>
    </tableColumn>
    <tableColumn id="23" xr3:uid="{0B9C930A-76A7-4547-8D6A-AF2E930A2E10}" name="Score" dataDxfId="35" dataCellStyle="Percent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CD113F78-EF26-4D10-B60D-FA4FF3E19909}" name="Rank" dataDxfId="34" dataCellStyle="Percent">
      <calculatedColumnFormula>_xlfn.RANK.AVG(Table3[[#This Row],[Score]],Table3[Score],1)</calculatedColumnFormula>
    </tableColumn>
    <tableColumn id="25" xr3:uid="{C41C5F6D-3047-4FE6-A39D-8684C168EFC1}" name="Score 2 " dataDxfId="33" dataCellStyle="Percent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D46C7BE7-DD76-4DED-AFF3-8F6237C5923E}" name="Rank 2" dataDxfId="32" dataCellStyle="Percent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613A32-7B27-4364-BC5A-FE0BE24575CA}" name="Table2" displayName="Table2" ref="A1:AV735" totalsRowShown="0">
  <sortState xmlns:xlrd2="http://schemas.microsoft.com/office/spreadsheetml/2017/richdata2" ref="A2:AV735">
    <sortCondition ref="AV1:AV735"/>
  </sortState>
  <tableColumns count="48">
    <tableColumn id="1" xr3:uid="{14745A98-0836-4676-9346-2DC6BA674DC8}" name="Name"/>
    <tableColumn id="2" xr3:uid="{8FDE504F-6D04-44DB-B900-520CBA9ED45E}" name="Ticker"/>
    <tableColumn id="3" xr3:uid="{941C88EE-C5C1-4349-89E4-C482BB68A04A}" name="Industry"/>
    <tableColumn id="4" xr3:uid="{C5D0B4B9-A3E2-4DA8-A4B2-A0CFF3A45BFB}" name="Sub-Sector"/>
    <tableColumn id="5" xr3:uid="{7AC1048D-8A26-4713-9985-C88EB84F19D4}" name="Market Cap"/>
    <tableColumn id="6" xr3:uid="{6C77FCA8-28CF-4A65-A3BB-BD96C116B9A2}" name="Close Price"/>
    <tableColumn id="7" xr3:uid="{CE63D19C-E151-4CD4-8CA8-089BB00E582F}" name="1Y Return vs Nifty"/>
    <tableColumn id="18" xr3:uid="{5A7A4C8A-D96A-4E8A-A200-E65EFB33AAC8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27550606-7F8B-4035-AEA3-C815786672D0}" name="1M Return vs Nifty"/>
    <tableColumn id="19" xr3:uid="{A2376F83-21CD-48EC-A4C1-5B943C42AD22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A21D6FC2-558F-4BAE-9FC8-5756C21611A2}" name="6M Return vs Nifty"/>
    <tableColumn id="20" xr3:uid="{4657E931-0BAD-4CD7-B21D-947D5CB2A18B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A1DC87DC-B0BE-48C9-9F4F-F01565365A08}" name="1W Return vs Nifty"/>
    <tableColumn id="22" xr3:uid="{A039AB40-F4A9-48C3-9379-B1D5E350DA1E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B7F4FF8C-BAB6-412E-93BA-24FE06D73A57}" name="20D EMA" dataDxfId="27"/>
    <tableColumn id="11" xr3:uid="{AC85A598-3319-4EE2-A4D0-26A7ADA398E3}" name="50D EMA"/>
    <tableColumn id="12" xr3:uid="{92AD0746-8271-411C-825E-D0BCFC42EC36}" name="200D EMA"/>
    <tableColumn id="13" xr3:uid="{960A8E0F-ACE8-401D-9A54-716A002329D6}" name="RSI Exponential â€“ 14D"/>
    <tableColumn id="25" xr3:uid="{DAEED2BF-9164-4F74-A7C8-8DAEDE6114E0}" name="% Price above 20 EMA" dataDxfId="26">
      <calculatedColumnFormula>(Table2[[#This Row],[Close Price]]-Table2[[#This Row],[20D EMA]])/Table2[[#This Row],[20D EMA]]</calculatedColumnFormula>
    </tableColumn>
    <tableColumn id="24" xr3:uid="{2280BDDB-1DF5-47F4-8D0E-416C58C7E596}" name="% Price above 50 EMA" dataDxfId="25">
      <calculatedColumnFormula>(Table2[[#This Row],[Close Price]]-Table2[[#This Row],[50D EMA]])/Table2[[#This Row],[50D EMA]]</calculatedColumnFormula>
    </tableColumn>
    <tableColumn id="23" xr3:uid="{C3636F1C-0731-4269-B0D1-ADD221C937F0}" name="% Price above 200 EMA" dataDxfId="24">
      <calculatedColumnFormula>(Table2[[#This Row],[Close Price]]-Table2[[#This Row],[200D EMA]])/Table2[[#This Row],[200D EMA]]</calculatedColumnFormula>
    </tableColumn>
    <tableColumn id="14" xr3:uid="{18D7FDE4-9B4A-465A-BAD0-1A07B840237A}" name="Relative Volume"/>
    <tableColumn id="37" xr3:uid="{7D18B6DC-967D-4BBC-A3DD-0A7F6B5EF3A5}" name="Day Low" dataDxfId="23"/>
    <tableColumn id="36" xr3:uid="{3BD52EA7-6A7C-4480-8CA2-BC7A0AFD2F24}" name="Day High" dataDxfId="22"/>
    <tableColumn id="35" xr3:uid="{240FD854-2FAF-4369-8EBE-53E70FAF9630}" name="Current Week Low" dataDxfId="21"/>
    <tableColumn id="34" xr3:uid="{E18BF4FF-25A4-463B-B481-9B899B6E7CB5}" name="Current Week High" dataDxfId="20"/>
    <tableColumn id="33" xr3:uid="{3A55F309-D65D-4D05-932E-50BEF6283413}" name="Current Month Low" dataDxfId="19"/>
    <tableColumn id="32" xr3:uid="{6248DEA8-C59B-405B-BD7D-00E5A43E21E9}" name="Current Month High" dataDxfId="18"/>
    <tableColumn id="31" xr3:uid="{2EA1B4BF-A345-43F5-B51C-7D2031A8EC4F}" name="% Away From Day Low" dataDxfId="17">
      <calculatedColumnFormula>(Table2[[#This Row],[Close Price]]/Table2[[#This Row],[Day Low]])-1</calculatedColumnFormula>
    </tableColumn>
    <tableColumn id="30" xr3:uid="{CFEB6E14-638E-4781-B810-85D5B199858D}" name="% Away From Day High" dataDxfId="16">
      <calculatedColumnFormula>(Table2[[#This Row],[Day High]]/Table2[[#This Row],[Close Price]])-1</calculatedColumnFormula>
    </tableColumn>
    <tableColumn id="29" xr3:uid="{AC590565-6900-4817-8143-F41683D775BD}" name="% Away From Current Week Low" dataDxfId="15">
      <calculatedColumnFormula>(Table2[[#This Row],[Close Price]]/Table2[[#This Row],[Current Week Low]])-1</calculatedColumnFormula>
    </tableColumn>
    <tableColumn id="28" xr3:uid="{C7CE67BB-7634-45C2-A5B1-9764E323CE05}" name="% Away From Current Week High" dataDxfId="14">
      <calculatedColumnFormula>(Table2[[#This Row],[Current Week High]]/Table2[[#This Row],[Close Price]])-1</calculatedColumnFormula>
    </tableColumn>
    <tableColumn id="27" xr3:uid="{CEC945B0-DC42-4C1A-9A70-1FA0DF06E513}" name="% Away From Current Month Low" dataDxfId="13">
      <calculatedColumnFormula>(Table2[[#This Row],[Close Price]]/Table2[[#This Row],[Current Month Low]])-1</calculatedColumnFormula>
    </tableColumn>
    <tableColumn id="26" xr3:uid="{CD263FAD-90F4-4A02-9C73-C242C4856F21}" name="% Away From Current Month High" dataDxfId="12">
      <calculatedColumnFormula>(Table2[[#This Row],[Current Month High]]/Table2[[#This Row],[Close Price]])-1</calculatedColumnFormula>
    </tableColumn>
    <tableColumn id="15" xr3:uid="{1687D392-8D99-43CD-9F94-CC6E274D6454}" name="% Away From 52W High"/>
    <tableColumn id="16" xr3:uid="{25A80509-AAF7-488A-A293-FFABFAB320D7}" name="% Away From 52W Low"/>
    <tableColumn id="38" xr3:uid="{B22002EE-DCE5-4697-9CA3-21ACE258F0B7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E6C17F00-1C36-4E52-A928-2A4E0E1672DC}" name="Relative Strength Sector Index" dataDxfId="10"/>
    <tableColumn id="41" xr3:uid="{D799A2C6-4FDD-47F5-9B38-B6A5212C2551}" name="Relative Strength Sector Index - Zone" dataDxfId="9"/>
    <tableColumn id="40" xr3:uid="{91A71D45-9C2C-405E-9C3A-37508A14A140}" name="Rate of Change" dataDxfId="8"/>
    <tableColumn id="39" xr3:uid="{BA3761F8-E01C-4078-BA02-1AC6AE40E932}" name="Rate of Change - Zone" dataDxfId="7"/>
    <tableColumn id="17" xr3:uid="{E65533F5-A735-496F-BC6C-6DD4B91F59EE}" name="Sharpe Ratio"/>
    <tableColumn id="43" xr3:uid="{454C0BD7-B095-413E-9720-79E7C26ABA58}" name="Sharpe Ratio Z-Score" dataDxfId="6">
      <calculatedColumnFormula>(Table2[[#This Row],[Sharpe Ratio]]-AVERAGE(Table2[Sharpe Ratio]))/_xlfn.STDEV.P(Table2[Sharpe Ratio])</calculatedColumnFormula>
    </tableColumn>
    <tableColumn id="44" xr3:uid="{D2616306-9C83-40EB-9D2A-AADCCB937EE1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29FE9A36-5E1F-41D9-A54F-E82E961E3C0B}" name="Rank 1Y" dataDxfId="4">
      <calculatedColumnFormula>_xlfn.RANK.AVG(Table2[[#This Row],[1Y Return vs Nifty Z-Score]],Table2[1Y Return vs Nifty Z-Score])</calculatedColumnFormula>
    </tableColumn>
    <tableColumn id="46" xr3:uid="{79B3320C-D5B5-48B6-8D04-546631C769FF}" name="Rank 6M" dataDxfId="3">
      <calculatedColumnFormula>_xlfn.RANK.AVG(Table2[[#This Row],[6M Return vs Nifty Z-Score]],Table2[6M Return vs Nifty Z-Score])</calculatedColumnFormula>
    </tableColumn>
    <tableColumn id="47" xr3:uid="{CF131974-BC99-4798-9BD8-369A4F90FEDC}" name="Rank Sharpe" dataDxfId="2">
      <calculatedColumnFormula>_xlfn.RANK.AVG(Table2[[#This Row],[Sharpe Ratio Z-Score]],Table2[Sharpe Ratio Z-Score])</calculatedColumnFormula>
    </tableColumn>
    <tableColumn id="48" xr3:uid="{36E4011F-60B2-46E6-87AA-8BF03B6E0A54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4CECEE-680B-4220-A601-C94B15A8A3EA}" name="Table1" displayName="Table1" ref="A1:Q1451" totalsRowShown="0">
  <autoFilter ref="A1:Q1451" xr:uid="{5A4CECEE-680B-4220-A601-C94B15A8A3EA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83091AA2-2EC5-49F2-93F6-4D23DC1C0AC5}" name="Name"/>
    <tableColumn id="2" xr3:uid="{3AB4A54F-1DB1-4E78-8396-2B2D2F1ABF1D}" name="Ticker"/>
    <tableColumn id="17" xr3:uid="{4AB25175-68AA-448D-82A7-F396E74D207A}" name="Industry" dataDxfId="0">
      <calculatedColumnFormula>IFERROR(VLOOKUP(Table1[[#This Row],[Ticker]],[1]!Table2[[Symbol]:[Industry]],2,FALSE),"-")</calculatedColumnFormula>
    </tableColumn>
    <tableColumn id="3" xr3:uid="{01475600-4A37-42E8-BEBB-B48ED80B0E12}" name="Sub-Sector"/>
    <tableColumn id="4" xr3:uid="{F8228B80-43B7-4628-A5B0-5EB6D95A8076}" name="Market Cap"/>
    <tableColumn id="5" xr3:uid="{55544089-C4F9-480B-A02F-5C1FA4EB9857}" name="Close Price"/>
    <tableColumn id="6" xr3:uid="{E1517379-93E6-4F65-8204-AA667BFCD4DD}" name="1Y Return vs Nifty"/>
    <tableColumn id="7" xr3:uid="{C6991939-95D1-417E-A67A-95CC4ED5BC8B}" name="1M Return vs Nifty"/>
    <tableColumn id="8" xr3:uid="{5D05394C-07F2-43A0-A29F-77DCFF9ADD19}" name="6M Return vs Nifty"/>
    <tableColumn id="9" xr3:uid="{E9053F6F-46BD-4B8A-8537-2F77CA7E3597}" name="1W Return vs Nifty"/>
    <tableColumn id="10" xr3:uid="{37972758-CC68-45EC-B8CE-C731F82B22EC}" name="50D EMA"/>
    <tableColumn id="11" xr3:uid="{6F40B492-078D-4B1F-AE93-F7B8AD53DE20}" name="200D EMA"/>
    <tableColumn id="12" xr3:uid="{4F4D14D7-2D5C-4C97-AF88-AAF1344D4D17}" name="RSI Exponential â€“ 14D"/>
    <tableColumn id="13" xr3:uid="{BB1F945B-2FAE-42D9-BBA7-6D701FBCBD95}" name="Relative Volume"/>
    <tableColumn id="14" xr3:uid="{ED7381A3-E83F-4C9A-A06B-685B63B58C6C}" name="% Away From 52W High"/>
    <tableColumn id="15" xr3:uid="{96648D3F-C4B4-4736-A055-30F8D9DD00B9}" name="% Away From 52W Low"/>
    <tableColumn id="16" xr3:uid="{D984EE6D-09C2-40FC-B194-804245AC91AA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849E7-E42F-4067-8574-10173F03CD45}">
  <dimension ref="A1:Z122"/>
  <sheetViews>
    <sheetView workbookViewId="0"/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5.88671875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6640625" bestFit="1" customWidth="1"/>
    <col min="26" max="26" width="8.88671875" bestFit="1" customWidth="1"/>
  </cols>
  <sheetData>
    <row r="1" spans="1:26" x14ac:dyDescent="0.3">
      <c r="A1" s="2" t="s">
        <v>2</v>
      </c>
      <c r="B1" s="2" t="s">
        <v>3129</v>
      </c>
      <c r="C1" s="2" t="s">
        <v>3115</v>
      </c>
      <c r="D1" s="2" t="s">
        <v>3130</v>
      </c>
      <c r="E1" s="2" t="s">
        <v>3131</v>
      </c>
      <c r="F1" s="2" t="s">
        <v>7</v>
      </c>
      <c r="G1" s="2" t="s">
        <v>5</v>
      </c>
      <c r="H1" s="2" t="s">
        <v>3132</v>
      </c>
      <c r="I1" s="2" t="s">
        <v>12</v>
      </c>
      <c r="J1" s="2" t="s">
        <v>3109</v>
      </c>
      <c r="K1" s="2" t="s">
        <v>3110</v>
      </c>
      <c r="L1" s="2" t="s">
        <v>3111</v>
      </c>
      <c r="M1" s="2" t="s">
        <v>3112</v>
      </c>
      <c r="N1" s="2" t="s">
        <v>3113</v>
      </c>
      <c r="O1" s="2" t="s">
        <v>3114</v>
      </c>
      <c r="P1" s="2" t="s">
        <v>13</v>
      </c>
      <c r="Q1" s="2" t="s">
        <v>14</v>
      </c>
      <c r="R1" s="2" t="s">
        <v>3133</v>
      </c>
      <c r="S1" s="2" t="s">
        <v>3101</v>
      </c>
      <c r="T1" s="2" t="s">
        <v>3102</v>
      </c>
      <c r="U1" s="2" t="s">
        <v>3119</v>
      </c>
      <c r="V1" s="2" t="s">
        <v>15</v>
      </c>
      <c r="W1" s="2" t="s">
        <v>3124</v>
      </c>
      <c r="X1" s="2" t="s">
        <v>3134</v>
      </c>
      <c r="Y1" s="2" t="s">
        <v>3135</v>
      </c>
      <c r="Z1" s="2" t="s">
        <v>3136</v>
      </c>
    </row>
    <row r="2" spans="1:26" x14ac:dyDescent="0.3">
      <c r="A2" s="2" t="s">
        <v>735</v>
      </c>
      <c r="B2" s="4">
        <f>COUNTIFS(Table2[Sub-Sector],Table3[[#This Row],[Sub-Sector]])</f>
        <v>1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0</v>
      </c>
      <c r="E2" s="2">
        <f>COUNTIFS(Table2[Sub-Sector],Table3[[#This Row],[Sub-Sector]],Table2[1M Return vs Nifty],"&gt;=5")/Table3[[#This Row],[Count]]</f>
        <v>0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1</v>
      </c>
      <c r="K2" s="2">
        <f>COUNTIFS(Table2[Sub-Sector],Table3[[#This Row],[Sub-Sector]],Table2[% Away From Day High],"&lt;=0.05")/Table3[[#This Row],[Count]]</f>
        <v>1</v>
      </c>
      <c r="L2" s="2">
        <f>COUNTIFS(Table2[Sub-Sector],Table3[[#This Row],[Sub-Sector]],Table2[% Away From Current Week Low],"&gt;=0.05")/Table3[[#This Row],[Count]]</f>
        <v>1</v>
      </c>
      <c r="M2" s="2">
        <f>COUNTIFS(Table2[Sub-Sector],Table3[[#This Row],[Sub-Sector]],Table2[% Away From Current Week High],"&lt;=0.05")/Table3[[#This Row],[Count]]</f>
        <v>1</v>
      </c>
      <c r="N2" s="2">
        <f>COUNTIFS(Table2[Sub-Sector],Table3[[#This Row],[Sub-Sector]],Table2[% Away From Current Month Low],"&gt;=0.05")/Table3[[#This Row],[Count]]</f>
        <v>1</v>
      </c>
      <c r="O2" s="2">
        <f>COUNTIFS(Table2[Sub-Sector],Table3[[#This Row],[Sub-Sector]],Table2[% Away From Current Month High],"&lt;=0.05")/Table3[[#This Row],[Count]]</f>
        <v>1</v>
      </c>
      <c r="P2" s="2">
        <f>COUNTIFS(Table2[Sub-Sector],Table3[[#This Row],[Sub-Sector]],Table2[% Away From 52W High],"&lt;=10")/Table3[[#This Row],[Count]]</f>
        <v>1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0</v>
      </c>
      <c r="W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239</v>
      </c>
      <c r="X2" s="3">
        <f>_xlfn.RANK.AVG(Table3[[#This Row],[Score]],Table3[Score],1)</f>
        <v>8</v>
      </c>
      <c r="Y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40.5</v>
      </c>
      <c r="Z2" s="3">
        <f>_xlfn.RANK.AVG(Table3[[#This Row],[Score 2 ]],Table3[[Score 2 ]],1)</f>
        <v>1.5</v>
      </c>
    </row>
    <row r="3" spans="1:26" x14ac:dyDescent="0.3">
      <c r="A3" s="2" t="s">
        <v>1591</v>
      </c>
      <c r="B3" s="4">
        <f>COUNTIFS(Table2[Sub-Sector],Table3[[#This Row],[Sub-Sector]])</f>
        <v>1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0</v>
      </c>
      <c r="E3" s="2">
        <f>COUNTIFS(Table2[Sub-Sector],Table3[[#This Row],[Sub-Sector]],Table2[1M Return vs Nifty],"&gt;=5")/Table3[[#This Row],[Count]]</f>
        <v>1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1</v>
      </c>
      <c r="M3" s="2">
        <f>COUNTIFS(Table2[Sub-Sector],Table3[[#This Row],[Sub-Sector]],Table2[% Away From Current Week High],"&lt;=0.05")/Table3[[#This Row],[Count]]</f>
        <v>1</v>
      </c>
      <c r="N3" s="2">
        <f>COUNTIFS(Table2[Sub-Sector],Table3[[#This Row],[Sub-Sector]],Table2[% Away From Current Month Low],"&gt;=0.05")/Table3[[#This Row],[Count]]</f>
        <v>1</v>
      </c>
      <c r="O3" s="2">
        <f>COUNTIFS(Table2[Sub-Sector],Table3[[#This Row],[Sub-Sector]],Table2[% Away From Current Month High],"&lt;=0.05")/Table3[[#This Row],[Count]]</f>
        <v>1</v>
      </c>
      <c r="P3" s="2">
        <f>COUNTIFS(Table2[Sub-Sector],Table3[[#This Row],[Sub-Sector]],Table2[% Away From 52W High],"&lt;=10")/Table3[[#This Row],[Count]]</f>
        <v>1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0</v>
      </c>
      <c r="W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148</v>
      </c>
      <c r="X3" s="3">
        <f>_xlfn.RANK.AVG(Table3[[#This Row],[Score]],Table3[Score],1)</f>
        <v>1</v>
      </c>
      <c r="Y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40.5</v>
      </c>
      <c r="Z3" s="3">
        <f>_xlfn.RANK.AVG(Table3[[#This Row],[Score 2 ]],Table3[[Score 2 ]],1)</f>
        <v>1.5</v>
      </c>
    </row>
    <row r="4" spans="1:26" x14ac:dyDescent="0.3">
      <c r="A4" s="2" t="s">
        <v>60</v>
      </c>
      <c r="B4" s="4">
        <f>COUNTIFS(Table2[Sub-Sector],Table3[[#This Row],[Sub-Sector]])</f>
        <v>6</v>
      </c>
      <c r="C4" s="2">
        <f>COUNTIFS(Table2[Sub-Sector],Table3[[#This Row],[Sub-Sector]],Table2[Uptrend],"Uptrend")/Table3[[#This Row],[Count]]</f>
        <v>1</v>
      </c>
      <c r="D4" s="2">
        <f>COUNTIFS(Table2[Sub-Sector],Table3[[#This Row],[Sub-Sector]],Table2[1W Return vs Nifty],"&gt;=5")/Table3[[#This Row],[Count]]</f>
        <v>0</v>
      </c>
      <c r="E4" s="2">
        <f>COUNTIFS(Table2[Sub-Sector],Table3[[#This Row],[Sub-Sector]],Table2[1M Return vs Nifty],"&gt;=5")/Table3[[#This Row],[Count]]</f>
        <v>0.33333333333333331</v>
      </c>
      <c r="F4" s="2">
        <f>COUNTIFS(Table2[Sub-Sector],Table3[[#This Row],[Sub-Sector]],Table2[6M Return vs Nifty],"&gt;=10")/Table3[[#This Row],[Count]]</f>
        <v>0.83333333333333337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0.66666666666666663</v>
      </c>
      <c r="I4" s="2">
        <f>COUNTIFS(Table2[Sub-Sector],Table3[[#This Row],[Sub-Sector]],Table2[Relative Volume],"&gt;=1")/Table3[[#This Row],[Count]]</f>
        <v>0.66666666666666663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0.33333333333333331</v>
      </c>
      <c r="M4" s="2">
        <f>COUNTIFS(Table2[Sub-Sector],Table3[[#This Row],[Sub-Sector]],Table2[% Away From Current Week High],"&lt;=0.05")/Table3[[#This Row],[Count]]</f>
        <v>0.66666666666666663</v>
      </c>
      <c r="N4" s="2">
        <f>COUNTIFS(Table2[Sub-Sector],Table3[[#This Row],[Sub-Sector]],Table2[% Away From Current Month Low],"&gt;=0.05")/Table3[[#This Row],[Count]]</f>
        <v>0.33333333333333331</v>
      </c>
      <c r="O4" s="2">
        <f>COUNTIFS(Table2[Sub-Sector],Table3[[#This Row],[Sub-Sector]],Table2[% Away From Current Month High],"&lt;=0.05")/Table3[[#This Row],[Count]]</f>
        <v>0.33333333333333331</v>
      </c>
      <c r="P4" s="2">
        <f>COUNTIFS(Table2[Sub-Sector],Table3[[#This Row],[Sub-Sector]],Table2[% Away From 52W High],"&lt;=10")/Table3[[#This Row],[Count]]</f>
        <v>0.66666666666666663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0.66666666666666663</v>
      </c>
      <c r="S4" s="2">
        <f>COUNTIFS(Table2[Sub-Sector],Table3[[#This Row],[Sub-Sector]],Table2[% Price above 50 EMA],"&gt;=0")/Table3[[#This Row],[Count]]</f>
        <v>0.66666666666666663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0.83333333333333337</v>
      </c>
      <c r="V4" s="2">
        <f>COUNTIFS(Table2[Sub-Sector],Table3[[#This Row],[Sub-Sector]],Table2[Sharpe Ratio],"&gt;=0.10")/Table3[[#This Row],[Count]]</f>
        <v>0.5</v>
      </c>
      <c r="W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217</v>
      </c>
      <c r="X4" s="3">
        <f>_xlfn.RANK.AVG(Table3[[#This Row],[Score]],Table3[Score],1)</f>
        <v>6</v>
      </c>
      <c r="Y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75</v>
      </c>
      <c r="Z4" s="3">
        <f>_xlfn.RANK.AVG(Table3[[#This Row],[Score 2 ]],Table3[[Score 2 ]],1)</f>
        <v>3</v>
      </c>
    </row>
    <row r="5" spans="1:26" x14ac:dyDescent="0.3">
      <c r="A5" s="2" t="s">
        <v>51</v>
      </c>
      <c r="B5" s="4">
        <f>COUNTIFS(Table2[Sub-Sector],Table3[[#This Row],[Sub-Sector]])</f>
        <v>3</v>
      </c>
      <c r="C5" s="2">
        <f>COUNTIFS(Table2[Sub-Sector],Table3[[#This Row],[Sub-Sector]],Table2[Uptrend],"Uptrend")/Table3[[#This Row],[Count]]</f>
        <v>1</v>
      </c>
      <c r="D5" s="2">
        <f>COUNTIFS(Table2[Sub-Sector],Table3[[#This Row],[Sub-Sector]],Table2[1W Return vs Nifty],"&gt;=5")/Table3[[#This Row],[Count]]</f>
        <v>0</v>
      </c>
      <c r="E5" s="2">
        <f>COUNTIFS(Table2[Sub-Sector],Table3[[#This Row],[Sub-Sector]],Table2[1M Return vs Nifty],"&gt;=5")/Table3[[#This Row],[Count]]</f>
        <v>1</v>
      </c>
      <c r="F5" s="2">
        <f>COUNTIFS(Table2[Sub-Sector],Table3[[#This Row],[Sub-Sector]],Table2[6M Return vs Nifty],"&gt;=10")/Table3[[#This Row],[Count]]</f>
        <v>1</v>
      </c>
      <c r="G5" s="2">
        <f>COUNTIFS(Table2[Sub-Sector],Table3[[#This Row],[Sub-Sector]],Table2[1Y Return vs Nifty],"&gt;=10")/Table3[[#This Row],[Count]]</f>
        <v>0.66666666666666663</v>
      </c>
      <c r="H5" s="2">
        <f>COUNTIFS(Table2[Sub-Sector],Table3[[#This Row],[Sub-Sector]],Table2[RSI Exponential â€“ 14D],"&gt;=50")/Table3[[#This Row],[Count]]</f>
        <v>1</v>
      </c>
      <c r="I5" s="2">
        <f>COUNTIFS(Table2[Sub-Sector],Table3[[#This Row],[Sub-Sector]],Table2[Relative Volume],"&gt;=1")/Table3[[#This Row],[Count]]</f>
        <v>1</v>
      </c>
      <c r="J5" s="2">
        <f>COUNTIFS(Table2[Sub-Sector],Table3[[#This Row],[Sub-Sector]],Table2[% Away From Day Low],"&gt;=0.05")/Table3[[#This Row],[Count]]</f>
        <v>0.33333333333333331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1</v>
      </c>
      <c r="M5" s="2">
        <f>COUNTIFS(Table2[Sub-Sector],Table3[[#This Row],[Sub-Sector]],Table2[% Away From Current Week High],"&lt;=0.05")/Table3[[#This Row],[Count]]</f>
        <v>1</v>
      </c>
      <c r="N5" s="2">
        <f>COUNTIFS(Table2[Sub-Sector],Table3[[#This Row],[Sub-Sector]],Table2[% Away From Current Month Low],"&gt;=0.05")/Table3[[#This Row],[Count]]</f>
        <v>1</v>
      </c>
      <c r="O5" s="2">
        <f>COUNTIFS(Table2[Sub-Sector],Table3[[#This Row],[Sub-Sector]],Table2[% Away From Current Month High],"&lt;=0.05")/Table3[[#This Row],[Count]]</f>
        <v>0.66666666666666663</v>
      </c>
      <c r="P5" s="2">
        <f>COUNTIFS(Table2[Sub-Sector],Table3[[#This Row],[Sub-Sector]],Table2[% Away From 52W High],"&lt;=10")/Table3[[#This Row],[Count]]</f>
        <v>1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1</v>
      </c>
      <c r="S5" s="2">
        <f>COUNTIFS(Table2[Sub-Sector],Table3[[#This Row],[Sub-Sector]],Table2[% Price above 50 EMA],"&gt;=0")/Table3[[#This Row],[Count]]</f>
        <v>1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1</v>
      </c>
      <c r="V5" s="2">
        <f>COUNTIFS(Table2[Sub-Sector],Table3[[#This Row],[Sub-Sector]],Table2[Sharpe Ratio],"&gt;=0.10")/Table3[[#This Row],[Count]]</f>
        <v>0.66666666666666663</v>
      </c>
      <c r="W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187.5</v>
      </c>
      <c r="X5" s="3">
        <f>_xlfn.RANK.AVG(Table3[[#This Row],[Score]],Table3[Score],1)</f>
        <v>5</v>
      </c>
      <c r="Y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80</v>
      </c>
      <c r="Z5" s="3">
        <f>_xlfn.RANK.AVG(Table3[[#This Row],[Score 2 ]],Table3[[Score 2 ]],1)</f>
        <v>4</v>
      </c>
    </row>
    <row r="6" spans="1:26" x14ac:dyDescent="0.3">
      <c r="A6" s="2" t="s">
        <v>89</v>
      </c>
      <c r="B6" s="4">
        <f>COUNTIFS(Table2[Sub-Sector],Table3[[#This Row],[Sub-Sector]])</f>
        <v>3</v>
      </c>
      <c r="C6" s="2">
        <f>COUNTIFS(Table2[Sub-Sector],Table3[[#This Row],[Sub-Sector]],Table2[Uptrend],"Uptrend")/Table3[[#This Row],[Count]]</f>
        <v>1</v>
      </c>
      <c r="D6" s="2">
        <f>COUNTIFS(Table2[Sub-Sector],Table3[[#This Row],[Sub-Sector]],Table2[1W Return vs Nifty],"&gt;=5")/Table3[[#This Row],[Count]]</f>
        <v>0</v>
      </c>
      <c r="E6" s="2">
        <f>COUNTIFS(Table2[Sub-Sector],Table3[[#This Row],[Sub-Sector]],Table2[1M Return vs Nifty],"&gt;=5")/Table3[[#This Row],[Count]]</f>
        <v>0.33333333333333331</v>
      </c>
      <c r="F6" s="2">
        <f>COUNTIFS(Table2[Sub-Sector],Table3[[#This Row],[Sub-Sector]],Table2[6M Return vs Nifty],"&gt;=10")/Table3[[#This Row],[Count]]</f>
        <v>0.66666666666666663</v>
      </c>
      <c r="G6" s="2">
        <f>COUNTIFS(Table2[Sub-Sector],Table3[[#This Row],[Sub-Sector]],Table2[1Y Return vs Nifty],"&gt;=10")/Table3[[#This Row],[Count]]</f>
        <v>1</v>
      </c>
      <c r="H6" s="2">
        <f>COUNTIFS(Table2[Sub-Sector],Table3[[#This Row],[Sub-Sector]],Table2[RSI Exponential â€“ 14D],"&gt;=50")/Table3[[#This Row],[Count]]</f>
        <v>0.66666666666666663</v>
      </c>
      <c r="I6" s="2">
        <f>COUNTIFS(Table2[Sub-Sector],Table3[[#This Row],[Sub-Sector]],Table2[Relative Volume],"&gt;=1")/Table3[[#This Row],[Count]]</f>
        <v>0.66666666666666663</v>
      </c>
      <c r="J6" s="2">
        <f>COUNTIFS(Table2[Sub-Sector],Table3[[#This Row],[Sub-Sector]],Table2[% Away From Day Low],"&gt;=0.05")/Table3[[#This Row],[Count]]</f>
        <v>0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0</v>
      </c>
      <c r="M6" s="2">
        <f>COUNTIFS(Table2[Sub-Sector],Table3[[#This Row],[Sub-Sector]],Table2[% Away From Current Week High],"&lt;=0.05")/Table3[[#This Row],[Count]]</f>
        <v>0.66666666666666663</v>
      </c>
      <c r="N6" s="2">
        <f>COUNTIFS(Table2[Sub-Sector],Table3[[#This Row],[Sub-Sector]],Table2[% Away From Current Month Low],"&gt;=0.05")/Table3[[#This Row],[Count]]</f>
        <v>0</v>
      </c>
      <c r="O6" s="2">
        <f>COUNTIFS(Table2[Sub-Sector],Table3[[#This Row],[Sub-Sector]],Table2[% Away From Current Month High],"&lt;=0.05")/Table3[[#This Row],[Count]]</f>
        <v>0.33333333333333331</v>
      </c>
      <c r="P6" s="2">
        <f>COUNTIFS(Table2[Sub-Sector],Table3[[#This Row],[Sub-Sector]],Table2[% Away From 52W High],"&lt;=10")/Table3[[#This Row],[Count]]</f>
        <v>0.66666666666666663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0.66666666666666663</v>
      </c>
      <c r="S6" s="2">
        <f>COUNTIFS(Table2[Sub-Sector],Table3[[#This Row],[Sub-Sector]],Table2[% Price above 50 EMA],"&gt;=0")/Table3[[#This Row],[Count]]</f>
        <v>0.66666666666666663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0.66666666666666663</v>
      </c>
      <c r="V6" s="2">
        <f>COUNTIFS(Table2[Sub-Sector],Table3[[#This Row],[Sub-Sector]],Table2[Sharpe Ratio],"&gt;=0.10")/Table3[[#This Row],[Count]]</f>
        <v>1</v>
      </c>
      <c r="W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240.5</v>
      </c>
      <c r="X6" s="3">
        <f>_xlfn.RANK.AVG(Table3[[#This Row],[Score]],Table3[Score],1)</f>
        <v>10</v>
      </c>
      <c r="Y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98.5</v>
      </c>
      <c r="Z6" s="3">
        <f>_xlfn.RANK.AVG(Table3[[#This Row],[Score 2 ]],Table3[[Score 2 ]],1)</f>
        <v>5.5</v>
      </c>
    </row>
    <row r="7" spans="1:26" x14ac:dyDescent="0.3">
      <c r="A7" s="2" t="s">
        <v>130</v>
      </c>
      <c r="B7" s="4">
        <f>COUNTIFS(Table2[Sub-Sector],Table3[[#This Row],[Sub-Sector]])</f>
        <v>3</v>
      </c>
      <c r="C7" s="2">
        <f>COUNTIFS(Table2[Sub-Sector],Table3[[#This Row],[Sub-Sector]],Table2[Uptrend],"Uptrend")/Table3[[#This Row],[Count]]</f>
        <v>0.66666666666666663</v>
      </c>
      <c r="D7" s="2">
        <f>COUNTIFS(Table2[Sub-Sector],Table3[[#This Row],[Sub-Sector]],Table2[1W Return vs Nifty],"&gt;=5")/Table3[[#This Row],[Count]]</f>
        <v>0</v>
      </c>
      <c r="E7" s="2">
        <f>COUNTIFS(Table2[Sub-Sector],Table3[[#This Row],[Sub-Sector]],Table2[1M Return vs Nifty],"&gt;=5")/Table3[[#This Row],[Count]]</f>
        <v>0</v>
      </c>
      <c r="F7" s="2">
        <f>COUNTIFS(Table2[Sub-Sector],Table3[[#This Row],[Sub-Sector]],Table2[6M Return vs Nifty],"&gt;=10")/Table3[[#This Row],[Count]]</f>
        <v>0.66666666666666663</v>
      </c>
      <c r="G7" s="2">
        <f>COUNTIFS(Table2[Sub-Sector],Table3[[#This Row],[Sub-Sector]],Table2[1Y Return vs Nifty],"&gt;=10")/Table3[[#This Row],[Count]]</f>
        <v>1</v>
      </c>
      <c r="H7" s="2">
        <f>COUNTIFS(Table2[Sub-Sector],Table3[[#This Row],[Sub-Sector]],Table2[RSI Exponential â€“ 14D],"&gt;=50")/Table3[[#This Row],[Count]]</f>
        <v>0.33333333333333331</v>
      </c>
      <c r="I7" s="2">
        <f>COUNTIFS(Table2[Sub-Sector],Table3[[#This Row],[Sub-Sector]],Table2[Relative Volume],"&gt;=1")/Table3[[#This Row],[Count]]</f>
        <v>0.66666666666666663</v>
      </c>
      <c r="J7" s="2">
        <f>COUNTIFS(Table2[Sub-Sector],Table3[[#This Row],[Sub-Sector]],Table2[% Away From Day Low],"&gt;=0.05")/Table3[[#This Row],[Count]]</f>
        <v>0.33333333333333331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0.33333333333333331</v>
      </c>
      <c r="M7" s="2">
        <f>COUNTIFS(Table2[Sub-Sector],Table3[[#This Row],[Sub-Sector]],Table2[% Away From Current Week High],"&lt;=0.05")/Table3[[#This Row],[Count]]</f>
        <v>1</v>
      </c>
      <c r="N7" s="2">
        <f>COUNTIFS(Table2[Sub-Sector],Table3[[#This Row],[Sub-Sector]],Table2[% Away From Current Month Low],"&gt;=0.05")/Table3[[#This Row],[Count]]</f>
        <v>0.33333333333333331</v>
      </c>
      <c r="O7" s="2">
        <f>COUNTIFS(Table2[Sub-Sector],Table3[[#This Row],[Sub-Sector]],Table2[% Away From Current Month High],"&lt;=0.05")/Table3[[#This Row],[Count]]</f>
        <v>0.33333333333333331</v>
      </c>
      <c r="P7" s="2">
        <f>COUNTIFS(Table2[Sub-Sector],Table3[[#This Row],[Sub-Sector]],Table2[% Away From 52W High],"&lt;=10")/Table3[[#This Row],[Count]]</f>
        <v>0.66666666666666663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0.33333333333333331</v>
      </c>
      <c r="S7" s="2">
        <f>COUNTIFS(Table2[Sub-Sector],Table3[[#This Row],[Sub-Sector]],Table2[% Price above 50 EMA],"&gt;=0")/Table3[[#This Row],[Count]]</f>
        <v>0.66666666666666663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0.66666666666666663</v>
      </c>
      <c r="V7" s="2">
        <f>COUNTIFS(Table2[Sub-Sector],Table3[[#This Row],[Sub-Sector]],Table2[Sharpe Ratio],"&gt;=0.10")/Table3[[#This Row],[Count]]</f>
        <v>0.33333333333333331</v>
      </c>
      <c r="W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</v>
      </c>
      <c r="X7" s="3">
        <f>_xlfn.RANK.AVG(Table3[[#This Row],[Score]],Table3[Score],1)</f>
        <v>37.5</v>
      </c>
      <c r="Y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98.5</v>
      </c>
      <c r="Z7" s="3">
        <f>_xlfn.RANK.AVG(Table3[[#This Row],[Score 2 ]],Table3[[Score 2 ]],1)</f>
        <v>5.5</v>
      </c>
    </row>
    <row r="8" spans="1:26" x14ac:dyDescent="0.3">
      <c r="A8" s="2" t="s">
        <v>265</v>
      </c>
      <c r="B8" s="4">
        <f>COUNTIFS(Table2[Sub-Sector],Table3[[#This Row],[Sub-Sector]])</f>
        <v>2</v>
      </c>
      <c r="C8" s="2">
        <f>COUNTIFS(Table2[Sub-Sector],Table3[[#This Row],[Sub-Sector]],Table2[Uptrend],"Uptrend")/Table3[[#This Row],[Count]]</f>
        <v>0.5</v>
      </c>
      <c r="D8" s="2">
        <f>COUNTIFS(Table2[Sub-Sector],Table3[[#This Row],[Sub-Sector]],Table2[1W Return vs Nifty],"&gt;=5")/Table3[[#This Row],[Count]]</f>
        <v>0.5</v>
      </c>
      <c r="E8" s="2">
        <f>COUNTIFS(Table2[Sub-Sector],Table3[[#This Row],[Sub-Sector]],Table2[1M Return vs Nifty],"&gt;=5")/Table3[[#This Row],[Count]]</f>
        <v>0.5</v>
      </c>
      <c r="F8" s="2">
        <f>COUNTIFS(Table2[Sub-Sector],Table3[[#This Row],[Sub-Sector]],Table2[6M Return vs Nifty],"&gt;=10")/Table3[[#This Row],[Count]]</f>
        <v>0.5</v>
      </c>
      <c r="G8" s="2">
        <f>COUNTIFS(Table2[Sub-Sector],Table3[[#This Row],[Sub-Sector]],Table2[1Y Return vs Nifty],"&gt;=10")/Table3[[#This Row],[Count]]</f>
        <v>1</v>
      </c>
      <c r="H8" s="2">
        <f>COUNTIFS(Table2[Sub-Sector],Table3[[#This Row],[Sub-Sector]],Table2[RSI Exponential â€“ 14D],"&gt;=50")/Table3[[#This Row],[Count]]</f>
        <v>1</v>
      </c>
      <c r="I8" s="2">
        <f>COUNTIFS(Table2[Sub-Sector],Table3[[#This Row],[Sub-Sector]],Table2[Relative Volume],"&gt;=1")/Table3[[#This Row],[Count]]</f>
        <v>0.5</v>
      </c>
      <c r="J8" s="2">
        <f>COUNTIFS(Table2[Sub-Sector],Table3[[#This Row],[Sub-Sector]],Table2[% Away From Day Low],"&gt;=0.05")/Table3[[#This Row],[Count]]</f>
        <v>0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1</v>
      </c>
      <c r="M8" s="2">
        <f>COUNTIFS(Table2[Sub-Sector],Table3[[#This Row],[Sub-Sector]],Table2[% Away From Current Week High],"&lt;=0.05")/Table3[[#This Row],[Count]]</f>
        <v>1</v>
      </c>
      <c r="N8" s="2">
        <f>COUNTIFS(Table2[Sub-Sector],Table3[[#This Row],[Sub-Sector]],Table2[% Away From Current Month Low],"&gt;=0.05")/Table3[[#This Row],[Count]]</f>
        <v>1</v>
      </c>
      <c r="O8" s="2">
        <f>COUNTIFS(Table2[Sub-Sector],Table3[[#This Row],[Sub-Sector]],Table2[% Away From Current Month High],"&lt;=0.05")/Table3[[#This Row],[Count]]</f>
        <v>1</v>
      </c>
      <c r="P8" s="2">
        <f>COUNTIFS(Table2[Sub-Sector],Table3[[#This Row],[Sub-Sector]],Table2[% Away From 52W High],"&lt;=10")/Table3[[#This Row],[Count]]</f>
        <v>0.5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1</v>
      </c>
      <c r="S8" s="2">
        <f>COUNTIFS(Table2[Sub-Sector],Table3[[#This Row],[Sub-Sector]],Table2[% Price above 50 EMA],"&gt;=0")/Table3[[#This Row],[Count]]</f>
        <v>0.5</v>
      </c>
      <c r="T8" s="2">
        <f>COUNTIFS(Table2[Sub-Sector],Table3[[#This Row],[Sub-Sector]],Table2[% Price above 200 EMA],"&gt;=0")/Table3[[#This Row],[Count]]</f>
        <v>1</v>
      </c>
      <c r="U8" s="2">
        <f>COUNTIFS(Table2[Sub-Sector],Table3[[#This Row],[Sub-Sector]],Table2[Rate of Change - Zone],"Positive")/Table3[[#This Row],[Count]]</f>
        <v>1</v>
      </c>
      <c r="V8" s="2">
        <f>COUNTIFS(Table2[Sub-Sector],Table3[[#This Row],[Sub-Sector]],Table2[Sharpe Ratio],"&gt;=0.10")/Table3[[#This Row],[Count]]</f>
        <v>0.5</v>
      </c>
      <c r="W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238.5</v>
      </c>
      <c r="X8" s="3">
        <f>_xlfn.RANK.AVG(Table3[[#This Row],[Score]],Table3[Score],1)</f>
        <v>7</v>
      </c>
      <c r="Y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115</v>
      </c>
      <c r="Z8" s="3">
        <f>_xlfn.RANK.AVG(Table3[[#This Row],[Score 2 ]],Table3[[Score 2 ]],1)</f>
        <v>7</v>
      </c>
    </row>
    <row r="9" spans="1:26" x14ac:dyDescent="0.3">
      <c r="A9" s="2" t="s">
        <v>153</v>
      </c>
      <c r="B9" s="4">
        <f>COUNTIFS(Table2[Sub-Sector],Table3[[#This Row],[Sub-Sector]])</f>
        <v>10</v>
      </c>
      <c r="C9" s="2">
        <f>COUNTIFS(Table2[Sub-Sector],Table3[[#This Row],[Sub-Sector]],Table2[Uptrend],"Uptrend")/Table3[[#This Row],[Count]]</f>
        <v>0.8</v>
      </c>
      <c r="D9" s="2">
        <f>COUNTIFS(Table2[Sub-Sector],Table3[[#This Row],[Sub-Sector]],Table2[1W Return vs Nifty],"&gt;=5")/Table3[[#This Row],[Count]]</f>
        <v>0.3</v>
      </c>
      <c r="E9" s="2">
        <f>COUNTIFS(Table2[Sub-Sector],Table3[[#This Row],[Sub-Sector]],Table2[1M Return vs Nifty],"&gt;=5")/Table3[[#This Row],[Count]]</f>
        <v>0.1</v>
      </c>
      <c r="F9" s="2">
        <f>COUNTIFS(Table2[Sub-Sector],Table3[[#This Row],[Sub-Sector]],Table2[6M Return vs Nifty],"&gt;=10")/Table3[[#This Row],[Count]]</f>
        <v>0.9</v>
      </c>
      <c r="G9" s="2">
        <f>COUNTIFS(Table2[Sub-Sector],Table3[[#This Row],[Sub-Sector]],Table2[1Y Return vs Nifty],"&gt;=10")/Table3[[#This Row],[Count]]</f>
        <v>1</v>
      </c>
      <c r="H9" s="2">
        <f>COUNTIFS(Table2[Sub-Sector],Table3[[#This Row],[Sub-Sector]],Table2[RSI Exponential â€“ 14D],"&gt;=50")/Table3[[#This Row],[Count]]</f>
        <v>0.7</v>
      </c>
      <c r="I9" s="2">
        <f>COUNTIFS(Table2[Sub-Sector],Table3[[#This Row],[Sub-Sector]],Table2[Relative Volume],"&gt;=1")/Table3[[#This Row],[Count]]</f>
        <v>0.4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Current Week Low],"&gt;=0.05")/Table3[[#This Row],[Count]]</f>
        <v>0.7</v>
      </c>
      <c r="M9" s="2">
        <f>COUNTIFS(Table2[Sub-Sector],Table3[[#This Row],[Sub-Sector]],Table2[% Away From Current Week High],"&lt;=0.05")/Table3[[#This Row],[Count]]</f>
        <v>0.9</v>
      </c>
      <c r="N9" s="2">
        <f>COUNTIFS(Table2[Sub-Sector],Table3[[#This Row],[Sub-Sector]],Table2[% Away From Current Month Low],"&gt;=0.05")/Table3[[#This Row],[Count]]</f>
        <v>0.7</v>
      </c>
      <c r="O9" s="2">
        <f>COUNTIFS(Table2[Sub-Sector],Table3[[#This Row],[Sub-Sector]],Table2[% Away From Current Month High],"&lt;=0.05")/Table3[[#This Row],[Count]]</f>
        <v>0.6</v>
      </c>
      <c r="P9" s="2">
        <f>COUNTIFS(Table2[Sub-Sector],Table3[[#This Row],[Sub-Sector]],Table2[% Away From 52W High],"&lt;=10")/Table3[[#This Row],[Count]]</f>
        <v>0.5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0.7</v>
      </c>
      <c r="S9" s="2">
        <f>COUNTIFS(Table2[Sub-Sector],Table3[[#This Row],[Sub-Sector]],Table2[% Price above 50 EMA],"&gt;=0")/Table3[[#This Row],[Count]]</f>
        <v>0.8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0.7</v>
      </c>
      <c r="V9" s="2">
        <f>COUNTIFS(Table2[Sub-Sector],Table3[[#This Row],[Sub-Sector]],Table2[Sharpe Ratio],"&gt;=0.10")/Table3[[#This Row],[Count]]</f>
        <v>1</v>
      </c>
      <c r="W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247</v>
      </c>
      <c r="X9" s="3">
        <f>_xlfn.RANK.AVG(Table3[[#This Row],[Score]],Table3[Score],1)</f>
        <v>14</v>
      </c>
      <c r="Y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116</v>
      </c>
      <c r="Z9" s="3">
        <f>_xlfn.RANK.AVG(Table3[[#This Row],[Score 2 ]],Table3[[Score 2 ]],1)</f>
        <v>8</v>
      </c>
    </row>
    <row r="10" spans="1:26" x14ac:dyDescent="0.3">
      <c r="A10" s="2" t="s">
        <v>804</v>
      </c>
      <c r="B10" s="4">
        <f>COUNTIFS(Table2[Sub-Sector],Table3[[#This Row],[Sub-Sector]])</f>
        <v>3</v>
      </c>
      <c r="C10" s="2">
        <f>COUNTIFS(Table2[Sub-Sector],Table3[[#This Row],[Sub-Sector]],Table2[Uptrend],"Uptrend")/Table3[[#This Row],[Count]]</f>
        <v>1</v>
      </c>
      <c r="D10" s="2">
        <f>COUNTIFS(Table2[Sub-Sector],Table3[[#This Row],[Sub-Sector]],Table2[1W Return vs Nifty],"&gt;=5")/Table3[[#This Row],[Count]]</f>
        <v>0.66666666666666663</v>
      </c>
      <c r="E10" s="2">
        <f>COUNTIFS(Table2[Sub-Sector],Table3[[#This Row],[Sub-Sector]],Table2[1M Return vs Nifty],"&gt;=5")/Table3[[#This Row],[Count]]</f>
        <v>0.66666666666666663</v>
      </c>
      <c r="F10" s="2">
        <f>COUNTIFS(Table2[Sub-Sector],Table3[[#This Row],[Sub-Sector]],Table2[6M Return vs Nifty],"&gt;=10")/Table3[[#This Row],[Count]]</f>
        <v>0.33333333333333331</v>
      </c>
      <c r="G10" s="2">
        <f>COUNTIFS(Table2[Sub-Sector],Table3[[#This Row],[Sub-Sector]],Table2[1Y Return vs Nifty],"&gt;=10")/Table3[[#This Row],[Count]]</f>
        <v>1</v>
      </c>
      <c r="H10" s="2">
        <f>COUNTIFS(Table2[Sub-Sector],Table3[[#This Row],[Sub-Sector]],Table2[RSI Exponential â€“ 14D],"&gt;=50")/Table3[[#This Row],[Count]]</f>
        <v>1</v>
      </c>
      <c r="I10" s="2">
        <f>COUNTIFS(Table2[Sub-Sector],Table3[[#This Row],[Sub-Sector]],Table2[Relative Volume],"&gt;=1")/Table3[[#This Row],[Count]]</f>
        <v>0.66666666666666663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Current Week Low],"&gt;=0.05")/Table3[[#This Row],[Count]]</f>
        <v>0.66666666666666663</v>
      </c>
      <c r="M10" s="2">
        <f>COUNTIFS(Table2[Sub-Sector],Table3[[#This Row],[Sub-Sector]],Table2[% Away From Current Week High],"&lt;=0.05")/Table3[[#This Row],[Count]]</f>
        <v>0.66666666666666663</v>
      </c>
      <c r="N10" s="2">
        <f>COUNTIFS(Table2[Sub-Sector],Table3[[#This Row],[Sub-Sector]],Table2[% Away From Current Month Low],"&gt;=0.05")/Table3[[#This Row],[Count]]</f>
        <v>0.66666666666666663</v>
      </c>
      <c r="O10" s="2">
        <f>COUNTIFS(Table2[Sub-Sector],Table3[[#This Row],[Sub-Sector]],Table2[% Away From Current Month High],"&lt;=0.05")/Table3[[#This Row],[Count]]</f>
        <v>0.66666666666666663</v>
      </c>
      <c r="P10" s="2">
        <f>COUNTIFS(Table2[Sub-Sector],Table3[[#This Row],[Sub-Sector]],Table2[% Away From 52W High],"&lt;=10")/Table3[[#This Row],[Count]]</f>
        <v>0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1</v>
      </c>
      <c r="S10" s="2">
        <f>COUNTIFS(Table2[Sub-Sector],Table3[[#This Row],[Sub-Sector]],Table2[% Price above 50 EMA],"&gt;=0")/Table3[[#This Row],[Count]]</f>
        <v>1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1</v>
      </c>
      <c r="V10" s="2">
        <f>COUNTIFS(Table2[Sub-Sector],Table3[[#This Row],[Sub-Sector]],Table2[Sharpe Ratio],"&gt;=0.10")/Table3[[#This Row],[Count]]</f>
        <v>0.33333333333333331</v>
      </c>
      <c r="W1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153.5</v>
      </c>
      <c r="X10" s="3">
        <f>_xlfn.RANK.AVG(Table3[[#This Row],[Score]],Table3[Score],1)</f>
        <v>2</v>
      </c>
      <c r="Y1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117</v>
      </c>
      <c r="Z10" s="3">
        <f>_xlfn.RANK.AVG(Table3[[#This Row],[Score 2 ]],Table3[[Score 2 ]],1)</f>
        <v>9</v>
      </c>
    </row>
    <row r="11" spans="1:26" x14ac:dyDescent="0.3">
      <c r="A11" s="2" t="s">
        <v>196</v>
      </c>
      <c r="B11" s="4">
        <f>COUNTIFS(Table2[Sub-Sector],Table3[[#This Row],[Sub-Sector]])</f>
        <v>2</v>
      </c>
      <c r="C11" s="2">
        <f>COUNTIFS(Table2[Sub-Sector],Table3[[#This Row],[Sub-Sector]],Table2[Uptrend],"Uptrend")/Table3[[#This Row],[Count]]</f>
        <v>1</v>
      </c>
      <c r="D11" s="2">
        <f>COUNTIFS(Table2[Sub-Sector],Table3[[#This Row],[Sub-Sector]],Table2[1W Return vs Nifty],"&gt;=5")/Table3[[#This Row],[Count]]</f>
        <v>0</v>
      </c>
      <c r="E11" s="2">
        <f>COUNTIFS(Table2[Sub-Sector],Table3[[#This Row],[Sub-Sector]],Table2[1M Return vs Nifty],"&gt;=5")/Table3[[#This Row],[Count]]</f>
        <v>0.5</v>
      </c>
      <c r="F11" s="2">
        <f>COUNTIFS(Table2[Sub-Sector],Table3[[#This Row],[Sub-Sector]],Table2[6M Return vs Nifty],"&gt;=10")/Table3[[#This Row],[Count]]</f>
        <v>1</v>
      </c>
      <c r="G11" s="2">
        <f>COUNTIFS(Table2[Sub-Sector],Table3[[#This Row],[Sub-Sector]],Table2[1Y Return vs Nifty],"&gt;=10")/Table3[[#This Row],[Count]]</f>
        <v>1</v>
      </c>
      <c r="H11" s="2">
        <f>COUNTIFS(Table2[Sub-Sector],Table3[[#This Row],[Sub-Sector]],Table2[RSI Exponential â€“ 14D],"&gt;=50")/Table3[[#This Row],[Count]]</f>
        <v>1</v>
      </c>
      <c r="I11" s="2">
        <f>COUNTIFS(Table2[Sub-Sector],Table3[[#This Row],[Sub-Sector]],Table2[Relative Volume],"&gt;=1")/Table3[[#This Row],[Count]]</f>
        <v>0.5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1</v>
      </c>
      <c r="M11" s="2">
        <f>COUNTIFS(Table2[Sub-Sector],Table3[[#This Row],[Sub-Sector]],Table2[% Away From Current Week High],"&lt;=0.05")/Table3[[#This Row],[Count]]</f>
        <v>1</v>
      </c>
      <c r="N11" s="2">
        <f>COUNTIFS(Table2[Sub-Sector],Table3[[#This Row],[Sub-Sector]],Table2[% Away From Current Month Low],"&gt;=0.05")/Table3[[#This Row],[Count]]</f>
        <v>1</v>
      </c>
      <c r="O11" s="2">
        <f>COUNTIFS(Table2[Sub-Sector],Table3[[#This Row],[Sub-Sector]],Table2[% Away From Current Month High],"&lt;=0.05")/Table3[[#This Row],[Count]]</f>
        <v>1</v>
      </c>
      <c r="P11" s="2">
        <f>COUNTIFS(Table2[Sub-Sector],Table3[[#This Row],[Sub-Sector]],Table2[% Away From 52W High],"&lt;=10")/Table3[[#This Row],[Count]]</f>
        <v>1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1</v>
      </c>
      <c r="S11" s="2">
        <f>COUNTIFS(Table2[Sub-Sector],Table3[[#This Row],[Sub-Sector]],Table2[% Price above 50 EMA],"&gt;=0")/Table3[[#This Row],[Count]]</f>
        <v>1</v>
      </c>
      <c r="T11" s="2">
        <f>COUNTIFS(Table2[Sub-Sector],Table3[[#This Row],[Sub-Sector]],Table2[% Price above 200 EMA],"&gt;=0")/Table3[[#This Row],[Count]]</f>
        <v>1</v>
      </c>
      <c r="U11" s="2">
        <f>COUNTIFS(Table2[Sub-Sector],Table3[[#This Row],[Sub-Sector]],Table2[Rate of Change - Zone],"Positive")/Table3[[#This Row],[Count]]</f>
        <v>0.5</v>
      </c>
      <c r="V11" s="2">
        <f>COUNTIFS(Table2[Sub-Sector],Table3[[#This Row],[Sub-Sector]],Table2[Sharpe Ratio],"&gt;=0.10")/Table3[[#This Row],[Count]]</f>
        <v>0</v>
      </c>
      <c r="W1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244.5</v>
      </c>
      <c r="X11" s="3">
        <f>_xlfn.RANK.AVG(Table3[[#This Row],[Score]],Table3[Score],1)</f>
        <v>12</v>
      </c>
      <c r="Y1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118</v>
      </c>
      <c r="Z11" s="3">
        <f>_xlfn.RANK.AVG(Table3[[#This Row],[Score 2 ]],Table3[[Score 2 ]],1)</f>
        <v>10</v>
      </c>
    </row>
    <row r="12" spans="1:26" x14ac:dyDescent="0.3">
      <c r="A12" s="2" t="s">
        <v>1159</v>
      </c>
      <c r="B12" s="4">
        <f>COUNTIFS(Table2[Sub-Sector],Table3[[#This Row],[Sub-Sector]])</f>
        <v>3</v>
      </c>
      <c r="C12" s="2">
        <f>COUNTIFS(Table2[Sub-Sector],Table3[[#This Row],[Sub-Sector]],Table2[Uptrend],"Uptrend")/Table3[[#This Row],[Count]]</f>
        <v>1</v>
      </c>
      <c r="D12" s="2">
        <f>COUNTIFS(Table2[Sub-Sector],Table3[[#This Row],[Sub-Sector]],Table2[1W Return vs Nifty],"&gt;=5")/Table3[[#This Row],[Count]]</f>
        <v>0.66666666666666663</v>
      </c>
      <c r="E12" s="2">
        <f>COUNTIFS(Table2[Sub-Sector],Table3[[#This Row],[Sub-Sector]],Table2[1M Return vs Nifty],"&gt;=5")/Table3[[#This Row],[Count]]</f>
        <v>0.66666666666666663</v>
      </c>
      <c r="F12" s="2">
        <f>COUNTIFS(Table2[Sub-Sector],Table3[[#This Row],[Sub-Sector]],Table2[6M Return vs Nifty],"&gt;=10")/Table3[[#This Row],[Count]]</f>
        <v>0.66666666666666663</v>
      </c>
      <c r="G12" s="2">
        <f>COUNTIFS(Table2[Sub-Sector],Table3[[#This Row],[Sub-Sector]],Table2[1Y Return vs Nifty],"&gt;=10")/Table3[[#This Row],[Count]]</f>
        <v>0.66666666666666663</v>
      </c>
      <c r="H12" s="2">
        <f>COUNTIFS(Table2[Sub-Sector],Table3[[#This Row],[Sub-Sector]],Table2[RSI Exponential â€“ 14D],"&gt;=50")/Table3[[#This Row],[Count]]</f>
        <v>0.66666666666666663</v>
      </c>
      <c r="I12" s="2">
        <f>COUNTIFS(Table2[Sub-Sector],Table3[[#This Row],[Sub-Sector]],Table2[Relative Volume],"&gt;=1")/Table3[[#This Row],[Count]]</f>
        <v>0.66666666666666663</v>
      </c>
      <c r="J12" s="2">
        <f>COUNTIFS(Table2[Sub-Sector],Table3[[#This Row],[Sub-Sector]],Table2[% Away From Day Low],"&gt;=0.05")/Table3[[#This Row],[Count]]</f>
        <v>0.66666666666666663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0.66666666666666663</v>
      </c>
      <c r="M12" s="2">
        <f>COUNTIFS(Table2[Sub-Sector],Table3[[#This Row],[Sub-Sector]],Table2[% Away From Current Week High],"&lt;=0.05")/Table3[[#This Row],[Count]]</f>
        <v>0.66666666666666663</v>
      </c>
      <c r="N12" s="2">
        <f>COUNTIFS(Table2[Sub-Sector],Table3[[#This Row],[Sub-Sector]],Table2[% Away From Current Month Low],"&gt;=0.05")/Table3[[#This Row],[Count]]</f>
        <v>0.66666666666666663</v>
      </c>
      <c r="O12" s="2">
        <f>COUNTIFS(Table2[Sub-Sector],Table3[[#This Row],[Sub-Sector]],Table2[% Away From Current Month High],"&lt;=0.05")/Table3[[#This Row],[Count]]</f>
        <v>0.66666666666666663</v>
      </c>
      <c r="P12" s="2">
        <f>COUNTIFS(Table2[Sub-Sector],Table3[[#This Row],[Sub-Sector]],Table2[% Away From 52W High],"&lt;=10")/Table3[[#This Row],[Count]]</f>
        <v>0.33333333333333331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0.66666666666666663</v>
      </c>
      <c r="S12" s="2">
        <f>COUNTIFS(Table2[Sub-Sector],Table3[[#This Row],[Sub-Sector]],Table2[% Price above 50 EMA],"&gt;=0")/Table3[[#This Row],[Count]]</f>
        <v>0.66666666666666663</v>
      </c>
      <c r="T12" s="2">
        <f>COUNTIFS(Table2[Sub-Sector],Table3[[#This Row],[Sub-Sector]],Table2[% Price above 200 EMA],"&gt;=0")/Table3[[#This Row],[Count]]</f>
        <v>1</v>
      </c>
      <c r="U12" s="2">
        <f>COUNTIFS(Table2[Sub-Sector],Table3[[#This Row],[Sub-Sector]],Table2[Rate of Change - Zone],"Positive")/Table3[[#This Row],[Count]]</f>
        <v>0.66666666666666663</v>
      </c>
      <c r="V12" s="2">
        <f>COUNTIFS(Table2[Sub-Sector],Table3[[#This Row],[Sub-Sector]],Table2[Sharpe Ratio],"&gt;=0.10")/Table3[[#This Row],[Count]]</f>
        <v>0.33333333333333331</v>
      </c>
      <c r="W1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174.5</v>
      </c>
      <c r="X12" s="3">
        <f>_xlfn.RANK.AVG(Table3[[#This Row],[Score]],Table3[Score],1)</f>
        <v>4</v>
      </c>
      <c r="Y1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12" s="3">
        <f>_xlfn.RANK.AVG(Table3[[#This Row],[Score 2 ]],Table3[[Score 2 ]],1)</f>
        <v>11.5</v>
      </c>
    </row>
    <row r="13" spans="1:26" x14ac:dyDescent="0.3">
      <c r="A13" s="2" t="s">
        <v>419</v>
      </c>
      <c r="B13" s="4">
        <f>COUNTIFS(Table2[Sub-Sector],Table3[[#This Row],[Sub-Sector]])</f>
        <v>1</v>
      </c>
      <c r="C13" s="2">
        <f>COUNTIFS(Table2[Sub-Sector],Table3[[#This Row],[Sub-Sector]],Table2[Uptrend],"Uptrend")/Table3[[#This Row],[Count]]</f>
        <v>1</v>
      </c>
      <c r="D13" s="2">
        <f>COUNTIFS(Table2[Sub-Sector],Table3[[#This Row],[Sub-Sector]],Table2[1W Return vs Nifty],"&gt;=5")/Table3[[#This Row],[Count]]</f>
        <v>0</v>
      </c>
      <c r="E13" s="2">
        <f>COUNTIFS(Table2[Sub-Sector],Table3[[#This Row],[Sub-Sector]],Table2[1M Return vs Nifty],"&gt;=5")/Table3[[#This Row],[Count]]</f>
        <v>1</v>
      </c>
      <c r="F13" s="2">
        <f>COUNTIFS(Table2[Sub-Sector],Table3[[#This Row],[Sub-Sector]],Table2[6M Return vs Nifty],"&gt;=10")/Table3[[#This Row],[Count]]</f>
        <v>1</v>
      </c>
      <c r="G13" s="2">
        <f>COUNTIFS(Table2[Sub-Sector],Table3[[#This Row],[Sub-Sector]],Table2[1Y Return vs Nifty],"&gt;=10")/Table3[[#This Row],[Count]]</f>
        <v>0</v>
      </c>
      <c r="H13" s="2">
        <f>COUNTIFS(Table2[Sub-Sector],Table3[[#This Row],[Sub-Sector]],Table2[RSI Exponential â€“ 14D],"&gt;=50")/Table3[[#This Row],[Count]]</f>
        <v>1</v>
      </c>
      <c r="I13" s="2">
        <f>COUNTIFS(Table2[Sub-Sector],Table3[[#This Row],[Sub-Sector]],Table2[Relative Volume],"&gt;=1")/Table3[[#This Row],[Count]]</f>
        <v>1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0</v>
      </c>
      <c r="M13" s="2">
        <f>COUNTIFS(Table2[Sub-Sector],Table3[[#This Row],[Sub-Sector]],Table2[% Away From Current Week High],"&lt;=0.05")/Table3[[#This Row],[Count]]</f>
        <v>1</v>
      </c>
      <c r="N13" s="2">
        <f>COUNTIFS(Table2[Sub-Sector],Table3[[#This Row],[Sub-Sector]],Table2[% Away From Current Month Low],"&gt;=0.05")/Table3[[#This Row],[Count]]</f>
        <v>0</v>
      </c>
      <c r="O13" s="2">
        <f>COUNTIFS(Table2[Sub-Sector],Table3[[#This Row],[Sub-Sector]],Table2[% Away From Current Month High],"&lt;=0.05")/Table3[[#This Row],[Count]]</f>
        <v>0</v>
      </c>
      <c r="P13" s="2">
        <f>COUNTIFS(Table2[Sub-Sector],Table3[[#This Row],[Sub-Sector]],Table2[% Away From 52W High],"&lt;=10")/Table3[[#This Row],[Count]]</f>
        <v>1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1</v>
      </c>
      <c r="S13" s="2">
        <f>COUNTIFS(Table2[Sub-Sector],Table3[[#This Row],[Sub-Sector]],Table2[% Price above 50 EMA],"&gt;=0")/Table3[[#This Row],[Count]]</f>
        <v>1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1</v>
      </c>
      <c r="V13" s="2">
        <f>COUNTIFS(Table2[Sub-Sector],Table3[[#This Row],[Sub-Sector]],Table2[Sharpe Ratio],"&gt;=0.10")/Table3[[#This Row],[Count]]</f>
        <v>0</v>
      </c>
      <c r="W1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245.5</v>
      </c>
      <c r="X13" s="3">
        <f>_xlfn.RANK.AVG(Table3[[#This Row],[Score]],Table3[Score],1)</f>
        <v>13</v>
      </c>
      <c r="Y1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13" s="3">
        <f>_xlfn.RANK.AVG(Table3[[#This Row],[Score 2 ]],Table3[[Score 2 ]],1)</f>
        <v>11.5</v>
      </c>
    </row>
    <row r="14" spans="1:26" x14ac:dyDescent="0.3">
      <c r="A14" s="2" t="s">
        <v>1326</v>
      </c>
      <c r="B14" s="4">
        <f>COUNTIFS(Table2[Sub-Sector],Table3[[#This Row],[Sub-Sector]])</f>
        <v>1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0</v>
      </c>
      <c r="F14" s="2">
        <f>COUNTIFS(Table2[Sub-Sector],Table3[[#This Row],[Sub-Sector]],Table2[6M Return vs Nifty],"&gt;=10")/Table3[[#This Row],[Count]]</f>
        <v>1</v>
      </c>
      <c r="G14" s="2">
        <f>COUNTIFS(Table2[Sub-Sector],Table3[[#This Row],[Sub-Sector]],Table2[1Y Return vs Nifty],"&gt;=10")/Table3[[#This Row],[Count]]</f>
        <v>1</v>
      </c>
      <c r="H14" s="2">
        <f>COUNTIFS(Table2[Sub-Sector],Table3[[#This Row],[Sub-Sector]],Table2[RSI Exponential â€“ 14D],"&gt;=50")/Table3[[#This Row],[Count]]</f>
        <v>0</v>
      </c>
      <c r="I14" s="2">
        <f>COUNTIFS(Table2[Sub-Sector],Table3[[#This Row],[Sub-Sector]],Table2[Relative Volume],"&gt;=1")/Table3[[#This Row],[Count]]</f>
        <v>1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0</v>
      </c>
      <c r="M14" s="2">
        <f>COUNTIFS(Table2[Sub-Sector],Table3[[#This Row],[Sub-Sector]],Table2[% Away From Current Week High],"&lt;=0.05")/Table3[[#This Row],[Count]]</f>
        <v>1</v>
      </c>
      <c r="N14" s="2">
        <f>COUNTIFS(Table2[Sub-Sector],Table3[[#This Row],[Sub-Sector]],Table2[% Away From Current Month Low],"&gt;=0.05")/Table3[[#This Row],[Count]]</f>
        <v>0</v>
      </c>
      <c r="O14" s="2">
        <f>COUNTIFS(Table2[Sub-Sector],Table3[[#This Row],[Sub-Sector]],Table2[% Away From Current Month High],"&lt;=0.05")/Table3[[#This Row],[Count]]</f>
        <v>0</v>
      </c>
      <c r="P14" s="2">
        <f>COUNTIFS(Table2[Sub-Sector],Table3[[#This Row],[Sub-Sector]],Table2[% Away From 52W High],"&lt;=10")/Table3[[#This Row],[Count]]</f>
        <v>0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1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0</v>
      </c>
      <c r="V14" s="2">
        <f>COUNTIFS(Table2[Sub-Sector],Table3[[#This Row],[Sub-Sector]],Table2[Sharpe Ratio],"&gt;=0.10")/Table3[[#This Row],[Count]]</f>
        <v>1</v>
      </c>
      <c r="W1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337</v>
      </c>
      <c r="X14" s="3">
        <f>_xlfn.RANK.AVG(Table3[[#This Row],[Score]],Table3[Score],1)</f>
        <v>30.5</v>
      </c>
      <c r="Y1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138.5</v>
      </c>
      <c r="Z14" s="3">
        <f>_xlfn.RANK.AVG(Table3[[#This Row],[Score 2 ]],Table3[[Score 2 ]],1)</f>
        <v>13</v>
      </c>
    </row>
    <row r="15" spans="1:26" x14ac:dyDescent="0.3">
      <c r="A15" s="2" t="s">
        <v>1055</v>
      </c>
      <c r="B15" s="4">
        <f>COUNTIFS(Table2[Sub-Sector],Table3[[#This Row],[Sub-Sector]])</f>
        <v>1</v>
      </c>
      <c r="C15" s="2">
        <f>COUNTIFS(Table2[Sub-Sector],Table3[[#This Row],[Sub-Sector]],Table2[Uptrend],"Uptrend")/Table3[[#This Row],[Count]]</f>
        <v>1</v>
      </c>
      <c r="D15" s="2">
        <f>COUNTIFS(Table2[Sub-Sector],Table3[[#This Row],[Sub-Sector]],Table2[1W Return vs Nifty],"&gt;=5")/Table3[[#This Row],[Count]]</f>
        <v>1</v>
      </c>
      <c r="E15" s="2">
        <f>COUNTIFS(Table2[Sub-Sector],Table3[[#This Row],[Sub-Sector]],Table2[1M Return vs Nifty],"&gt;=5")/Table3[[#This Row],[Count]]</f>
        <v>1</v>
      </c>
      <c r="F15" s="2">
        <f>COUNTIFS(Table2[Sub-Sector],Table3[[#This Row],[Sub-Sector]],Table2[6M Return vs Nifty],"&gt;=10")/Table3[[#This Row],[Count]]</f>
        <v>1</v>
      </c>
      <c r="G15" s="2">
        <f>COUNTIFS(Table2[Sub-Sector],Table3[[#This Row],[Sub-Sector]],Table2[1Y Return vs Nifty],"&gt;=10")/Table3[[#This Row],[Count]]</f>
        <v>1</v>
      </c>
      <c r="H15" s="2">
        <f>COUNTIFS(Table2[Sub-Sector],Table3[[#This Row],[Sub-Sector]],Table2[RSI Exponential â€“ 14D],"&gt;=50")/Table3[[#This Row],[Count]]</f>
        <v>1</v>
      </c>
      <c r="I15" s="2">
        <f>COUNTIFS(Table2[Sub-Sector],Table3[[#This Row],[Sub-Sector]],Table2[Relative Volume],"&gt;=1")/Table3[[#This Row],[Count]]</f>
        <v>0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1</v>
      </c>
      <c r="M15" s="2">
        <f>COUNTIFS(Table2[Sub-Sector],Table3[[#This Row],[Sub-Sector]],Table2[% Away From Current Week High],"&lt;=0.05")/Table3[[#This Row],[Count]]</f>
        <v>0</v>
      </c>
      <c r="N15" s="2">
        <f>COUNTIFS(Table2[Sub-Sector],Table3[[#This Row],[Sub-Sector]],Table2[% Away From Current Month Low],"&gt;=0.05")/Table3[[#This Row],[Count]]</f>
        <v>1</v>
      </c>
      <c r="O15" s="2">
        <f>COUNTIFS(Table2[Sub-Sector],Table3[[#This Row],[Sub-Sector]],Table2[% Away From Current Month High],"&lt;=0.05")/Table3[[#This Row],[Count]]</f>
        <v>0</v>
      </c>
      <c r="P15" s="2">
        <f>COUNTIFS(Table2[Sub-Sector],Table3[[#This Row],[Sub-Sector]],Table2[% Away From 52W High],"&lt;=10")/Table3[[#This Row],[Count]]</f>
        <v>1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1</v>
      </c>
      <c r="S15" s="2">
        <f>COUNTIFS(Table2[Sub-Sector],Table3[[#This Row],[Sub-Sector]],Table2[% Price above 50 EMA],"&gt;=0")/Table3[[#This Row],[Count]]</f>
        <v>1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1</v>
      </c>
      <c r="V15" s="2">
        <f>COUNTIFS(Table2[Sub-Sector],Table3[[#This Row],[Sub-Sector]],Table2[Sharpe Ratio],"&gt;=0.10")/Table3[[#This Row],[Count]]</f>
        <v>1</v>
      </c>
      <c r="W1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167.5</v>
      </c>
      <c r="X15" s="3">
        <f>_xlfn.RANK.AVG(Table3[[#This Row],[Score]],Table3[Score],1)</f>
        <v>3</v>
      </c>
      <c r="Y1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140.5</v>
      </c>
      <c r="Z15" s="3">
        <f>_xlfn.RANK.AVG(Table3[[#This Row],[Score 2 ]],Table3[[Score 2 ]],1)</f>
        <v>14</v>
      </c>
    </row>
    <row r="16" spans="1:26" x14ac:dyDescent="0.3">
      <c r="A16" s="2" t="s">
        <v>75</v>
      </c>
      <c r="B16" s="4">
        <f>COUNTIFS(Table2[Sub-Sector],Table3[[#This Row],[Sub-Sector]])</f>
        <v>3</v>
      </c>
      <c r="C16" s="2">
        <f>COUNTIFS(Table2[Sub-Sector],Table3[[#This Row],[Sub-Sector]],Table2[Uptrend],"Uptrend")/Table3[[#This Row],[Count]]</f>
        <v>1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0</v>
      </c>
      <c r="F16" s="2">
        <f>COUNTIFS(Table2[Sub-Sector],Table3[[#This Row],[Sub-Sector]],Table2[6M Return vs Nifty],"&gt;=10")/Table3[[#This Row],[Count]]</f>
        <v>0.66666666666666663</v>
      </c>
      <c r="G16" s="2">
        <f>COUNTIFS(Table2[Sub-Sector],Table3[[#This Row],[Sub-Sector]],Table2[1Y Return vs Nifty],"&gt;=10")/Table3[[#This Row],[Count]]</f>
        <v>1</v>
      </c>
      <c r="H16" s="2">
        <f>COUNTIFS(Table2[Sub-Sector],Table3[[#This Row],[Sub-Sector]],Table2[RSI Exponential â€“ 14D],"&gt;=50")/Table3[[#This Row],[Count]]</f>
        <v>0.66666666666666663</v>
      </c>
      <c r="I16" s="2">
        <f>COUNTIFS(Table2[Sub-Sector],Table3[[#This Row],[Sub-Sector]],Table2[Relative Volume],"&gt;=1")/Table3[[#This Row],[Count]]</f>
        <v>0.33333333333333331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0.33333333333333331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0.33333333333333331</v>
      </c>
      <c r="O16" s="2">
        <f>COUNTIFS(Table2[Sub-Sector],Table3[[#This Row],[Sub-Sector]],Table2[% Away From Current Month High],"&lt;=0.05")/Table3[[#This Row],[Count]]</f>
        <v>0.66666666666666663</v>
      </c>
      <c r="P16" s="2">
        <f>COUNTIFS(Table2[Sub-Sector],Table3[[#This Row],[Sub-Sector]],Table2[% Away From 52W High],"&lt;=10")/Table3[[#This Row],[Count]]</f>
        <v>0.66666666666666663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0.66666666666666663</v>
      </c>
      <c r="S16" s="2">
        <f>COUNTIFS(Table2[Sub-Sector],Table3[[#This Row],[Sub-Sector]],Table2[% Price above 50 EMA],"&gt;=0")/Table3[[#This Row],[Count]]</f>
        <v>1</v>
      </c>
      <c r="T16" s="2">
        <f>COUNTIFS(Table2[Sub-Sector],Table3[[#This Row],[Sub-Sector]],Table2[% Price above 200 EMA],"&gt;=0")/Table3[[#This Row],[Count]]</f>
        <v>1</v>
      </c>
      <c r="U16" s="2">
        <f>COUNTIFS(Table2[Sub-Sector],Table3[[#This Row],[Sub-Sector]],Table2[Rate of Change - Zone],"Positive")/Table3[[#This Row],[Count]]</f>
        <v>0.66666666666666663</v>
      </c>
      <c r="V16" s="2">
        <f>COUNTIFS(Table2[Sub-Sector],Table3[[#This Row],[Sub-Sector]],Table2[Sharpe Ratio],"&gt;=0.10")/Table3[[#This Row],[Count]]</f>
        <v>0</v>
      </c>
      <c r="W1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</v>
      </c>
      <c r="X16" s="3">
        <f>_xlfn.RANK.AVG(Table3[[#This Row],[Score]],Table3[Score],1)</f>
        <v>34.5</v>
      </c>
      <c r="Y1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141.5</v>
      </c>
      <c r="Z16" s="3">
        <f>_xlfn.RANK.AVG(Table3[[#This Row],[Score 2 ]],Table3[[Score 2 ]],1)</f>
        <v>16.5</v>
      </c>
    </row>
    <row r="17" spans="1:26" x14ac:dyDescent="0.3">
      <c r="A17" s="2" t="s">
        <v>104</v>
      </c>
      <c r="B17" s="4">
        <f>COUNTIFS(Table2[Sub-Sector],Table3[[#This Row],[Sub-Sector]])</f>
        <v>3</v>
      </c>
      <c r="C17" s="2">
        <f>COUNTIFS(Table2[Sub-Sector],Table3[[#This Row],[Sub-Sector]],Table2[Uptrend],"Uptrend")/Table3[[#This Row],[Count]]</f>
        <v>1</v>
      </c>
      <c r="D17" s="2">
        <f>COUNTIFS(Table2[Sub-Sector],Table3[[#This Row],[Sub-Sector]],Table2[1W Return vs Nifty],"&gt;=5")/Table3[[#This Row],[Count]]</f>
        <v>0</v>
      </c>
      <c r="E17" s="2">
        <f>COUNTIFS(Table2[Sub-Sector],Table3[[#This Row],[Sub-Sector]],Table2[1M Return vs Nifty],"&gt;=5")/Table3[[#This Row],[Count]]</f>
        <v>0</v>
      </c>
      <c r="F17" s="2">
        <f>COUNTIFS(Table2[Sub-Sector],Table3[[#This Row],[Sub-Sector]],Table2[6M Return vs Nifty],"&gt;=10")/Table3[[#This Row],[Count]]</f>
        <v>0.66666666666666663</v>
      </c>
      <c r="G17" s="2">
        <f>COUNTIFS(Table2[Sub-Sector],Table3[[#This Row],[Sub-Sector]],Table2[1Y Return vs Nifty],"&gt;=10")/Table3[[#This Row],[Count]]</f>
        <v>1</v>
      </c>
      <c r="H17" s="2">
        <f>COUNTIFS(Table2[Sub-Sector],Table3[[#This Row],[Sub-Sector]],Table2[RSI Exponential â€“ 14D],"&gt;=50")/Table3[[#This Row],[Count]]</f>
        <v>0.66666666666666663</v>
      </c>
      <c r="I17" s="2">
        <f>COUNTIFS(Table2[Sub-Sector],Table3[[#This Row],[Sub-Sector]],Table2[Relative Volume],"&gt;=1")/Table3[[#This Row],[Count]]</f>
        <v>0.33333333333333331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0.33333333333333331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0.33333333333333331</v>
      </c>
      <c r="O17" s="2">
        <f>COUNTIFS(Table2[Sub-Sector],Table3[[#This Row],[Sub-Sector]],Table2[% Away From Current Month High],"&lt;=0.05")/Table3[[#This Row],[Count]]</f>
        <v>0.66666666666666663</v>
      </c>
      <c r="P17" s="2">
        <f>COUNTIFS(Table2[Sub-Sector],Table3[[#This Row],[Sub-Sector]],Table2[% Away From 52W High],"&lt;=10")/Table3[[#This Row],[Count]]</f>
        <v>0.66666666666666663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0.66666666666666663</v>
      </c>
      <c r="S17" s="2">
        <f>COUNTIFS(Table2[Sub-Sector],Table3[[#This Row],[Sub-Sector]],Table2[% Price above 50 EMA],"&gt;=0")/Table3[[#This Row],[Count]]</f>
        <v>0.66666666666666663</v>
      </c>
      <c r="T17" s="2">
        <f>COUNTIFS(Table2[Sub-Sector],Table3[[#This Row],[Sub-Sector]],Table2[% Price above 200 EMA],"&gt;=0")/Table3[[#This Row],[Count]]</f>
        <v>1</v>
      </c>
      <c r="U17" s="2">
        <f>COUNTIFS(Table2[Sub-Sector],Table3[[#This Row],[Sub-Sector]],Table2[Rate of Change - Zone],"Positive")/Table3[[#This Row],[Count]]</f>
        <v>0.66666666666666663</v>
      </c>
      <c r="V17" s="2">
        <f>COUNTIFS(Table2[Sub-Sector],Table3[[#This Row],[Sub-Sector]],Table2[Sharpe Ratio],"&gt;=0.10")/Table3[[#This Row],[Count]]</f>
        <v>0.66666666666666663</v>
      </c>
      <c r="W1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</v>
      </c>
      <c r="X17" s="3">
        <f>_xlfn.RANK.AVG(Table3[[#This Row],[Score]],Table3[Score],1)</f>
        <v>34.5</v>
      </c>
      <c r="Y1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141.5</v>
      </c>
      <c r="Z17" s="3">
        <f>_xlfn.RANK.AVG(Table3[[#This Row],[Score 2 ]],Table3[[Score 2 ]],1)</f>
        <v>16.5</v>
      </c>
    </row>
    <row r="18" spans="1:26" x14ac:dyDescent="0.3">
      <c r="A18" s="2" t="s">
        <v>80</v>
      </c>
      <c r="B18" s="4">
        <f>COUNTIFS(Table2[Sub-Sector],Table3[[#This Row],[Sub-Sector]])</f>
        <v>1</v>
      </c>
      <c r="C18" s="2">
        <f>COUNTIFS(Table2[Sub-Sector],Table3[[#This Row],[Sub-Sector]],Table2[Uptrend],"Uptrend")/Table3[[#This Row],[Count]]</f>
        <v>1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1</v>
      </c>
      <c r="F18" s="2">
        <f>COUNTIFS(Table2[Sub-Sector],Table3[[#This Row],[Sub-Sector]],Table2[6M Return vs Nifty],"&gt;=10")/Table3[[#This Row],[Count]]</f>
        <v>0</v>
      </c>
      <c r="G18" s="2">
        <f>COUNTIFS(Table2[Sub-Sector],Table3[[#This Row],[Sub-Sector]],Table2[1Y Return vs Nifty],"&gt;=10")/Table3[[#This Row],[Count]]</f>
        <v>1</v>
      </c>
      <c r="H18" s="2">
        <f>COUNTIFS(Table2[Sub-Sector],Table3[[#This Row],[Sub-Sector]],Table2[RSI Exponential â€“ 14D],"&gt;=50")/Table3[[#This Row],[Count]]</f>
        <v>1</v>
      </c>
      <c r="I18" s="2">
        <f>COUNTIFS(Table2[Sub-Sector],Table3[[#This Row],[Sub-Sector]],Table2[Relative Volume],"&gt;=1")/Table3[[#This Row],[Count]]</f>
        <v>1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1</v>
      </c>
      <c r="M18" s="2">
        <f>COUNTIFS(Table2[Sub-Sector],Table3[[#This Row],[Sub-Sector]],Table2[% Away From Current Week High],"&lt;=0.05")/Table3[[#This Row],[Count]]</f>
        <v>1</v>
      </c>
      <c r="N18" s="2">
        <f>COUNTIFS(Table2[Sub-Sector],Table3[[#This Row],[Sub-Sector]],Table2[% Away From Current Month Low],"&gt;=0.05")/Table3[[#This Row],[Count]]</f>
        <v>1</v>
      </c>
      <c r="O18" s="2">
        <f>COUNTIFS(Table2[Sub-Sector],Table3[[#This Row],[Sub-Sector]],Table2[% Away From Current Month High],"&lt;=0.05")/Table3[[#This Row],[Count]]</f>
        <v>1</v>
      </c>
      <c r="P18" s="2">
        <f>COUNTIFS(Table2[Sub-Sector],Table3[[#This Row],[Sub-Sector]],Table2[% Away From 52W High],"&lt;=10")/Table3[[#This Row],[Count]]</f>
        <v>1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1</v>
      </c>
      <c r="S18" s="2">
        <f>COUNTIFS(Table2[Sub-Sector],Table3[[#This Row],[Sub-Sector]],Table2[% Price above 50 EMA],"&gt;=0")/Table3[[#This Row],[Count]]</f>
        <v>1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1</v>
      </c>
      <c r="V18" s="2">
        <f>COUNTIFS(Table2[Sub-Sector],Table3[[#This Row],[Sub-Sector]],Table2[Sharpe Ratio],"&gt;=0.10")/Table3[[#This Row],[Count]]</f>
        <v>1</v>
      </c>
      <c r="W1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249</v>
      </c>
      <c r="X18" s="3">
        <f>_xlfn.RANK.AVG(Table3[[#This Row],[Score]],Table3[Score],1)</f>
        <v>15.5</v>
      </c>
      <c r="Y1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141.5</v>
      </c>
      <c r="Z18" s="3">
        <f>_xlfn.RANK.AVG(Table3[[#This Row],[Score 2 ]],Table3[[Score 2 ]],1)</f>
        <v>16.5</v>
      </c>
    </row>
    <row r="19" spans="1:26" x14ac:dyDescent="0.3">
      <c r="A19" s="2" t="s">
        <v>251</v>
      </c>
      <c r="B19" s="4">
        <f>COUNTIFS(Table2[Sub-Sector],Table3[[#This Row],[Sub-Sector]])</f>
        <v>1</v>
      </c>
      <c r="C19" s="2">
        <f>COUNTIFS(Table2[Sub-Sector],Table3[[#This Row],[Sub-Sector]],Table2[Uptrend],"Uptrend")/Table3[[#This Row],[Count]]</f>
        <v>1</v>
      </c>
      <c r="D19" s="2">
        <f>COUNTIFS(Table2[Sub-Sector],Table3[[#This Row],[Sub-Sector]],Table2[1W Return vs Nifty],"&gt;=5")/Table3[[#This Row],[Count]]</f>
        <v>0</v>
      </c>
      <c r="E19" s="2">
        <f>COUNTIFS(Table2[Sub-Sector],Table3[[#This Row],[Sub-Sector]],Table2[1M Return vs Nifty],"&gt;=5")/Table3[[#This Row],[Count]]</f>
        <v>1</v>
      </c>
      <c r="F19" s="2">
        <f>COUNTIFS(Table2[Sub-Sector],Table3[[#This Row],[Sub-Sector]],Table2[6M Return vs Nifty],"&gt;=10")/Table3[[#This Row],[Count]]</f>
        <v>0</v>
      </c>
      <c r="G19" s="2">
        <f>COUNTIFS(Table2[Sub-Sector],Table3[[#This Row],[Sub-Sector]],Table2[1Y Return vs Nifty],"&gt;=10")/Table3[[#This Row],[Count]]</f>
        <v>1</v>
      </c>
      <c r="H19" s="2">
        <f>COUNTIFS(Table2[Sub-Sector],Table3[[#This Row],[Sub-Sector]],Table2[RSI Exponential â€“ 14D],"&gt;=50")/Table3[[#This Row],[Count]]</f>
        <v>1</v>
      </c>
      <c r="I19" s="2">
        <f>COUNTIFS(Table2[Sub-Sector],Table3[[#This Row],[Sub-Sector]],Table2[Relative Volume],"&gt;=1")/Table3[[#This Row],[Count]]</f>
        <v>1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Current Week Low],"&gt;=0.05")/Table3[[#This Row],[Count]]</f>
        <v>1</v>
      </c>
      <c r="M19" s="2">
        <f>COUNTIFS(Table2[Sub-Sector],Table3[[#This Row],[Sub-Sector]],Table2[% Away From Current Week High],"&lt;=0.05")/Table3[[#This Row],[Count]]</f>
        <v>1</v>
      </c>
      <c r="N19" s="2">
        <f>COUNTIFS(Table2[Sub-Sector],Table3[[#This Row],[Sub-Sector]],Table2[% Away From Current Month Low],"&gt;=0.05")/Table3[[#This Row],[Count]]</f>
        <v>1</v>
      </c>
      <c r="O19" s="2">
        <f>COUNTIFS(Table2[Sub-Sector],Table3[[#This Row],[Sub-Sector]],Table2[% Away From Current Month High],"&lt;=0.05")/Table3[[#This Row],[Count]]</f>
        <v>0</v>
      </c>
      <c r="P19" s="2">
        <f>COUNTIFS(Table2[Sub-Sector],Table3[[#This Row],[Sub-Sector]],Table2[% Away From 52W High],"&lt;=10")/Table3[[#This Row],[Count]]</f>
        <v>1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1</v>
      </c>
      <c r="S19" s="2">
        <f>COUNTIFS(Table2[Sub-Sector],Table3[[#This Row],[Sub-Sector]],Table2[% Price above 50 EMA],"&gt;=0")/Table3[[#This Row],[Count]]</f>
        <v>1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1</v>
      </c>
      <c r="V19" s="2">
        <f>COUNTIFS(Table2[Sub-Sector],Table3[[#This Row],[Sub-Sector]],Table2[Sharpe Ratio],"&gt;=0.10")/Table3[[#This Row],[Count]]</f>
        <v>0</v>
      </c>
      <c r="W1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249</v>
      </c>
      <c r="X19" s="3">
        <f>_xlfn.RANK.AVG(Table3[[#This Row],[Score]],Table3[Score],1)</f>
        <v>15.5</v>
      </c>
      <c r="Y1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141.5</v>
      </c>
      <c r="Z19" s="3">
        <f>_xlfn.RANK.AVG(Table3[[#This Row],[Score 2 ]],Table3[[Score 2 ]],1)</f>
        <v>16.5</v>
      </c>
    </row>
    <row r="20" spans="1:26" x14ac:dyDescent="0.3">
      <c r="A20" s="2" t="s">
        <v>297</v>
      </c>
      <c r="B20" s="4">
        <f>COUNTIFS(Table2[Sub-Sector],Table3[[#This Row],[Sub-Sector]])</f>
        <v>21</v>
      </c>
      <c r="C20" s="2">
        <f>COUNTIFS(Table2[Sub-Sector],Table3[[#This Row],[Sub-Sector]],Table2[Uptrend],"Uptrend")/Table3[[#This Row],[Count]]</f>
        <v>0.8571428571428571</v>
      </c>
      <c r="D20" s="2">
        <f>COUNTIFS(Table2[Sub-Sector],Table3[[#This Row],[Sub-Sector]],Table2[1W Return vs Nifty],"&gt;=5")/Table3[[#This Row],[Count]]</f>
        <v>0.23809523809523808</v>
      </c>
      <c r="E20" s="2">
        <f>COUNTIFS(Table2[Sub-Sector],Table3[[#This Row],[Sub-Sector]],Table2[1M Return vs Nifty],"&gt;=5")/Table3[[#This Row],[Count]]</f>
        <v>0.38095238095238093</v>
      </c>
      <c r="F20" s="2">
        <f>COUNTIFS(Table2[Sub-Sector],Table3[[#This Row],[Sub-Sector]],Table2[6M Return vs Nifty],"&gt;=10")/Table3[[#This Row],[Count]]</f>
        <v>0.66666666666666663</v>
      </c>
      <c r="G20" s="2">
        <f>COUNTIFS(Table2[Sub-Sector],Table3[[#This Row],[Sub-Sector]],Table2[1Y Return vs Nifty],"&gt;=10")/Table3[[#This Row],[Count]]</f>
        <v>0.7142857142857143</v>
      </c>
      <c r="H20" s="2">
        <f>COUNTIFS(Table2[Sub-Sector],Table3[[#This Row],[Sub-Sector]],Table2[RSI Exponential â€“ 14D],"&gt;=50")/Table3[[#This Row],[Count]]</f>
        <v>0.61904761904761907</v>
      </c>
      <c r="I20" s="2">
        <f>COUNTIFS(Table2[Sub-Sector],Table3[[#This Row],[Sub-Sector]],Table2[Relative Volume],"&gt;=1")/Table3[[#This Row],[Count]]</f>
        <v>0.5714285714285714</v>
      </c>
      <c r="J20" s="2">
        <f>COUNTIFS(Table2[Sub-Sector],Table3[[#This Row],[Sub-Sector]],Table2[% Away From Day Low],"&gt;=0.05")/Table3[[#This Row],[Count]]</f>
        <v>9.5238095238095233E-2</v>
      </c>
      <c r="K20" s="2">
        <f>COUNTIFS(Table2[Sub-Sector],Table3[[#This Row],[Sub-Sector]],Table2[% Away From Day High],"&lt;=0.05")/Table3[[#This Row],[Count]]</f>
        <v>0.95238095238095233</v>
      </c>
      <c r="L20" s="2">
        <f>COUNTIFS(Table2[Sub-Sector],Table3[[#This Row],[Sub-Sector]],Table2[% Away From Current Week Low],"&gt;=0.05")/Table3[[#This Row],[Count]]</f>
        <v>0.66666666666666663</v>
      </c>
      <c r="M20" s="2">
        <f>COUNTIFS(Table2[Sub-Sector],Table3[[#This Row],[Sub-Sector]],Table2[% Away From Current Week High],"&lt;=0.05")/Table3[[#This Row],[Count]]</f>
        <v>0.76190476190476186</v>
      </c>
      <c r="N20" s="2">
        <f>COUNTIFS(Table2[Sub-Sector],Table3[[#This Row],[Sub-Sector]],Table2[% Away From Current Month Low],"&gt;=0.05")/Table3[[#This Row],[Count]]</f>
        <v>0.66666666666666663</v>
      </c>
      <c r="O20" s="2">
        <f>COUNTIFS(Table2[Sub-Sector],Table3[[#This Row],[Sub-Sector]],Table2[% Away From Current Month High],"&lt;=0.05")/Table3[[#This Row],[Count]]</f>
        <v>0.42857142857142855</v>
      </c>
      <c r="P20" s="2">
        <f>COUNTIFS(Table2[Sub-Sector],Table3[[#This Row],[Sub-Sector]],Table2[% Away From 52W High],"&lt;=10")/Table3[[#This Row],[Count]]</f>
        <v>0.5714285714285714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0.61904761904761907</v>
      </c>
      <c r="S20" s="2">
        <f>COUNTIFS(Table2[Sub-Sector],Table3[[#This Row],[Sub-Sector]],Table2[% Price above 50 EMA],"&gt;=0")/Table3[[#This Row],[Count]]</f>
        <v>0.76190476190476186</v>
      </c>
      <c r="T20" s="2">
        <f>COUNTIFS(Table2[Sub-Sector],Table3[[#This Row],[Sub-Sector]],Table2[% Price above 200 EMA],"&gt;=0")/Table3[[#This Row],[Count]]</f>
        <v>0.90476190476190477</v>
      </c>
      <c r="U20" s="2">
        <f>COUNTIFS(Table2[Sub-Sector],Table3[[#This Row],[Sub-Sector]],Table2[Rate of Change - Zone],"Positive")/Table3[[#This Row],[Count]]</f>
        <v>0.61904761904761907</v>
      </c>
      <c r="V20" s="2">
        <f>COUNTIFS(Table2[Sub-Sector],Table3[[#This Row],[Sub-Sector]],Table2[Sharpe Ratio],"&gt;=0.10")/Table3[[#This Row],[Count]]</f>
        <v>0.2857142857142857</v>
      </c>
      <c r="W2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243</v>
      </c>
      <c r="X20" s="3">
        <f>_xlfn.RANK.AVG(Table3[[#This Row],[Score]],Table3[Score],1)</f>
        <v>11</v>
      </c>
      <c r="Y2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144.5</v>
      </c>
      <c r="Z20" s="3">
        <f>_xlfn.RANK.AVG(Table3[[#This Row],[Score 2 ]],Table3[[Score 2 ]],1)</f>
        <v>19</v>
      </c>
    </row>
    <row r="21" spans="1:26" x14ac:dyDescent="0.3">
      <c r="A21" s="2" t="s">
        <v>347</v>
      </c>
      <c r="B21" s="4">
        <f>COUNTIFS(Table2[Sub-Sector],Table3[[#This Row],[Sub-Sector]])</f>
        <v>10</v>
      </c>
      <c r="C21" s="2">
        <f>COUNTIFS(Table2[Sub-Sector],Table3[[#This Row],[Sub-Sector]],Table2[Uptrend],"Uptrend")/Table3[[#This Row],[Count]]</f>
        <v>0.9</v>
      </c>
      <c r="D21" s="2">
        <f>COUNTIFS(Table2[Sub-Sector],Table3[[#This Row],[Sub-Sector]],Table2[1W Return vs Nifty],"&gt;=5")/Table3[[#This Row],[Count]]</f>
        <v>0.1</v>
      </c>
      <c r="E21" s="2">
        <f>COUNTIFS(Table2[Sub-Sector],Table3[[#This Row],[Sub-Sector]],Table2[1M Return vs Nifty],"&gt;=5")/Table3[[#This Row],[Count]]</f>
        <v>0.1</v>
      </c>
      <c r="F21" s="2">
        <f>COUNTIFS(Table2[Sub-Sector],Table3[[#This Row],[Sub-Sector]],Table2[6M Return vs Nifty],"&gt;=10")/Table3[[#This Row],[Count]]</f>
        <v>0.8</v>
      </c>
      <c r="G21" s="2">
        <f>COUNTIFS(Table2[Sub-Sector],Table3[[#This Row],[Sub-Sector]],Table2[1Y Return vs Nifty],"&gt;=10")/Table3[[#This Row],[Count]]</f>
        <v>0.8</v>
      </c>
      <c r="H21" s="2">
        <f>COUNTIFS(Table2[Sub-Sector],Table3[[#This Row],[Sub-Sector]],Table2[RSI Exponential â€“ 14D],"&gt;=50")/Table3[[#This Row],[Count]]</f>
        <v>0.7</v>
      </c>
      <c r="I21" s="2">
        <f>COUNTIFS(Table2[Sub-Sector],Table3[[#This Row],[Sub-Sector]],Table2[Relative Volume],"&gt;=1")/Table3[[#This Row],[Count]]</f>
        <v>0.5</v>
      </c>
      <c r="J21" s="2">
        <f>COUNTIFS(Table2[Sub-Sector],Table3[[#This Row],[Sub-Sector]],Table2[% Away From Day Low],"&gt;=0.05")/Table3[[#This Row],[Count]]</f>
        <v>0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0.4</v>
      </c>
      <c r="M21" s="2">
        <f>COUNTIFS(Table2[Sub-Sector],Table3[[#This Row],[Sub-Sector]],Table2[% Away From Current Week High],"&lt;=0.05")/Table3[[#This Row],[Count]]</f>
        <v>0.9</v>
      </c>
      <c r="N21" s="2">
        <f>COUNTIFS(Table2[Sub-Sector],Table3[[#This Row],[Sub-Sector]],Table2[% Away From Current Month Low],"&gt;=0.05")/Table3[[#This Row],[Count]]</f>
        <v>0.5</v>
      </c>
      <c r="O21" s="2">
        <f>COUNTIFS(Table2[Sub-Sector],Table3[[#This Row],[Sub-Sector]],Table2[% Away From Current Month High],"&lt;=0.05")/Table3[[#This Row],[Count]]</f>
        <v>0.5</v>
      </c>
      <c r="P21" s="2">
        <f>COUNTIFS(Table2[Sub-Sector],Table3[[#This Row],[Sub-Sector]],Table2[% Away From 52W High],"&lt;=10")/Table3[[#This Row],[Count]]</f>
        <v>0.6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0.7</v>
      </c>
      <c r="S21" s="2">
        <f>COUNTIFS(Table2[Sub-Sector],Table3[[#This Row],[Sub-Sector]],Table2[% Price above 50 EMA],"&gt;=0")/Table3[[#This Row],[Count]]</f>
        <v>0.8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0.5</v>
      </c>
      <c r="V21" s="2">
        <f>COUNTIFS(Table2[Sub-Sector],Table3[[#This Row],[Sub-Sector]],Table2[Sharpe Ratio],"&gt;=0.10")/Table3[[#This Row],[Count]]</f>
        <v>0.2</v>
      </c>
      <c r="W2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289.5</v>
      </c>
      <c r="X21" s="3">
        <f>_xlfn.RANK.AVG(Table3[[#This Row],[Score]],Table3[Score],1)</f>
        <v>21</v>
      </c>
      <c r="Y2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</v>
      </c>
      <c r="Z21" s="3">
        <f>_xlfn.RANK.AVG(Table3[[#This Row],[Score 2 ]],Table3[[Score 2 ]],1)</f>
        <v>20</v>
      </c>
    </row>
    <row r="22" spans="1:26" x14ac:dyDescent="0.3">
      <c r="A22" s="2" t="s">
        <v>416</v>
      </c>
      <c r="B22" s="4">
        <f>COUNTIFS(Table2[Sub-Sector],Table3[[#This Row],[Sub-Sector]])</f>
        <v>4</v>
      </c>
      <c r="C22" s="2">
        <f>COUNTIFS(Table2[Sub-Sector],Table3[[#This Row],[Sub-Sector]],Table2[Uptrend],"Uptrend")/Table3[[#This Row],[Count]]</f>
        <v>0.75</v>
      </c>
      <c r="D22" s="2">
        <f>COUNTIFS(Table2[Sub-Sector],Table3[[#This Row],[Sub-Sector]],Table2[1W Return vs Nifty],"&gt;=5")/Table3[[#This Row],[Count]]</f>
        <v>0</v>
      </c>
      <c r="E22" s="2">
        <f>COUNTIFS(Table2[Sub-Sector],Table3[[#This Row],[Sub-Sector]],Table2[1M Return vs Nifty],"&gt;=5")/Table3[[#This Row],[Count]]</f>
        <v>0.5</v>
      </c>
      <c r="F22" s="2">
        <f>COUNTIFS(Table2[Sub-Sector],Table3[[#This Row],[Sub-Sector]],Table2[6M Return vs Nifty],"&gt;=10")/Table3[[#This Row],[Count]]</f>
        <v>0.75</v>
      </c>
      <c r="G22" s="2">
        <f>COUNTIFS(Table2[Sub-Sector],Table3[[#This Row],[Sub-Sector]],Table2[1Y Return vs Nifty],"&gt;=10")/Table3[[#This Row],[Count]]</f>
        <v>0.75</v>
      </c>
      <c r="H22" s="2">
        <f>COUNTIFS(Table2[Sub-Sector],Table3[[#This Row],[Sub-Sector]],Table2[RSI Exponential â€“ 14D],"&gt;=50")/Table3[[#This Row],[Count]]</f>
        <v>0.25</v>
      </c>
      <c r="I22" s="2">
        <f>COUNTIFS(Table2[Sub-Sector],Table3[[#This Row],[Sub-Sector]],Table2[Relative Volume],"&gt;=1")/Table3[[#This Row],[Count]]</f>
        <v>0.25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0.5</v>
      </c>
      <c r="M22" s="2">
        <f>COUNTIFS(Table2[Sub-Sector],Table3[[#This Row],[Sub-Sector]],Table2[% Away From Current Week High],"&lt;=0.05")/Table3[[#This Row],[Count]]</f>
        <v>0.75</v>
      </c>
      <c r="N22" s="2">
        <f>COUNTIFS(Table2[Sub-Sector],Table3[[#This Row],[Sub-Sector]],Table2[% Away From Current Month Low],"&gt;=0.05")/Table3[[#This Row],[Count]]</f>
        <v>0.5</v>
      </c>
      <c r="O22" s="2">
        <f>COUNTIFS(Table2[Sub-Sector],Table3[[#This Row],[Sub-Sector]],Table2[% Away From Current Month High],"&lt;=0.05")/Table3[[#This Row],[Count]]</f>
        <v>0.25</v>
      </c>
      <c r="P22" s="2">
        <f>COUNTIFS(Table2[Sub-Sector],Table3[[#This Row],[Sub-Sector]],Table2[% Away From 52W High],"&lt;=10")/Table3[[#This Row],[Count]]</f>
        <v>0.25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0.5</v>
      </c>
      <c r="S22" s="2">
        <f>COUNTIFS(Table2[Sub-Sector],Table3[[#This Row],[Sub-Sector]],Table2[% Price above 50 EMA],"&gt;=0")/Table3[[#This Row],[Count]]</f>
        <v>0.5</v>
      </c>
      <c r="T22" s="2">
        <f>COUNTIFS(Table2[Sub-Sector],Table3[[#This Row],[Sub-Sector]],Table2[% Price above 200 EMA],"&gt;=0")/Table3[[#This Row],[Count]]</f>
        <v>0.75</v>
      </c>
      <c r="U22" s="2">
        <f>COUNTIFS(Table2[Sub-Sector],Table3[[#This Row],[Sub-Sector]],Table2[Rate of Change - Zone],"Positive")/Table3[[#This Row],[Count]]</f>
        <v>0.75</v>
      </c>
      <c r="V22" s="2">
        <f>COUNTIFS(Table2[Sub-Sector],Table3[[#This Row],[Sub-Sector]],Table2[Sharpe Ratio],"&gt;=0.10")/Table3[[#This Row],[Count]]</f>
        <v>0.25</v>
      </c>
      <c r="W2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</v>
      </c>
      <c r="X22" s="3">
        <f>_xlfn.RANK.AVG(Table3[[#This Row],[Score]],Table3[Score],1)</f>
        <v>29</v>
      </c>
      <c r="Y2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</v>
      </c>
      <c r="Z22" s="3">
        <f>_xlfn.RANK.AVG(Table3[[#This Row],[Score 2 ]],Table3[[Score 2 ]],1)</f>
        <v>21</v>
      </c>
    </row>
    <row r="23" spans="1:26" x14ac:dyDescent="0.3">
      <c r="A23" s="2" t="s">
        <v>127</v>
      </c>
      <c r="B23" s="4">
        <f>COUNTIFS(Table2[Sub-Sector],Table3[[#This Row],[Sub-Sector]])</f>
        <v>8</v>
      </c>
      <c r="C23" s="2">
        <f>COUNTIFS(Table2[Sub-Sector],Table3[[#This Row],[Sub-Sector]],Table2[Uptrend],"Uptrend")/Table3[[#This Row],[Count]]</f>
        <v>0.75</v>
      </c>
      <c r="D23" s="2">
        <f>COUNTIFS(Table2[Sub-Sector],Table3[[#This Row],[Sub-Sector]],Table2[1W Return vs Nifty],"&gt;=5")/Table3[[#This Row],[Count]]</f>
        <v>0.25</v>
      </c>
      <c r="E23" s="2">
        <f>COUNTIFS(Table2[Sub-Sector],Table3[[#This Row],[Sub-Sector]],Table2[1M Return vs Nifty],"&gt;=5")/Table3[[#This Row],[Count]]</f>
        <v>0.5</v>
      </c>
      <c r="F23" s="2">
        <f>COUNTIFS(Table2[Sub-Sector],Table3[[#This Row],[Sub-Sector]],Table2[6M Return vs Nifty],"&gt;=10")/Table3[[#This Row],[Count]]</f>
        <v>0.625</v>
      </c>
      <c r="G23" s="2">
        <f>COUNTIFS(Table2[Sub-Sector],Table3[[#This Row],[Sub-Sector]],Table2[1Y Return vs Nifty],"&gt;=10")/Table3[[#This Row],[Count]]</f>
        <v>0.75</v>
      </c>
      <c r="H23" s="2">
        <f>COUNTIFS(Table2[Sub-Sector],Table3[[#This Row],[Sub-Sector]],Table2[RSI Exponential â€“ 14D],"&gt;=50")/Table3[[#This Row],[Count]]</f>
        <v>0.5</v>
      </c>
      <c r="I23" s="2">
        <f>COUNTIFS(Table2[Sub-Sector],Table3[[#This Row],[Sub-Sector]],Table2[Relative Volume],"&gt;=1")/Table3[[#This Row],[Count]]</f>
        <v>0.5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Current Week Low],"&gt;=0.05")/Table3[[#This Row],[Count]]</f>
        <v>0.625</v>
      </c>
      <c r="M23" s="2">
        <f>COUNTIFS(Table2[Sub-Sector],Table3[[#This Row],[Sub-Sector]],Table2[% Away From Current Week High],"&lt;=0.05")/Table3[[#This Row],[Count]]</f>
        <v>0.75</v>
      </c>
      <c r="N23" s="2">
        <f>COUNTIFS(Table2[Sub-Sector],Table3[[#This Row],[Sub-Sector]],Table2[% Away From Current Month Low],"&gt;=0.05")/Table3[[#This Row],[Count]]</f>
        <v>0.625</v>
      </c>
      <c r="O23" s="2">
        <f>COUNTIFS(Table2[Sub-Sector],Table3[[#This Row],[Sub-Sector]],Table2[% Away From Current Month High],"&lt;=0.05")/Table3[[#This Row],[Count]]</f>
        <v>0.5</v>
      </c>
      <c r="P23" s="2">
        <f>COUNTIFS(Table2[Sub-Sector],Table3[[#This Row],[Sub-Sector]],Table2[% Away From 52W High],"&lt;=10")/Table3[[#This Row],[Count]]</f>
        <v>0.625</v>
      </c>
      <c r="Q23" s="2">
        <f>COUNTIFS(Table2[Sub-Sector],Table3[[#This Row],[Sub-Sector]],Table2[% Away From 52W Low],"&gt;=10")/Table3[[#This Row],[Count]]</f>
        <v>0.875</v>
      </c>
      <c r="R23" s="2">
        <f>COUNTIFS(Table2[Sub-Sector],Table3[[#This Row],[Sub-Sector]],Table2[% Price above 20 EMA],"&gt;=0")/Table3[[#This Row],[Count]]</f>
        <v>0.625</v>
      </c>
      <c r="S23" s="2">
        <f>COUNTIFS(Table2[Sub-Sector],Table3[[#This Row],[Sub-Sector]],Table2[% Price above 50 EMA],"&gt;=0")/Table3[[#This Row],[Count]]</f>
        <v>0.75</v>
      </c>
      <c r="T23" s="2">
        <f>COUNTIFS(Table2[Sub-Sector],Table3[[#This Row],[Sub-Sector]],Table2[% Price above 200 EMA],"&gt;=0")/Table3[[#This Row],[Count]]</f>
        <v>0.875</v>
      </c>
      <c r="U23" s="2">
        <f>COUNTIFS(Table2[Sub-Sector],Table3[[#This Row],[Sub-Sector]],Table2[Rate of Change - Zone],"Positive")/Table3[[#This Row],[Count]]</f>
        <v>0.5</v>
      </c>
      <c r="V23" s="2">
        <f>COUNTIFS(Table2[Sub-Sector],Table3[[#This Row],[Sub-Sector]],Table2[Sharpe Ratio],"&gt;=0.10")/Table3[[#This Row],[Count]]</f>
        <v>0</v>
      </c>
      <c r="W2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263.5</v>
      </c>
      <c r="X23" s="3">
        <f>_xlfn.RANK.AVG(Table3[[#This Row],[Score]],Table3[Score],1)</f>
        <v>17</v>
      </c>
      <c r="Y2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166.5</v>
      </c>
      <c r="Z23" s="3">
        <f>_xlfn.RANK.AVG(Table3[[#This Row],[Score 2 ]],Table3[[Score 2 ]],1)</f>
        <v>22</v>
      </c>
    </row>
    <row r="24" spans="1:26" x14ac:dyDescent="0.3">
      <c r="A24" s="2" t="s">
        <v>54</v>
      </c>
      <c r="B24" s="4">
        <f>COUNTIFS(Table2[Sub-Sector],Table3[[#This Row],[Sub-Sector]])</f>
        <v>43</v>
      </c>
      <c r="C24" s="2">
        <f>COUNTIFS(Table2[Sub-Sector],Table3[[#This Row],[Sub-Sector]],Table2[Uptrend],"Uptrend")/Table3[[#This Row],[Count]]</f>
        <v>0.90697674418604646</v>
      </c>
      <c r="D24" s="2">
        <f>COUNTIFS(Table2[Sub-Sector],Table3[[#This Row],[Sub-Sector]],Table2[1W Return vs Nifty],"&gt;=5")/Table3[[#This Row],[Count]]</f>
        <v>0.39534883720930231</v>
      </c>
      <c r="E24" s="2">
        <f>COUNTIFS(Table2[Sub-Sector],Table3[[#This Row],[Sub-Sector]],Table2[1M Return vs Nifty],"&gt;=5")/Table3[[#This Row],[Count]]</f>
        <v>0.58139534883720934</v>
      </c>
      <c r="F24" s="2">
        <f>COUNTIFS(Table2[Sub-Sector],Table3[[#This Row],[Sub-Sector]],Table2[6M Return vs Nifty],"&gt;=10")/Table3[[#This Row],[Count]]</f>
        <v>0.41860465116279072</v>
      </c>
      <c r="G24" s="2">
        <f>COUNTIFS(Table2[Sub-Sector],Table3[[#This Row],[Sub-Sector]],Table2[1Y Return vs Nifty],"&gt;=10")/Table3[[#This Row],[Count]]</f>
        <v>0.69767441860465118</v>
      </c>
      <c r="H24" s="2">
        <f>COUNTIFS(Table2[Sub-Sector],Table3[[#This Row],[Sub-Sector]],Table2[RSI Exponential â€“ 14D],"&gt;=50")/Table3[[#This Row],[Count]]</f>
        <v>0.67441860465116277</v>
      </c>
      <c r="I24" s="2">
        <f>COUNTIFS(Table2[Sub-Sector],Table3[[#This Row],[Sub-Sector]],Table2[Relative Volume],"&gt;=1")/Table3[[#This Row],[Count]]</f>
        <v>0.53488372093023251</v>
      </c>
      <c r="J24" s="2">
        <f>COUNTIFS(Table2[Sub-Sector],Table3[[#This Row],[Sub-Sector]],Table2[% Away From Day Low],"&gt;=0.05")/Table3[[#This Row],[Count]]</f>
        <v>6.9767441860465115E-2</v>
      </c>
      <c r="K24" s="2">
        <f>COUNTIFS(Table2[Sub-Sector],Table3[[#This Row],[Sub-Sector]],Table2[% Away From Day High],"&lt;=0.05")/Table3[[#This Row],[Count]]</f>
        <v>0.97674418604651159</v>
      </c>
      <c r="L24" s="2">
        <f>COUNTIFS(Table2[Sub-Sector],Table3[[#This Row],[Sub-Sector]],Table2[% Away From Current Week Low],"&gt;=0.05")/Table3[[#This Row],[Count]]</f>
        <v>0.62790697674418605</v>
      </c>
      <c r="M24" s="2">
        <f>COUNTIFS(Table2[Sub-Sector],Table3[[#This Row],[Sub-Sector]],Table2[% Away From Current Week High],"&lt;=0.05")/Table3[[#This Row],[Count]]</f>
        <v>0.81395348837209303</v>
      </c>
      <c r="N24" s="2">
        <f>COUNTIFS(Table2[Sub-Sector],Table3[[#This Row],[Sub-Sector]],Table2[% Away From Current Month Low],"&gt;=0.05")/Table3[[#This Row],[Count]]</f>
        <v>0.62790697674418605</v>
      </c>
      <c r="O24" s="2">
        <f>COUNTIFS(Table2[Sub-Sector],Table3[[#This Row],[Sub-Sector]],Table2[% Away From Current Month High],"&lt;=0.05")/Table3[[#This Row],[Count]]</f>
        <v>0.62790697674418605</v>
      </c>
      <c r="P24" s="2">
        <f>COUNTIFS(Table2[Sub-Sector],Table3[[#This Row],[Sub-Sector]],Table2[% Away From 52W High],"&lt;=10")/Table3[[#This Row],[Count]]</f>
        <v>0.62790697674418605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0.69767441860465118</v>
      </c>
      <c r="S24" s="2">
        <f>COUNTIFS(Table2[Sub-Sector],Table3[[#This Row],[Sub-Sector]],Table2[% Price above 50 EMA],"&gt;=0")/Table3[[#This Row],[Count]]</f>
        <v>0.83720930232558144</v>
      </c>
      <c r="T24" s="2">
        <f>COUNTIFS(Table2[Sub-Sector],Table3[[#This Row],[Sub-Sector]],Table2[% Price above 200 EMA],"&gt;=0")/Table3[[#This Row],[Count]]</f>
        <v>0.95348837209302328</v>
      </c>
      <c r="U24" s="2">
        <f>COUNTIFS(Table2[Sub-Sector],Table3[[#This Row],[Sub-Sector]],Table2[Rate of Change - Zone],"Positive")/Table3[[#This Row],[Count]]</f>
        <v>0.67441860465116277</v>
      </c>
      <c r="V24" s="2">
        <f>COUNTIFS(Table2[Sub-Sector],Table3[[#This Row],[Sub-Sector]],Table2[Sharpe Ratio],"&gt;=0.10")/Table3[[#This Row],[Count]]</f>
        <v>0.13953488372093023</v>
      </c>
      <c r="W2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240</v>
      </c>
      <c r="X24" s="3">
        <f>_xlfn.RANK.AVG(Table3[[#This Row],[Score]],Table3[Score],1)</f>
        <v>9</v>
      </c>
      <c r="Y2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</v>
      </c>
      <c r="Z24" s="3">
        <f>_xlfn.RANK.AVG(Table3[[#This Row],[Score 2 ]],Table3[[Score 2 ]],1)</f>
        <v>23</v>
      </c>
    </row>
    <row r="25" spans="1:26" x14ac:dyDescent="0.3">
      <c r="A25" s="2" t="s">
        <v>558</v>
      </c>
      <c r="B25" s="4">
        <f>COUNTIFS(Table2[Sub-Sector],Table3[[#This Row],[Sub-Sector]])</f>
        <v>5</v>
      </c>
      <c r="C25" s="2">
        <f>COUNTIFS(Table2[Sub-Sector],Table3[[#This Row],[Sub-Sector]],Table2[Uptrend],"Uptrend")/Table3[[#This Row],[Count]]</f>
        <v>0.6</v>
      </c>
      <c r="D25" s="2">
        <f>COUNTIFS(Table2[Sub-Sector],Table3[[#This Row],[Sub-Sector]],Table2[1W Return vs Nifty],"&gt;=5")/Table3[[#This Row],[Count]]</f>
        <v>0</v>
      </c>
      <c r="E25" s="2">
        <f>COUNTIFS(Table2[Sub-Sector],Table3[[#This Row],[Sub-Sector]],Table2[1M Return vs Nifty],"&gt;=5")/Table3[[#This Row],[Count]]</f>
        <v>0.6</v>
      </c>
      <c r="F25" s="2">
        <f>COUNTIFS(Table2[Sub-Sector],Table3[[#This Row],[Sub-Sector]],Table2[6M Return vs Nifty],"&gt;=10")/Table3[[#This Row],[Count]]</f>
        <v>0.2</v>
      </c>
      <c r="G25" s="2">
        <f>COUNTIFS(Table2[Sub-Sector],Table3[[#This Row],[Sub-Sector]],Table2[1Y Return vs Nifty],"&gt;=10")/Table3[[#This Row],[Count]]</f>
        <v>0.6</v>
      </c>
      <c r="H25" s="2">
        <f>COUNTIFS(Table2[Sub-Sector],Table3[[#This Row],[Sub-Sector]],Table2[RSI Exponential â€“ 14D],"&gt;=50")/Table3[[#This Row],[Count]]</f>
        <v>0.8</v>
      </c>
      <c r="I25" s="2">
        <f>COUNTIFS(Table2[Sub-Sector],Table3[[#This Row],[Sub-Sector]],Table2[Relative Volume],"&gt;=1")/Table3[[#This Row],[Count]]</f>
        <v>1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1</v>
      </c>
      <c r="M25" s="2">
        <f>COUNTIFS(Table2[Sub-Sector],Table3[[#This Row],[Sub-Sector]],Table2[% Away From Current Week High],"&lt;=0.05")/Table3[[#This Row],[Count]]</f>
        <v>1</v>
      </c>
      <c r="N25" s="2">
        <f>COUNTIFS(Table2[Sub-Sector],Table3[[#This Row],[Sub-Sector]],Table2[% Away From Current Month Low],"&gt;=0.05")/Table3[[#This Row],[Count]]</f>
        <v>1</v>
      </c>
      <c r="O25" s="2">
        <f>COUNTIFS(Table2[Sub-Sector],Table3[[#This Row],[Sub-Sector]],Table2[% Away From Current Month High],"&lt;=0.05")/Table3[[#This Row],[Count]]</f>
        <v>1</v>
      </c>
      <c r="P25" s="2">
        <f>COUNTIFS(Table2[Sub-Sector],Table3[[#This Row],[Sub-Sector]],Table2[% Away From 52W High],"&lt;=10")/Table3[[#This Row],[Count]]</f>
        <v>0.4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0.8</v>
      </c>
      <c r="S25" s="2">
        <f>COUNTIFS(Table2[Sub-Sector],Table3[[#This Row],[Sub-Sector]],Table2[% Price above 50 EMA],"&gt;=0")/Table3[[#This Row],[Count]]</f>
        <v>0.8</v>
      </c>
      <c r="T25" s="2">
        <f>COUNTIFS(Table2[Sub-Sector],Table3[[#This Row],[Sub-Sector]],Table2[% Price above 200 EMA],"&gt;=0")/Table3[[#This Row],[Count]]</f>
        <v>0.8</v>
      </c>
      <c r="U25" s="2">
        <f>COUNTIFS(Table2[Sub-Sector],Table3[[#This Row],[Sub-Sector]],Table2[Rate of Change - Zone],"Positive")/Table3[[#This Row],[Count]]</f>
        <v>0.8</v>
      </c>
      <c r="V25" s="2">
        <f>COUNTIFS(Table2[Sub-Sector],Table3[[#This Row],[Sub-Sector]],Table2[Sharpe Ratio],"&gt;=0.10")/Table3[[#This Row],[Count]]</f>
        <v>0.4</v>
      </c>
      <c r="W2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352.5</v>
      </c>
      <c r="X25" s="3">
        <f>_xlfn.RANK.AVG(Table3[[#This Row],[Score]],Table3[Score],1)</f>
        <v>39</v>
      </c>
      <c r="Y2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174.5</v>
      </c>
      <c r="Z25" s="3">
        <f>_xlfn.RANK.AVG(Table3[[#This Row],[Score 2 ]],Table3[[Score 2 ]],1)</f>
        <v>24</v>
      </c>
    </row>
    <row r="26" spans="1:26" x14ac:dyDescent="0.3">
      <c r="A26" s="2" t="s">
        <v>380</v>
      </c>
      <c r="B26" s="4">
        <f>COUNTIFS(Table2[Sub-Sector],Table3[[#This Row],[Sub-Sector]])</f>
        <v>14</v>
      </c>
      <c r="C26" s="2">
        <f>COUNTIFS(Table2[Sub-Sector],Table3[[#This Row],[Sub-Sector]],Table2[Uptrend],"Uptrend")/Table3[[#This Row],[Count]]</f>
        <v>0.7142857142857143</v>
      </c>
      <c r="D26" s="2">
        <f>COUNTIFS(Table2[Sub-Sector],Table3[[#This Row],[Sub-Sector]],Table2[1W Return vs Nifty],"&gt;=5")/Table3[[#This Row],[Count]]</f>
        <v>0.21428571428571427</v>
      </c>
      <c r="E26" s="2">
        <f>COUNTIFS(Table2[Sub-Sector],Table3[[#This Row],[Sub-Sector]],Table2[1M Return vs Nifty],"&gt;=5")/Table3[[#This Row],[Count]]</f>
        <v>0.14285714285714285</v>
      </c>
      <c r="F26" s="2">
        <f>COUNTIFS(Table2[Sub-Sector],Table3[[#This Row],[Sub-Sector]],Table2[6M Return vs Nifty],"&gt;=10")/Table3[[#This Row],[Count]]</f>
        <v>0.5714285714285714</v>
      </c>
      <c r="G26" s="2">
        <f>COUNTIFS(Table2[Sub-Sector],Table3[[#This Row],[Sub-Sector]],Table2[1Y Return vs Nifty],"&gt;=10")/Table3[[#This Row],[Count]]</f>
        <v>0.7142857142857143</v>
      </c>
      <c r="H26" s="2">
        <f>COUNTIFS(Table2[Sub-Sector],Table3[[#This Row],[Sub-Sector]],Table2[RSI Exponential â€“ 14D],"&gt;=50")/Table3[[#This Row],[Count]]</f>
        <v>0.5</v>
      </c>
      <c r="I26" s="2">
        <f>COUNTIFS(Table2[Sub-Sector],Table3[[#This Row],[Sub-Sector]],Table2[Relative Volume],"&gt;=1")/Table3[[#This Row],[Count]]</f>
        <v>0.42857142857142855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0.9285714285714286</v>
      </c>
      <c r="L26" s="2">
        <f>COUNTIFS(Table2[Sub-Sector],Table3[[#This Row],[Sub-Sector]],Table2[% Away From Current Week Low],"&gt;=0.05")/Table3[[#This Row],[Count]]</f>
        <v>0.7857142857142857</v>
      </c>
      <c r="M26" s="2">
        <f>COUNTIFS(Table2[Sub-Sector],Table3[[#This Row],[Sub-Sector]],Table2[% Away From Current Week High],"&lt;=0.05")/Table3[[#This Row],[Count]]</f>
        <v>0.7857142857142857</v>
      </c>
      <c r="N26" s="2">
        <f>COUNTIFS(Table2[Sub-Sector],Table3[[#This Row],[Sub-Sector]],Table2[% Away From Current Month Low],"&gt;=0.05")/Table3[[#This Row],[Count]]</f>
        <v>0.7857142857142857</v>
      </c>
      <c r="O26" s="2">
        <f>COUNTIFS(Table2[Sub-Sector],Table3[[#This Row],[Sub-Sector]],Table2[% Away From Current Month High],"&lt;=0.05")/Table3[[#This Row],[Count]]</f>
        <v>0.35714285714285715</v>
      </c>
      <c r="P26" s="2">
        <f>COUNTIFS(Table2[Sub-Sector],Table3[[#This Row],[Sub-Sector]],Table2[% Away From 52W High],"&lt;=10")/Table3[[#This Row],[Count]]</f>
        <v>0.42857142857142855</v>
      </c>
      <c r="Q26" s="2">
        <f>COUNTIFS(Table2[Sub-Sector],Table3[[#This Row],[Sub-Sector]],Table2[% Away From 52W Low],"&gt;=10")/Table3[[#This Row],[Count]]</f>
        <v>0.9285714285714286</v>
      </c>
      <c r="R26" s="2">
        <f>COUNTIFS(Table2[Sub-Sector],Table3[[#This Row],[Sub-Sector]],Table2[% Price above 20 EMA],"&gt;=0")/Table3[[#This Row],[Count]]</f>
        <v>0.5</v>
      </c>
      <c r="S26" s="2">
        <f>COUNTIFS(Table2[Sub-Sector],Table3[[#This Row],[Sub-Sector]],Table2[% Price above 50 EMA],"&gt;=0")/Table3[[#This Row],[Count]]</f>
        <v>0.7857142857142857</v>
      </c>
      <c r="T26" s="2">
        <f>COUNTIFS(Table2[Sub-Sector],Table3[[#This Row],[Sub-Sector]],Table2[% Price above 200 EMA],"&gt;=0")/Table3[[#This Row],[Count]]</f>
        <v>0.8571428571428571</v>
      </c>
      <c r="U26" s="2">
        <f>COUNTIFS(Table2[Sub-Sector],Table3[[#This Row],[Sub-Sector]],Table2[Rate of Change - Zone],"Positive")/Table3[[#This Row],[Count]]</f>
        <v>0.5714285714285714</v>
      </c>
      <c r="V26" s="2">
        <f>COUNTIFS(Table2[Sub-Sector],Table3[[#This Row],[Sub-Sector]],Table2[Sharpe Ratio],"&gt;=0.10")/Table3[[#This Row],[Count]]</f>
        <v>7.1428571428571425E-2</v>
      </c>
      <c r="W2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317.5</v>
      </c>
      <c r="X26" s="3">
        <f>_xlfn.RANK.AVG(Table3[[#This Row],[Score]],Table3[Score],1)</f>
        <v>26</v>
      </c>
      <c r="Y2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175.5</v>
      </c>
      <c r="Z26" s="3">
        <f>_xlfn.RANK.AVG(Table3[[#This Row],[Score 2 ]],Table3[[Score 2 ]],1)</f>
        <v>25</v>
      </c>
    </row>
    <row r="27" spans="1:26" x14ac:dyDescent="0.3">
      <c r="A27" s="2" t="s">
        <v>1156</v>
      </c>
      <c r="B27" s="4">
        <f>COUNTIFS(Table2[Sub-Sector],Table3[[#This Row],[Sub-Sector]])</f>
        <v>2</v>
      </c>
      <c r="C27" s="2">
        <f>COUNTIFS(Table2[Sub-Sector],Table3[[#This Row],[Sub-Sector]],Table2[Uptrend],"Uptrend")/Table3[[#This Row],[Count]]</f>
        <v>1</v>
      </c>
      <c r="D27" s="2">
        <f>COUNTIFS(Table2[Sub-Sector],Table3[[#This Row],[Sub-Sector]],Table2[1W Return vs Nifty],"&gt;=5")/Table3[[#This Row],[Count]]</f>
        <v>0</v>
      </c>
      <c r="E27" s="2">
        <f>COUNTIFS(Table2[Sub-Sector],Table3[[#This Row],[Sub-Sector]],Table2[1M Return vs Nifty],"&gt;=5")/Table3[[#This Row],[Count]]</f>
        <v>0.5</v>
      </c>
      <c r="F27" s="2">
        <f>COUNTIFS(Table2[Sub-Sector],Table3[[#This Row],[Sub-Sector]],Table2[6M Return vs Nifty],"&gt;=10")/Table3[[#This Row],[Count]]</f>
        <v>0.5</v>
      </c>
      <c r="G27" s="2">
        <f>COUNTIFS(Table2[Sub-Sector],Table3[[#This Row],[Sub-Sector]],Table2[1Y Return vs Nifty],"&gt;=10")/Table3[[#This Row],[Count]]</f>
        <v>0.5</v>
      </c>
      <c r="H27" s="2">
        <f>COUNTIFS(Table2[Sub-Sector],Table3[[#This Row],[Sub-Sector]],Table2[RSI Exponential â€“ 14D],"&gt;=50")/Table3[[#This Row],[Count]]</f>
        <v>0.5</v>
      </c>
      <c r="I27" s="2">
        <f>COUNTIFS(Table2[Sub-Sector],Table3[[#This Row],[Sub-Sector]],Table2[Relative Volume],"&gt;=1")/Table3[[#This Row],[Count]]</f>
        <v>1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Current Week Low],"&gt;=0.05")/Table3[[#This Row],[Count]]</f>
        <v>0.5</v>
      </c>
      <c r="M27" s="2">
        <f>COUNTIFS(Table2[Sub-Sector],Table3[[#This Row],[Sub-Sector]],Table2[% Away From Current Week High],"&lt;=0.05")/Table3[[#This Row],[Count]]</f>
        <v>0.5</v>
      </c>
      <c r="N27" s="2">
        <f>COUNTIFS(Table2[Sub-Sector],Table3[[#This Row],[Sub-Sector]],Table2[% Away From Current Month Low],"&gt;=0.05")/Table3[[#This Row],[Count]]</f>
        <v>0.5</v>
      </c>
      <c r="O27" s="2">
        <f>COUNTIFS(Table2[Sub-Sector],Table3[[#This Row],[Sub-Sector]],Table2[% Away From Current Month High],"&lt;=0.05")/Table3[[#This Row],[Count]]</f>
        <v>0.5</v>
      </c>
      <c r="P27" s="2">
        <f>COUNTIFS(Table2[Sub-Sector],Table3[[#This Row],[Sub-Sector]],Table2[% Away From 52W High],"&lt;=10")/Table3[[#This Row],[Count]]</f>
        <v>0.5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0.5</v>
      </c>
      <c r="S27" s="2">
        <f>COUNTIFS(Table2[Sub-Sector],Table3[[#This Row],[Sub-Sector]],Table2[% Price above 50 EMA],"&gt;=0")/Table3[[#This Row],[Count]]</f>
        <v>0.5</v>
      </c>
      <c r="T27" s="2">
        <f>COUNTIFS(Table2[Sub-Sector],Table3[[#This Row],[Sub-Sector]],Table2[% Price above 200 EMA],"&gt;=0")/Table3[[#This Row],[Count]]</f>
        <v>1</v>
      </c>
      <c r="U27" s="2">
        <f>COUNTIFS(Table2[Sub-Sector],Table3[[#This Row],[Sub-Sector]],Table2[Rate of Change - Zone],"Positive")/Table3[[#This Row],[Count]]</f>
        <v>0.5</v>
      </c>
      <c r="V27" s="2">
        <f>COUNTIFS(Table2[Sub-Sector],Table3[[#This Row],[Sub-Sector]],Table2[Sharpe Ratio],"&gt;=0.10")/Table3[[#This Row],[Count]]</f>
        <v>0</v>
      </c>
      <c r="W2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305.5</v>
      </c>
      <c r="X27" s="3">
        <f>_xlfn.RANK.AVG(Table3[[#This Row],[Score]],Table3[Score],1)</f>
        <v>25</v>
      </c>
      <c r="Y2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179</v>
      </c>
      <c r="Z27" s="3">
        <f>_xlfn.RANK.AVG(Table3[[#This Row],[Score 2 ]],Table3[[Score 2 ]],1)</f>
        <v>26</v>
      </c>
    </row>
    <row r="28" spans="1:26" x14ac:dyDescent="0.3">
      <c r="A28" s="2" t="s">
        <v>193</v>
      </c>
      <c r="B28" s="4">
        <f>COUNTIFS(Table2[Sub-Sector],Table3[[#This Row],[Sub-Sector]])</f>
        <v>3</v>
      </c>
      <c r="C28" s="2">
        <f>COUNTIFS(Table2[Sub-Sector],Table3[[#This Row],[Sub-Sector]],Table2[Uptrend],"Uptrend")/Table3[[#This Row],[Count]]</f>
        <v>1</v>
      </c>
      <c r="D28" s="2">
        <f>COUNTIFS(Table2[Sub-Sector],Table3[[#This Row],[Sub-Sector]],Table2[1W Return vs Nifty],"&gt;=5")/Table3[[#This Row],[Count]]</f>
        <v>0</v>
      </c>
      <c r="E28" s="2">
        <f>COUNTIFS(Table2[Sub-Sector],Table3[[#This Row],[Sub-Sector]],Table2[1M Return vs Nifty],"&gt;=5")/Table3[[#This Row],[Count]]</f>
        <v>0.33333333333333331</v>
      </c>
      <c r="F28" s="2">
        <f>COUNTIFS(Table2[Sub-Sector],Table3[[#This Row],[Sub-Sector]],Table2[6M Return vs Nifty],"&gt;=10")/Table3[[#This Row],[Count]]</f>
        <v>0.33333333333333331</v>
      </c>
      <c r="G28" s="2">
        <f>COUNTIFS(Table2[Sub-Sector],Table3[[#This Row],[Sub-Sector]],Table2[1Y Return vs Nifty],"&gt;=10")/Table3[[#This Row],[Count]]</f>
        <v>0.66666666666666663</v>
      </c>
      <c r="H28" s="2">
        <f>COUNTIFS(Table2[Sub-Sector],Table3[[#This Row],[Sub-Sector]],Table2[RSI Exponential â€“ 14D],"&gt;=50")/Table3[[#This Row],[Count]]</f>
        <v>0.33333333333333331</v>
      </c>
      <c r="I28" s="2">
        <f>COUNTIFS(Table2[Sub-Sector],Table3[[#This Row],[Sub-Sector]],Table2[Relative Volume],"&gt;=1")/Table3[[#This Row],[Count]]</f>
        <v>0.66666666666666663</v>
      </c>
      <c r="J28" s="2">
        <f>COUNTIFS(Table2[Sub-Sector],Table3[[#This Row],[Sub-Sector]],Table2[% Away From Day Low],"&gt;=0.05")/Table3[[#This Row],[Count]]</f>
        <v>0.33333333333333331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0.33333333333333331</v>
      </c>
      <c r="M28" s="2">
        <f>COUNTIFS(Table2[Sub-Sector],Table3[[#This Row],[Sub-Sector]],Table2[% Away From Current Week High],"&lt;=0.05")/Table3[[#This Row],[Count]]</f>
        <v>0.33333333333333331</v>
      </c>
      <c r="N28" s="2">
        <f>COUNTIFS(Table2[Sub-Sector],Table3[[#This Row],[Sub-Sector]],Table2[% Away From Current Month Low],"&gt;=0.05")/Table3[[#This Row],[Count]]</f>
        <v>0.33333333333333331</v>
      </c>
      <c r="O28" s="2">
        <f>COUNTIFS(Table2[Sub-Sector],Table3[[#This Row],[Sub-Sector]],Table2[% Away From Current Month High],"&lt;=0.05")/Table3[[#This Row],[Count]]</f>
        <v>0.33333333333333331</v>
      </c>
      <c r="P28" s="2">
        <f>COUNTIFS(Table2[Sub-Sector],Table3[[#This Row],[Sub-Sector]],Table2[% Away From 52W High],"&lt;=10")/Table3[[#This Row],[Count]]</f>
        <v>0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0.66666666666666663</v>
      </c>
      <c r="S28" s="2">
        <f>COUNTIFS(Table2[Sub-Sector],Table3[[#This Row],[Sub-Sector]],Table2[% Price above 50 EMA],"&gt;=0")/Table3[[#This Row],[Count]]</f>
        <v>0.66666666666666663</v>
      </c>
      <c r="T28" s="2">
        <f>COUNTIFS(Table2[Sub-Sector],Table3[[#This Row],[Sub-Sector]],Table2[% Price above 200 EMA],"&gt;=0")/Table3[[#This Row],[Count]]</f>
        <v>1</v>
      </c>
      <c r="U28" s="2">
        <f>COUNTIFS(Table2[Sub-Sector],Table3[[#This Row],[Sub-Sector]],Table2[Rate of Change - Zone],"Positive")/Table3[[#This Row],[Count]]</f>
        <v>0.66666666666666663</v>
      </c>
      <c r="V28" s="2">
        <f>COUNTIFS(Table2[Sub-Sector],Table3[[#This Row],[Sub-Sector]],Table2[Sharpe Ratio],"&gt;=0.10")/Table3[[#This Row],[Count]]</f>
        <v>0.66666666666666663</v>
      </c>
      <c r="W2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322</v>
      </c>
      <c r="X28" s="3">
        <f>_xlfn.RANK.AVG(Table3[[#This Row],[Score]],Table3[Score],1)</f>
        <v>28</v>
      </c>
      <c r="Y2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</v>
      </c>
      <c r="Z28" s="3">
        <f>_xlfn.RANK.AVG(Table3[[#This Row],[Score 2 ]],Table3[[Score 2 ]],1)</f>
        <v>27</v>
      </c>
    </row>
    <row r="29" spans="1:26" x14ac:dyDescent="0.3">
      <c r="A29" s="2" t="s">
        <v>877</v>
      </c>
      <c r="B29" s="4">
        <f>COUNTIFS(Table2[Sub-Sector],Table3[[#This Row],[Sub-Sector]])</f>
        <v>3</v>
      </c>
      <c r="C29" s="2">
        <f>COUNTIFS(Table2[Sub-Sector],Table3[[#This Row],[Sub-Sector]],Table2[Uptrend],"Uptrend")/Table3[[#This Row],[Count]]</f>
        <v>0.66666666666666663</v>
      </c>
      <c r="D29" s="2">
        <f>COUNTIFS(Table2[Sub-Sector],Table3[[#This Row],[Sub-Sector]],Table2[1W Return vs Nifty],"&gt;=5")/Table3[[#This Row],[Count]]</f>
        <v>0.33333333333333331</v>
      </c>
      <c r="E29" s="2">
        <f>COUNTIFS(Table2[Sub-Sector],Table3[[#This Row],[Sub-Sector]],Table2[1M Return vs Nifty],"&gt;=5")/Table3[[#This Row],[Count]]</f>
        <v>0.33333333333333331</v>
      </c>
      <c r="F29" s="2">
        <f>COUNTIFS(Table2[Sub-Sector],Table3[[#This Row],[Sub-Sector]],Table2[6M Return vs Nifty],"&gt;=10")/Table3[[#This Row],[Count]]</f>
        <v>0.33333333333333331</v>
      </c>
      <c r="G29" s="2">
        <f>COUNTIFS(Table2[Sub-Sector],Table3[[#This Row],[Sub-Sector]],Table2[1Y Return vs Nifty],"&gt;=10")/Table3[[#This Row],[Count]]</f>
        <v>1</v>
      </c>
      <c r="H29" s="2">
        <f>COUNTIFS(Table2[Sub-Sector],Table3[[#This Row],[Sub-Sector]],Table2[RSI Exponential â€“ 14D],"&gt;=50")/Table3[[#This Row],[Count]]</f>
        <v>0.66666666666666663</v>
      </c>
      <c r="I29" s="2">
        <f>COUNTIFS(Table2[Sub-Sector],Table3[[#This Row],[Sub-Sector]],Table2[Relative Volume],"&gt;=1")/Table3[[#This Row],[Count]]</f>
        <v>0.33333333333333331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Current Week Low],"&gt;=0.05")/Table3[[#This Row],[Count]]</f>
        <v>0.33333333333333331</v>
      </c>
      <c r="M29" s="2">
        <f>COUNTIFS(Table2[Sub-Sector],Table3[[#This Row],[Sub-Sector]],Table2[% Away From Current Week High],"&lt;=0.05")/Table3[[#This Row],[Count]]</f>
        <v>1</v>
      </c>
      <c r="N29" s="2">
        <f>COUNTIFS(Table2[Sub-Sector],Table3[[#This Row],[Sub-Sector]],Table2[% Away From Current Month Low],"&gt;=0.05")/Table3[[#This Row],[Count]]</f>
        <v>0.33333333333333331</v>
      </c>
      <c r="O29" s="2">
        <f>COUNTIFS(Table2[Sub-Sector],Table3[[#This Row],[Sub-Sector]],Table2[% Away From Current Month High],"&lt;=0.05")/Table3[[#This Row],[Count]]</f>
        <v>0.66666666666666663</v>
      </c>
      <c r="P29" s="2">
        <f>COUNTIFS(Table2[Sub-Sector],Table3[[#This Row],[Sub-Sector]],Table2[% Away From 52W High],"&lt;=10")/Table3[[#This Row],[Count]]</f>
        <v>0.33333333333333331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0.66666666666666663</v>
      </c>
      <c r="S29" s="2">
        <f>COUNTIFS(Table2[Sub-Sector],Table3[[#This Row],[Sub-Sector]],Table2[% Price above 50 EMA],"&gt;=0")/Table3[[#This Row],[Count]]</f>
        <v>0.66666666666666663</v>
      </c>
      <c r="T29" s="2">
        <f>COUNTIFS(Table2[Sub-Sector],Table3[[#This Row],[Sub-Sector]],Table2[% Price above 200 EMA],"&gt;=0")/Table3[[#This Row],[Count]]</f>
        <v>1</v>
      </c>
      <c r="U29" s="2">
        <f>COUNTIFS(Table2[Sub-Sector],Table3[[#This Row],[Sub-Sector]],Table2[Rate of Change - Zone],"Positive")/Table3[[#This Row],[Count]]</f>
        <v>0.66666666666666663</v>
      </c>
      <c r="V29" s="2">
        <f>COUNTIFS(Table2[Sub-Sector],Table3[[#This Row],[Sub-Sector]],Table2[Sharpe Ratio],"&gt;=0.10")/Table3[[#This Row],[Count]]</f>
        <v>0</v>
      </c>
      <c r="W2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304.5</v>
      </c>
      <c r="X29" s="3">
        <f>_xlfn.RANK.AVG(Table3[[#This Row],[Score]],Table3[Score],1)</f>
        <v>24</v>
      </c>
      <c r="Y2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183.5</v>
      </c>
      <c r="Z29" s="3">
        <f>_xlfn.RANK.AVG(Table3[[#This Row],[Score 2 ]],Table3[[Score 2 ]],1)</f>
        <v>28</v>
      </c>
    </row>
    <row r="30" spans="1:26" x14ac:dyDescent="0.3">
      <c r="A30" s="2" t="s">
        <v>63</v>
      </c>
      <c r="B30" s="4">
        <f>COUNTIFS(Table2[Sub-Sector],Table3[[#This Row],[Sub-Sector]])</f>
        <v>4</v>
      </c>
      <c r="C30" s="2">
        <f>COUNTIFS(Table2[Sub-Sector],Table3[[#This Row],[Sub-Sector]],Table2[Uptrend],"Uptrend")/Table3[[#This Row],[Count]]</f>
        <v>1</v>
      </c>
      <c r="D30" s="2">
        <f>COUNTIFS(Table2[Sub-Sector],Table3[[#This Row],[Sub-Sector]],Table2[1W Return vs Nifty],"&gt;=5")/Table3[[#This Row],[Count]]</f>
        <v>0</v>
      </c>
      <c r="E30" s="2">
        <f>COUNTIFS(Table2[Sub-Sector],Table3[[#This Row],[Sub-Sector]],Table2[1M Return vs Nifty],"&gt;=5")/Table3[[#This Row],[Count]]</f>
        <v>0</v>
      </c>
      <c r="F30" s="2">
        <f>COUNTIFS(Table2[Sub-Sector],Table3[[#This Row],[Sub-Sector]],Table2[6M Return vs Nifty],"&gt;=10")/Table3[[#This Row],[Count]]</f>
        <v>0.25</v>
      </c>
      <c r="G30" s="2">
        <f>COUNTIFS(Table2[Sub-Sector],Table3[[#This Row],[Sub-Sector]],Table2[1Y Return vs Nifty],"&gt;=10")/Table3[[#This Row],[Count]]</f>
        <v>0.75</v>
      </c>
      <c r="H30" s="2">
        <f>COUNTIFS(Table2[Sub-Sector],Table3[[#This Row],[Sub-Sector]],Table2[RSI Exponential â€“ 14D],"&gt;=50")/Table3[[#This Row],[Count]]</f>
        <v>0.25</v>
      </c>
      <c r="I30" s="2">
        <f>COUNTIFS(Table2[Sub-Sector],Table3[[#This Row],[Sub-Sector]],Table2[Relative Volume],"&gt;=1")/Table3[[#This Row],[Count]]</f>
        <v>0.75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0.5</v>
      </c>
      <c r="M30" s="2">
        <f>COUNTIFS(Table2[Sub-Sector],Table3[[#This Row],[Sub-Sector]],Table2[% Away From Current Week High],"&lt;=0.05")/Table3[[#This Row],[Count]]</f>
        <v>1</v>
      </c>
      <c r="N30" s="2">
        <f>COUNTIFS(Table2[Sub-Sector],Table3[[#This Row],[Sub-Sector]],Table2[% Away From Current Month Low],"&gt;=0.05")/Table3[[#This Row],[Count]]</f>
        <v>0.5</v>
      </c>
      <c r="O30" s="2">
        <f>COUNTIFS(Table2[Sub-Sector],Table3[[#This Row],[Sub-Sector]],Table2[% Away From Current Month High],"&lt;=0.05")/Table3[[#This Row],[Count]]</f>
        <v>0</v>
      </c>
      <c r="P30" s="2">
        <f>COUNTIFS(Table2[Sub-Sector],Table3[[#This Row],[Sub-Sector]],Table2[% Away From 52W High],"&lt;=10")/Table3[[#This Row],[Count]]</f>
        <v>0.5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0.5</v>
      </c>
      <c r="S30" s="2">
        <f>COUNTIFS(Table2[Sub-Sector],Table3[[#This Row],[Sub-Sector]],Table2[% Price above 50 EMA],"&gt;=0")/Table3[[#This Row],[Count]]</f>
        <v>0.75</v>
      </c>
      <c r="T30" s="2">
        <f>COUNTIFS(Table2[Sub-Sector],Table3[[#This Row],[Sub-Sector]],Table2[% Price above 200 EMA],"&gt;=0")/Table3[[#This Row],[Count]]</f>
        <v>1</v>
      </c>
      <c r="U30" s="2">
        <f>COUNTIFS(Table2[Sub-Sector],Table3[[#This Row],[Sub-Sector]],Table2[Rate of Change - Zone],"Positive")/Table3[[#This Row],[Count]]</f>
        <v>0.5</v>
      </c>
      <c r="V30" s="2">
        <f>COUNTIFS(Table2[Sub-Sector],Table3[[#This Row],[Sub-Sector]],Table2[Sharpe Ratio],"&gt;=0.10")/Table3[[#This Row],[Count]]</f>
        <v>0.75</v>
      </c>
      <c r="W3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384.5</v>
      </c>
      <c r="X30" s="3">
        <f>_xlfn.RANK.AVG(Table3[[#This Row],[Score]],Table3[Score],1)</f>
        <v>50</v>
      </c>
      <c r="Y3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</v>
      </c>
      <c r="Z30" s="3">
        <f>_xlfn.RANK.AVG(Table3[[#This Row],[Score 2 ]],Table3[[Score 2 ]],1)</f>
        <v>29</v>
      </c>
    </row>
    <row r="31" spans="1:26" x14ac:dyDescent="0.3">
      <c r="A31" s="2" t="s">
        <v>413</v>
      </c>
      <c r="B31" s="4">
        <f>COUNTIFS(Table2[Sub-Sector],Table3[[#This Row],[Sub-Sector]])</f>
        <v>11</v>
      </c>
      <c r="C31" s="2">
        <f>COUNTIFS(Table2[Sub-Sector],Table3[[#This Row],[Sub-Sector]],Table2[Uptrend],"Uptrend")/Table3[[#This Row],[Count]]</f>
        <v>0.54545454545454541</v>
      </c>
      <c r="D31" s="2">
        <f>COUNTIFS(Table2[Sub-Sector],Table3[[#This Row],[Sub-Sector]],Table2[1W Return vs Nifty],"&gt;=5")/Table3[[#This Row],[Count]]</f>
        <v>9.0909090909090912E-2</v>
      </c>
      <c r="E31" s="2">
        <f>COUNTIFS(Table2[Sub-Sector],Table3[[#This Row],[Sub-Sector]],Table2[1M Return vs Nifty],"&gt;=5")/Table3[[#This Row],[Count]]</f>
        <v>0.45454545454545453</v>
      </c>
      <c r="F31" s="2">
        <f>COUNTIFS(Table2[Sub-Sector],Table3[[#This Row],[Sub-Sector]],Table2[6M Return vs Nifty],"&gt;=10")/Table3[[#This Row],[Count]]</f>
        <v>0.45454545454545453</v>
      </c>
      <c r="G31" s="2">
        <f>COUNTIFS(Table2[Sub-Sector],Table3[[#This Row],[Sub-Sector]],Table2[1Y Return vs Nifty],"&gt;=10")/Table3[[#This Row],[Count]]</f>
        <v>0.54545454545454541</v>
      </c>
      <c r="H31" s="2">
        <f>COUNTIFS(Table2[Sub-Sector],Table3[[#This Row],[Sub-Sector]],Table2[RSI Exponential â€“ 14D],"&gt;=50")/Table3[[#This Row],[Count]]</f>
        <v>0.54545454545454541</v>
      </c>
      <c r="I31" s="2">
        <f>COUNTIFS(Table2[Sub-Sector],Table3[[#This Row],[Sub-Sector]],Table2[Relative Volume],"&gt;=1")/Table3[[#This Row],[Count]]</f>
        <v>0.63636363636363635</v>
      </c>
      <c r="J31" s="2">
        <f>COUNTIFS(Table2[Sub-Sector],Table3[[#This Row],[Sub-Sector]],Table2[% Away From Day Low],"&gt;=0.05")/Table3[[#This Row],[Count]]</f>
        <v>0.18181818181818182</v>
      </c>
      <c r="K31" s="2">
        <f>COUNTIFS(Table2[Sub-Sector],Table3[[#This Row],[Sub-Sector]],Table2[% Away From Day High],"&lt;=0.05")/Table3[[#This Row],[Count]]</f>
        <v>0.90909090909090906</v>
      </c>
      <c r="L31" s="2">
        <f>COUNTIFS(Table2[Sub-Sector],Table3[[#This Row],[Sub-Sector]],Table2[% Away From Current Week Low],"&gt;=0.05")/Table3[[#This Row],[Count]]</f>
        <v>0.54545454545454541</v>
      </c>
      <c r="M31" s="2">
        <f>COUNTIFS(Table2[Sub-Sector],Table3[[#This Row],[Sub-Sector]],Table2[% Away From Current Week High],"&lt;=0.05")/Table3[[#This Row],[Count]]</f>
        <v>0.72727272727272729</v>
      </c>
      <c r="N31" s="2">
        <f>COUNTIFS(Table2[Sub-Sector],Table3[[#This Row],[Sub-Sector]],Table2[% Away From Current Month Low],"&gt;=0.05")/Table3[[#This Row],[Count]]</f>
        <v>0.54545454545454541</v>
      </c>
      <c r="O31" s="2">
        <f>COUNTIFS(Table2[Sub-Sector],Table3[[#This Row],[Sub-Sector]],Table2[% Away From Current Month High],"&lt;=0.05")/Table3[[#This Row],[Count]]</f>
        <v>0.45454545454545453</v>
      </c>
      <c r="P31" s="2">
        <f>COUNTIFS(Table2[Sub-Sector],Table3[[#This Row],[Sub-Sector]],Table2[% Away From 52W High],"&lt;=10")/Table3[[#This Row],[Count]]</f>
        <v>0.27272727272727271</v>
      </c>
      <c r="Q31" s="2">
        <f>COUNTIFS(Table2[Sub-Sector],Table3[[#This Row],[Sub-Sector]],Table2[% Away From 52W Low],"&gt;=10")/Table3[[#This Row],[Count]]</f>
        <v>0.81818181818181823</v>
      </c>
      <c r="R31" s="2">
        <f>COUNTIFS(Table2[Sub-Sector],Table3[[#This Row],[Sub-Sector]],Table2[% Price above 20 EMA],"&gt;=0")/Table3[[#This Row],[Count]]</f>
        <v>0.54545454545454541</v>
      </c>
      <c r="S31" s="2">
        <f>COUNTIFS(Table2[Sub-Sector],Table3[[#This Row],[Sub-Sector]],Table2[% Price above 50 EMA],"&gt;=0")/Table3[[#This Row],[Count]]</f>
        <v>0.63636363636363635</v>
      </c>
      <c r="T31" s="2">
        <f>COUNTIFS(Table2[Sub-Sector],Table3[[#This Row],[Sub-Sector]],Table2[% Price above 200 EMA],"&gt;=0")/Table3[[#This Row],[Count]]</f>
        <v>0.72727272727272729</v>
      </c>
      <c r="U31" s="2">
        <f>COUNTIFS(Table2[Sub-Sector],Table3[[#This Row],[Sub-Sector]],Table2[Rate of Change - Zone],"Positive")/Table3[[#This Row],[Count]]</f>
        <v>0.63636363636363635</v>
      </c>
      <c r="V31" s="2">
        <f>COUNTIFS(Table2[Sub-Sector],Table3[[#This Row],[Sub-Sector]],Table2[Sharpe Ratio],"&gt;=0.10")/Table3[[#This Row],[Count]]</f>
        <v>0.27272727272727271</v>
      </c>
      <c r="W3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337</v>
      </c>
      <c r="X31" s="3">
        <f>_xlfn.RANK.AVG(Table3[[#This Row],[Score]],Table3[Score],1)</f>
        <v>30.5</v>
      </c>
      <c r="Y3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</v>
      </c>
      <c r="Z31" s="3">
        <f>_xlfn.RANK.AVG(Table3[[#This Row],[Score 2 ]],Table3[[Score 2 ]],1)</f>
        <v>30</v>
      </c>
    </row>
    <row r="32" spans="1:26" x14ac:dyDescent="0.3">
      <c r="A32" s="2" t="s">
        <v>927</v>
      </c>
      <c r="B32" s="4">
        <f>COUNTIFS(Table2[Sub-Sector],Table3[[#This Row],[Sub-Sector]])</f>
        <v>3</v>
      </c>
      <c r="C32" s="2">
        <f>COUNTIFS(Table2[Sub-Sector],Table3[[#This Row],[Sub-Sector]],Table2[Uptrend],"Uptrend")/Table3[[#This Row],[Count]]</f>
        <v>0.66666666666666663</v>
      </c>
      <c r="D32" s="2">
        <f>COUNTIFS(Table2[Sub-Sector],Table3[[#This Row],[Sub-Sector]],Table2[1W Return vs Nifty],"&gt;=5")/Table3[[#This Row],[Count]]</f>
        <v>0</v>
      </c>
      <c r="E32" s="2">
        <f>COUNTIFS(Table2[Sub-Sector],Table3[[#This Row],[Sub-Sector]],Table2[1M Return vs Nifty],"&gt;=5")/Table3[[#This Row],[Count]]</f>
        <v>0.66666666666666663</v>
      </c>
      <c r="F32" s="2">
        <f>COUNTIFS(Table2[Sub-Sector],Table3[[#This Row],[Sub-Sector]],Table2[6M Return vs Nifty],"&gt;=10")/Table3[[#This Row],[Count]]</f>
        <v>0.33333333333333331</v>
      </c>
      <c r="G32" s="2">
        <f>COUNTIFS(Table2[Sub-Sector],Table3[[#This Row],[Sub-Sector]],Table2[1Y Return vs Nifty],"&gt;=10")/Table3[[#This Row],[Count]]</f>
        <v>0.33333333333333331</v>
      </c>
      <c r="H32" s="2">
        <f>COUNTIFS(Table2[Sub-Sector],Table3[[#This Row],[Sub-Sector]],Table2[RSI Exponential â€“ 14D],"&gt;=50")/Table3[[#This Row],[Count]]</f>
        <v>1</v>
      </c>
      <c r="I32" s="2">
        <f>COUNTIFS(Table2[Sub-Sector],Table3[[#This Row],[Sub-Sector]],Table2[Relative Volume],"&gt;=1")/Table3[[#This Row],[Count]]</f>
        <v>0.66666666666666663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1</v>
      </c>
      <c r="M32" s="2">
        <f>COUNTIFS(Table2[Sub-Sector],Table3[[#This Row],[Sub-Sector]],Table2[% Away From Current Week High],"&lt;=0.05")/Table3[[#This Row],[Count]]</f>
        <v>1</v>
      </c>
      <c r="N32" s="2">
        <f>COUNTIFS(Table2[Sub-Sector],Table3[[#This Row],[Sub-Sector]],Table2[% Away From Current Month Low],"&gt;=0.05")/Table3[[#This Row],[Count]]</f>
        <v>1</v>
      </c>
      <c r="O32" s="2">
        <f>COUNTIFS(Table2[Sub-Sector],Table3[[#This Row],[Sub-Sector]],Table2[% Away From Current Month High],"&lt;=0.05")/Table3[[#This Row],[Count]]</f>
        <v>1</v>
      </c>
      <c r="P32" s="2">
        <f>COUNTIFS(Table2[Sub-Sector],Table3[[#This Row],[Sub-Sector]],Table2[% Away From 52W High],"&lt;=10")/Table3[[#This Row],[Count]]</f>
        <v>0.33333333333333331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1</v>
      </c>
      <c r="S32" s="2">
        <f>COUNTIFS(Table2[Sub-Sector],Table3[[#This Row],[Sub-Sector]],Table2[% Price above 50 EMA],"&gt;=0")/Table3[[#This Row],[Count]]</f>
        <v>1</v>
      </c>
      <c r="T32" s="2">
        <f>COUNTIFS(Table2[Sub-Sector],Table3[[#This Row],[Sub-Sector]],Table2[% Price above 200 EMA],"&gt;=0")/Table3[[#This Row],[Count]]</f>
        <v>1</v>
      </c>
      <c r="U32" s="2">
        <f>COUNTIFS(Table2[Sub-Sector],Table3[[#This Row],[Sub-Sector]],Table2[Rate of Change - Zone],"Positive")/Table3[[#This Row],[Count]]</f>
        <v>1</v>
      </c>
      <c r="V32" s="2">
        <f>COUNTIFS(Table2[Sub-Sector],Table3[[#This Row],[Sub-Sector]],Table2[Sharpe Ratio],"&gt;=0.10")/Table3[[#This Row],[Count]]</f>
        <v>0</v>
      </c>
      <c r="W3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</v>
      </c>
      <c r="X32" s="3">
        <f>_xlfn.RANK.AVG(Table3[[#This Row],[Score]],Table3[Score],1)</f>
        <v>41</v>
      </c>
      <c r="Y3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194.5</v>
      </c>
      <c r="Z32" s="3">
        <f>_xlfn.RANK.AVG(Table3[[#This Row],[Score 2 ]],Table3[[Score 2 ]],1)</f>
        <v>31</v>
      </c>
    </row>
    <row r="33" spans="1:26" x14ac:dyDescent="0.3">
      <c r="A33" s="2" t="s">
        <v>704</v>
      </c>
      <c r="B33" s="4">
        <f>COUNTIFS(Table2[Sub-Sector],Table3[[#This Row],[Sub-Sector]])</f>
        <v>5</v>
      </c>
      <c r="C33" s="2">
        <f>COUNTIFS(Table2[Sub-Sector],Table3[[#This Row],[Sub-Sector]],Table2[Uptrend],"Uptrend")/Table3[[#This Row],[Count]]</f>
        <v>0.8</v>
      </c>
      <c r="D33" s="2">
        <f>COUNTIFS(Table2[Sub-Sector],Table3[[#This Row],[Sub-Sector]],Table2[1W Return vs Nifty],"&gt;=5")/Table3[[#This Row],[Count]]</f>
        <v>0.2</v>
      </c>
      <c r="E33" s="2">
        <f>COUNTIFS(Table2[Sub-Sector],Table3[[#This Row],[Sub-Sector]],Table2[1M Return vs Nifty],"&gt;=5")/Table3[[#This Row],[Count]]</f>
        <v>0</v>
      </c>
      <c r="F33" s="2">
        <f>COUNTIFS(Table2[Sub-Sector],Table3[[#This Row],[Sub-Sector]],Table2[6M Return vs Nifty],"&gt;=10")/Table3[[#This Row],[Count]]</f>
        <v>1</v>
      </c>
      <c r="G33" s="2">
        <f>COUNTIFS(Table2[Sub-Sector],Table3[[#This Row],[Sub-Sector]],Table2[1Y Return vs Nifty],"&gt;=10")/Table3[[#This Row],[Count]]</f>
        <v>1</v>
      </c>
      <c r="H33" s="2">
        <f>COUNTIFS(Table2[Sub-Sector],Table3[[#This Row],[Sub-Sector]],Table2[RSI Exponential â€“ 14D],"&gt;=50")/Table3[[#This Row],[Count]]</f>
        <v>0.2</v>
      </c>
      <c r="I33" s="2">
        <f>COUNTIFS(Table2[Sub-Sector],Table3[[#This Row],[Sub-Sector]],Table2[Relative Volume],"&gt;=1")/Table3[[#This Row],[Count]]</f>
        <v>0.2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1</v>
      </c>
      <c r="L33" s="2">
        <f>COUNTIFS(Table2[Sub-Sector],Table3[[#This Row],[Sub-Sector]],Table2[% Away From Current Week Low],"&gt;=0.05")/Table3[[#This Row],[Count]]</f>
        <v>0.2</v>
      </c>
      <c r="M33" s="2">
        <f>COUNTIFS(Table2[Sub-Sector],Table3[[#This Row],[Sub-Sector]],Table2[% Away From Current Week High],"&lt;=0.05")/Table3[[#This Row],[Count]]</f>
        <v>0.2</v>
      </c>
      <c r="N33" s="2">
        <f>COUNTIFS(Table2[Sub-Sector],Table3[[#This Row],[Sub-Sector]],Table2[% Away From Current Month Low],"&gt;=0.05")/Table3[[#This Row],[Count]]</f>
        <v>0.2</v>
      </c>
      <c r="O33" s="2">
        <f>COUNTIFS(Table2[Sub-Sector],Table3[[#This Row],[Sub-Sector]],Table2[% Away From Current Month High],"&lt;=0.05")/Table3[[#This Row],[Count]]</f>
        <v>0.2</v>
      </c>
      <c r="P33" s="2">
        <f>COUNTIFS(Table2[Sub-Sector],Table3[[#This Row],[Sub-Sector]],Table2[% Away From 52W High],"&lt;=10")/Table3[[#This Row],[Count]]</f>
        <v>0.2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0.2</v>
      </c>
      <c r="S33" s="2">
        <f>COUNTIFS(Table2[Sub-Sector],Table3[[#This Row],[Sub-Sector]],Table2[% Price above 50 EMA],"&gt;=0")/Table3[[#This Row],[Count]]</f>
        <v>0.4</v>
      </c>
      <c r="T33" s="2">
        <f>COUNTIFS(Table2[Sub-Sector],Table3[[#This Row],[Sub-Sector]],Table2[% Price above 200 EMA],"&gt;=0")/Table3[[#This Row],[Count]]</f>
        <v>1</v>
      </c>
      <c r="U33" s="2">
        <f>COUNTIFS(Table2[Sub-Sector],Table3[[#This Row],[Sub-Sector]],Table2[Rate of Change - Zone],"Positive")/Table3[[#This Row],[Count]]</f>
        <v>0.2</v>
      </c>
      <c r="V33" s="2">
        <f>COUNTIFS(Table2[Sub-Sector],Table3[[#This Row],[Sub-Sector]],Table2[Sharpe Ratio],"&gt;=0.10")/Table3[[#This Row],[Count]]</f>
        <v>1</v>
      </c>
      <c r="W3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367.5</v>
      </c>
      <c r="X33" s="3">
        <f>_xlfn.RANK.AVG(Table3[[#This Row],[Score]],Table3[Score],1)</f>
        <v>46</v>
      </c>
      <c r="Y3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195.5</v>
      </c>
      <c r="Z33" s="3">
        <f>_xlfn.RANK.AVG(Table3[[#This Row],[Score 2 ]],Table3[[Score 2 ]],1)</f>
        <v>32</v>
      </c>
    </row>
    <row r="34" spans="1:26" x14ac:dyDescent="0.3">
      <c r="A34" s="2" t="s">
        <v>230</v>
      </c>
      <c r="B34" s="4">
        <f>COUNTIFS(Table2[Sub-Sector],Table3[[#This Row],[Sub-Sector]])</f>
        <v>9</v>
      </c>
      <c r="C34" s="2">
        <f>COUNTIFS(Table2[Sub-Sector],Table3[[#This Row],[Sub-Sector]],Table2[Uptrend],"Uptrend")/Table3[[#This Row],[Count]]</f>
        <v>0.55555555555555558</v>
      </c>
      <c r="D34" s="2">
        <f>COUNTIFS(Table2[Sub-Sector],Table3[[#This Row],[Sub-Sector]],Table2[1W Return vs Nifty],"&gt;=5")/Table3[[#This Row],[Count]]</f>
        <v>0</v>
      </c>
      <c r="E34" s="2">
        <f>COUNTIFS(Table2[Sub-Sector],Table3[[#This Row],[Sub-Sector]],Table2[1M Return vs Nifty],"&gt;=5")/Table3[[#This Row],[Count]]</f>
        <v>0</v>
      </c>
      <c r="F34" s="2">
        <f>COUNTIFS(Table2[Sub-Sector],Table3[[#This Row],[Sub-Sector]],Table2[6M Return vs Nifty],"&gt;=10")/Table3[[#This Row],[Count]]</f>
        <v>0.55555555555555558</v>
      </c>
      <c r="G34" s="2">
        <f>COUNTIFS(Table2[Sub-Sector],Table3[[#This Row],[Sub-Sector]],Table2[1Y Return vs Nifty],"&gt;=10")/Table3[[#This Row],[Count]]</f>
        <v>0.66666666666666663</v>
      </c>
      <c r="H34" s="2">
        <f>COUNTIFS(Table2[Sub-Sector],Table3[[#This Row],[Sub-Sector]],Table2[RSI Exponential â€“ 14D],"&gt;=50")/Table3[[#This Row],[Count]]</f>
        <v>0.33333333333333331</v>
      </c>
      <c r="I34" s="2">
        <f>COUNTIFS(Table2[Sub-Sector],Table3[[#This Row],[Sub-Sector]],Table2[Relative Volume],"&gt;=1")/Table3[[#This Row],[Count]]</f>
        <v>0.33333333333333331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Current Week Low],"&gt;=0.05")/Table3[[#This Row],[Count]]</f>
        <v>0.33333333333333331</v>
      </c>
      <c r="M34" s="2">
        <f>COUNTIFS(Table2[Sub-Sector],Table3[[#This Row],[Sub-Sector]],Table2[% Away From Current Week High],"&lt;=0.05")/Table3[[#This Row],[Count]]</f>
        <v>0.88888888888888884</v>
      </c>
      <c r="N34" s="2">
        <f>COUNTIFS(Table2[Sub-Sector],Table3[[#This Row],[Sub-Sector]],Table2[% Away From Current Month Low],"&gt;=0.05")/Table3[[#This Row],[Count]]</f>
        <v>0.33333333333333331</v>
      </c>
      <c r="O34" s="2">
        <f>COUNTIFS(Table2[Sub-Sector],Table3[[#This Row],[Sub-Sector]],Table2[% Away From Current Month High],"&lt;=0.05")/Table3[[#This Row],[Count]]</f>
        <v>0.33333333333333331</v>
      </c>
      <c r="P34" s="2">
        <f>COUNTIFS(Table2[Sub-Sector],Table3[[#This Row],[Sub-Sector]],Table2[% Away From 52W High],"&lt;=10")/Table3[[#This Row],[Count]]</f>
        <v>0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0.33333333333333331</v>
      </c>
      <c r="S34" s="2">
        <f>COUNTIFS(Table2[Sub-Sector],Table3[[#This Row],[Sub-Sector]],Table2[% Price above 50 EMA],"&gt;=0")/Table3[[#This Row],[Count]]</f>
        <v>0.33333333333333331</v>
      </c>
      <c r="T34" s="2">
        <f>COUNTIFS(Table2[Sub-Sector],Table3[[#This Row],[Sub-Sector]],Table2[% Price above 200 EMA],"&gt;=0")/Table3[[#This Row],[Count]]</f>
        <v>0.66666666666666663</v>
      </c>
      <c r="U34" s="2">
        <f>COUNTIFS(Table2[Sub-Sector],Table3[[#This Row],[Sub-Sector]],Table2[Rate of Change - Zone],"Positive")/Table3[[#This Row],[Count]]</f>
        <v>0.55555555555555558</v>
      </c>
      <c r="V34" s="2">
        <f>COUNTIFS(Table2[Sub-Sector],Table3[[#This Row],[Sub-Sector]],Table2[Sharpe Ratio],"&gt;=0.10")/Table3[[#This Row],[Count]]</f>
        <v>0.33333333333333331</v>
      </c>
      <c r="W3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458.5</v>
      </c>
      <c r="X34" s="3">
        <f>_xlfn.RANK.AVG(Table3[[#This Row],[Score]],Table3[Score],1)</f>
        <v>70</v>
      </c>
      <c r="Y3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4" s="3">
        <f>_xlfn.RANK.AVG(Table3[[#This Row],[Score 2 ]],Table3[[Score 2 ]],1)</f>
        <v>33</v>
      </c>
    </row>
    <row r="35" spans="1:26" x14ac:dyDescent="0.3">
      <c r="A35" s="2" t="s">
        <v>372</v>
      </c>
      <c r="B35" s="4">
        <f>COUNTIFS(Table2[Sub-Sector],Table3[[#This Row],[Sub-Sector]])</f>
        <v>6</v>
      </c>
      <c r="C35" s="2">
        <f>COUNTIFS(Table2[Sub-Sector],Table3[[#This Row],[Sub-Sector]],Table2[Uptrend],"Uptrend")/Table3[[#This Row],[Count]]</f>
        <v>0.66666666666666663</v>
      </c>
      <c r="D35" s="2">
        <f>COUNTIFS(Table2[Sub-Sector],Table3[[#This Row],[Sub-Sector]],Table2[1W Return vs Nifty],"&gt;=5")/Table3[[#This Row],[Count]]</f>
        <v>0.33333333333333331</v>
      </c>
      <c r="E35" s="2">
        <f>COUNTIFS(Table2[Sub-Sector],Table3[[#This Row],[Sub-Sector]],Table2[1M Return vs Nifty],"&gt;=5")/Table3[[#This Row],[Count]]</f>
        <v>0.66666666666666663</v>
      </c>
      <c r="F35" s="2">
        <f>COUNTIFS(Table2[Sub-Sector],Table3[[#This Row],[Sub-Sector]],Table2[6M Return vs Nifty],"&gt;=10")/Table3[[#This Row],[Count]]</f>
        <v>0.5</v>
      </c>
      <c r="G35" s="2">
        <f>COUNTIFS(Table2[Sub-Sector],Table3[[#This Row],[Sub-Sector]],Table2[1Y Return vs Nifty],"&gt;=10")/Table3[[#This Row],[Count]]</f>
        <v>0.5</v>
      </c>
      <c r="H35" s="2">
        <f>COUNTIFS(Table2[Sub-Sector],Table3[[#This Row],[Sub-Sector]],Table2[RSI Exponential â€“ 14D],"&gt;=50")/Table3[[#This Row],[Count]]</f>
        <v>0.66666666666666663</v>
      </c>
      <c r="I35" s="2">
        <f>COUNTIFS(Table2[Sub-Sector],Table3[[#This Row],[Sub-Sector]],Table2[Relative Volume],"&gt;=1")/Table3[[#This Row],[Count]]</f>
        <v>0.5</v>
      </c>
      <c r="J35" s="2">
        <f>COUNTIFS(Table2[Sub-Sector],Table3[[#This Row],[Sub-Sector]],Table2[% Away From Day Low],"&gt;=0.05")/Table3[[#This Row],[Count]]</f>
        <v>0.16666666666666666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Current Week Low],"&gt;=0.05")/Table3[[#This Row],[Count]]</f>
        <v>0.83333333333333337</v>
      </c>
      <c r="M35" s="2">
        <f>COUNTIFS(Table2[Sub-Sector],Table3[[#This Row],[Sub-Sector]],Table2[% Away From Current Week High],"&lt;=0.05")/Table3[[#This Row],[Count]]</f>
        <v>1</v>
      </c>
      <c r="N35" s="2">
        <f>COUNTIFS(Table2[Sub-Sector],Table3[[#This Row],[Sub-Sector]],Table2[% Away From Current Month Low],"&gt;=0.05")/Table3[[#This Row],[Count]]</f>
        <v>0.83333333333333337</v>
      </c>
      <c r="O35" s="2">
        <f>COUNTIFS(Table2[Sub-Sector],Table3[[#This Row],[Sub-Sector]],Table2[% Away From Current Month High],"&lt;=0.05")/Table3[[#This Row],[Count]]</f>
        <v>0.83333333333333337</v>
      </c>
      <c r="P35" s="2">
        <f>COUNTIFS(Table2[Sub-Sector],Table3[[#This Row],[Sub-Sector]],Table2[% Away From 52W High],"&lt;=10")/Table3[[#This Row],[Count]]</f>
        <v>0.66666666666666663</v>
      </c>
      <c r="Q35" s="2">
        <f>COUNTIFS(Table2[Sub-Sector],Table3[[#This Row],[Sub-Sector]],Table2[% Away From 52W Low],"&gt;=10")/Table3[[#This Row],[Count]]</f>
        <v>0.83333333333333337</v>
      </c>
      <c r="R35" s="2">
        <f>COUNTIFS(Table2[Sub-Sector],Table3[[#This Row],[Sub-Sector]],Table2[% Price above 20 EMA],"&gt;=0")/Table3[[#This Row],[Count]]</f>
        <v>0.66666666666666663</v>
      </c>
      <c r="S35" s="2">
        <f>COUNTIFS(Table2[Sub-Sector],Table3[[#This Row],[Sub-Sector]],Table2[% Price above 50 EMA],"&gt;=0")/Table3[[#This Row],[Count]]</f>
        <v>0.66666666666666663</v>
      </c>
      <c r="T35" s="2">
        <f>COUNTIFS(Table2[Sub-Sector],Table3[[#This Row],[Sub-Sector]],Table2[% Price above 200 EMA],"&gt;=0")/Table3[[#This Row],[Count]]</f>
        <v>0.66666666666666663</v>
      </c>
      <c r="U35" s="2">
        <f>COUNTIFS(Table2[Sub-Sector],Table3[[#This Row],[Sub-Sector]],Table2[Rate of Change - Zone],"Positive")/Table3[[#This Row],[Count]]</f>
        <v>0.66666666666666663</v>
      </c>
      <c r="V35" s="2">
        <f>COUNTIFS(Table2[Sub-Sector],Table3[[#This Row],[Sub-Sector]],Table2[Sharpe Ratio],"&gt;=0.10")/Table3[[#This Row],[Count]]</f>
        <v>0.16666666666666666</v>
      </c>
      <c r="W3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293.5</v>
      </c>
      <c r="X35" s="3">
        <f>_xlfn.RANK.AVG(Table3[[#This Row],[Score]],Table3[Score],1)</f>
        <v>22</v>
      </c>
      <c r="Y3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35" s="3">
        <f>_xlfn.RANK.AVG(Table3[[#This Row],[Score 2 ]],Table3[[Score 2 ]],1)</f>
        <v>34</v>
      </c>
    </row>
    <row r="36" spans="1:26" x14ac:dyDescent="0.3">
      <c r="A36" s="2" t="s">
        <v>164</v>
      </c>
      <c r="B36" s="4">
        <f>COUNTIFS(Table2[Sub-Sector],Table3[[#This Row],[Sub-Sector]])</f>
        <v>9</v>
      </c>
      <c r="C36" s="2">
        <f>COUNTIFS(Table2[Sub-Sector],Table3[[#This Row],[Sub-Sector]],Table2[Uptrend],"Uptrend")/Table3[[#This Row],[Count]]</f>
        <v>0.88888888888888884</v>
      </c>
      <c r="D36" s="2">
        <f>COUNTIFS(Table2[Sub-Sector],Table3[[#This Row],[Sub-Sector]],Table2[1W Return vs Nifty],"&gt;=5")/Table3[[#This Row],[Count]]</f>
        <v>0.22222222222222221</v>
      </c>
      <c r="E36" s="2">
        <f>COUNTIFS(Table2[Sub-Sector],Table3[[#This Row],[Sub-Sector]],Table2[1M Return vs Nifty],"&gt;=5")/Table3[[#This Row],[Count]]</f>
        <v>0.66666666666666663</v>
      </c>
      <c r="F36" s="2">
        <f>COUNTIFS(Table2[Sub-Sector],Table3[[#This Row],[Sub-Sector]],Table2[6M Return vs Nifty],"&gt;=10")/Table3[[#This Row],[Count]]</f>
        <v>0.44444444444444442</v>
      </c>
      <c r="G36" s="2">
        <f>COUNTIFS(Table2[Sub-Sector],Table3[[#This Row],[Sub-Sector]],Table2[1Y Return vs Nifty],"&gt;=10")/Table3[[#This Row],[Count]]</f>
        <v>0.33333333333333331</v>
      </c>
      <c r="H36" s="2">
        <f>COUNTIFS(Table2[Sub-Sector],Table3[[#This Row],[Sub-Sector]],Table2[RSI Exponential â€“ 14D],"&gt;=50")/Table3[[#This Row],[Count]]</f>
        <v>0.77777777777777779</v>
      </c>
      <c r="I36" s="2">
        <f>COUNTIFS(Table2[Sub-Sector],Table3[[#This Row],[Sub-Sector]],Table2[Relative Volume],"&gt;=1")/Table3[[#This Row],[Count]]</f>
        <v>0.55555555555555558</v>
      </c>
      <c r="J36" s="2">
        <f>COUNTIFS(Table2[Sub-Sector],Table3[[#This Row],[Sub-Sector]],Table2[% Away From Day Low],"&gt;=0.05")/Table3[[#This Row],[Count]]</f>
        <v>0</v>
      </c>
      <c r="K36" s="2">
        <f>COUNTIFS(Table2[Sub-Sector],Table3[[#This Row],[Sub-Sector]],Table2[% Away From Day High],"&lt;=0.05")/Table3[[#This Row],[Count]]</f>
        <v>0.88888888888888884</v>
      </c>
      <c r="L36" s="2">
        <f>COUNTIFS(Table2[Sub-Sector],Table3[[#This Row],[Sub-Sector]],Table2[% Away From Current Week Low],"&gt;=0.05")/Table3[[#This Row],[Count]]</f>
        <v>0.55555555555555558</v>
      </c>
      <c r="M36" s="2">
        <f>COUNTIFS(Table2[Sub-Sector],Table3[[#This Row],[Sub-Sector]],Table2[% Away From Current Week High],"&lt;=0.05")/Table3[[#This Row],[Count]]</f>
        <v>0.88888888888888884</v>
      </c>
      <c r="N36" s="2">
        <f>COUNTIFS(Table2[Sub-Sector],Table3[[#This Row],[Sub-Sector]],Table2[% Away From Current Month Low],"&gt;=0.05")/Table3[[#This Row],[Count]]</f>
        <v>0.55555555555555558</v>
      </c>
      <c r="O36" s="2">
        <f>COUNTIFS(Table2[Sub-Sector],Table3[[#This Row],[Sub-Sector]],Table2[% Away From Current Month High],"&lt;=0.05")/Table3[[#This Row],[Count]]</f>
        <v>0.66666666666666663</v>
      </c>
      <c r="P36" s="2">
        <f>COUNTIFS(Table2[Sub-Sector],Table3[[#This Row],[Sub-Sector]],Table2[% Away From 52W High],"&lt;=10")/Table3[[#This Row],[Count]]</f>
        <v>0.77777777777777779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0.77777777777777779</v>
      </c>
      <c r="S36" s="2">
        <f>COUNTIFS(Table2[Sub-Sector],Table3[[#This Row],[Sub-Sector]],Table2[% Price above 50 EMA],"&gt;=0")/Table3[[#This Row],[Count]]</f>
        <v>0.88888888888888884</v>
      </c>
      <c r="T36" s="2">
        <f>COUNTIFS(Table2[Sub-Sector],Table3[[#This Row],[Sub-Sector]],Table2[% Price above 200 EMA],"&gt;=0")/Table3[[#This Row],[Count]]</f>
        <v>0.88888888888888884</v>
      </c>
      <c r="U36" s="2">
        <f>COUNTIFS(Table2[Sub-Sector],Table3[[#This Row],[Sub-Sector]],Table2[Rate of Change - Zone],"Positive")/Table3[[#This Row],[Count]]</f>
        <v>0.77777777777777779</v>
      </c>
      <c r="V36" s="2">
        <f>COUNTIFS(Table2[Sub-Sector],Table3[[#This Row],[Sub-Sector]],Table2[Sharpe Ratio],"&gt;=0.10")/Table3[[#This Row],[Count]]</f>
        <v>0</v>
      </c>
      <c r="W3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282.5</v>
      </c>
      <c r="X36" s="3">
        <f>_xlfn.RANK.AVG(Table3[[#This Row],[Score]],Table3[Score],1)</f>
        <v>19</v>
      </c>
      <c r="Y3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</v>
      </c>
      <c r="Z36" s="3">
        <f>_xlfn.RANK.AVG(Table3[[#This Row],[Score 2 ]],Table3[[Score 2 ]],1)</f>
        <v>35.5</v>
      </c>
    </row>
    <row r="37" spans="1:26" x14ac:dyDescent="0.3">
      <c r="A37" s="2" t="s">
        <v>201</v>
      </c>
      <c r="B37" s="4">
        <f>COUNTIFS(Table2[Sub-Sector],Table3[[#This Row],[Sub-Sector]])</f>
        <v>4</v>
      </c>
      <c r="C37" s="2">
        <f>COUNTIFS(Table2[Sub-Sector],Table3[[#This Row],[Sub-Sector]],Table2[Uptrend],"Uptrend")/Table3[[#This Row],[Count]]</f>
        <v>0.75</v>
      </c>
      <c r="D37" s="2">
        <f>COUNTIFS(Table2[Sub-Sector],Table3[[#This Row],[Sub-Sector]],Table2[1W Return vs Nifty],"&gt;=5")/Table3[[#This Row],[Count]]</f>
        <v>0.25</v>
      </c>
      <c r="E37" s="2">
        <f>COUNTIFS(Table2[Sub-Sector],Table3[[#This Row],[Sub-Sector]],Table2[1M Return vs Nifty],"&gt;=5")/Table3[[#This Row],[Count]]</f>
        <v>0.75</v>
      </c>
      <c r="F37" s="2">
        <f>COUNTIFS(Table2[Sub-Sector],Table3[[#This Row],[Sub-Sector]],Table2[6M Return vs Nifty],"&gt;=10")/Table3[[#This Row],[Count]]</f>
        <v>0.25</v>
      </c>
      <c r="G37" s="2">
        <f>COUNTIFS(Table2[Sub-Sector],Table3[[#This Row],[Sub-Sector]],Table2[1Y Return vs Nifty],"&gt;=10")/Table3[[#This Row],[Count]]</f>
        <v>0.25</v>
      </c>
      <c r="H37" s="2">
        <f>COUNTIFS(Table2[Sub-Sector],Table3[[#This Row],[Sub-Sector]],Table2[RSI Exponential â€“ 14D],"&gt;=50")/Table3[[#This Row],[Count]]</f>
        <v>0.75</v>
      </c>
      <c r="I37" s="2">
        <f>COUNTIFS(Table2[Sub-Sector],Table3[[#This Row],[Sub-Sector]],Table2[Relative Volume],"&gt;=1")/Table3[[#This Row],[Count]]</f>
        <v>0.75</v>
      </c>
      <c r="J37" s="2">
        <f>COUNTIFS(Table2[Sub-Sector],Table3[[#This Row],[Sub-Sector]],Table2[% Away From Day Low],"&gt;=0.05")/Table3[[#This Row],[Count]]</f>
        <v>0.25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0.5</v>
      </c>
      <c r="M37" s="2">
        <f>COUNTIFS(Table2[Sub-Sector],Table3[[#This Row],[Sub-Sector]],Table2[% Away From Current Week High],"&lt;=0.05")/Table3[[#This Row],[Count]]</f>
        <v>0.5</v>
      </c>
      <c r="N37" s="2">
        <f>COUNTIFS(Table2[Sub-Sector],Table3[[#This Row],[Sub-Sector]],Table2[% Away From Current Month Low],"&gt;=0.05")/Table3[[#This Row],[Count]]</f>
        <v>0.5</v>
      </c>
      <c r="O37" s="2">
        <f>COUNTIFS(Table2[Sub-Sector],Table3[[#This Row],[Sub-Sector]],Table2[% Away From Current Month High],"&lt;=0.05")/Table3[[#This Row],[Count]]</f>
        <v>0.5</v>
      </c>
      <c r="P37" s="2">
        <f>COUNTIFS(Table2[Sub-Sector],Table3[[#This Row],[Sub-Sector]],Table2[% Away From 52W High],"&lt;=10")/Table3[[#This Row],[Count]]</f>
        <v>0.5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0.75</v>
      </c>
      <c r="S37" s="2">
        <f>COUNTIFS(Table2[Sub-Sector],Table3[[#This Row],[Sub-Sector]],Table2[% Price above 50 EMA],"&gt;=0")/Table3[[#This Row],[Count]]</f>
        <v>0.75</v>
      </c>
      <c r="T37" s="2">
        <f>COUNTIFS(Table2[Sub-Sector],Table3[[#This Row],[Sub-Sector]],Table2[% Price above 200 EMA],"&gt;=0")/Table3[[#This Row],[Count]]</f>
        <v>1</v>
      </c>
      <c r="U37" s="2">
        <f>COUNTIFS(Table2[Sub-Sector],Table3[[#This Row],[Sub-Sector]],Table2[Rate of Change - Zone],"Positive")/Table3[[#This Row],[Count]]</f>
        <v>1</v>
      </c>
      <c r="V37" s="2">
        <f>COUNTIFS(Table2[Sub-Sector],Table3[[#This Row],[Sub-Sector]],Table2[Sharpe Ratio],"&gt;=0.10")/Table3[[#This Row],[Count]]</f>
        <v>0</v>
      </c>
      <c r="W3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286.5</v>
      </c>
      <c r="X37" s="3">
        <f>_xlfn.RANK.AVG(Table3[[#This Row],[Score]],Table3[Score],1)</f>
        <v>20</v>
      </c>
      <c r="Y3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</v>
      </c>
      <c r="Z37" s="3">
        <f>_xlfn.RANK.AVG(Table3[[#This Row],[Score 2 ]],Table3[[Score 2 ]],1)</f>
        <v>35.5</v>
      </c>
    </row>
    <row r="38" spans="1:26" x14ac:dyDescent="0.3">
      <c r="A38" s="2" t="s">
        <v>639</v>
      </c>
      <c r="B38" s="4">
        <f>COUNTIFS(Table2[Sub-Sector],Table3[[#This Row],[Sub-Sector]])</f>
        <v>4</v>
      </c>
      <c r="C38" s="2">
        <f>COUNTIFS(Table2[Sub-Sector],Table3[[#This Row],[Sub-Sector]],Table2[Uptrend],"Uptrend")/Table3[[#This Row],[Count]]</f>
        <v>0.5</v>
      </c>
      <c r="D38" s="2">
        <f>COUNTIFS(Table2[Sub-Sector],Table3[[#This Row],[Sub-Sector]],Table2[1W Return vs Nifty],"&gt;=5")/Table3[[#This Row],[Count]]</f>
        <v>0.5</v>
      </c>
      <c r="E38" s="2">
        <f>COUNTIFS(Table2[Sub-Sector],Table3[[#This Row],[Sub-Sector]],Table2[1M Return vs Nifty],"&gt;=5")/Table3[[#This Row],[Count]]</f>
        <v>0</v>
      </c>
      <c r="F38" s="2">
        <f>COUNTIFS(Table2[Sub-Sector],Table3[[#This Row],[Sub-Sector]],Table2[6M Return vs Nifty],"&gt;=10")/Table3[[#This Row],[Count]]</f>
        <v>0.5</v>
      </c>
      <c r="G38" s="2">
        <f>COUNTIFS(Table2[Sub-Sector],Table3[[#This Row],[Sub-Sector]],Table2[1Y Return vs Nifty],"&gt;=10")/Table3[[#This Row],[Count]]</f>
        <v>0.75</v>
      </c>
      <c r="H38" s="2">
        <f>COUNTIFS(Table2[Sub-Sector],Table3[[#This Row],[Sub-Sector]],Table2[RSI Exponential â€“ 14D],"&gt;=50")/Table3[[#This Row],[Count]]</f>
        <v>0.5</v>
      </c>
      <c r="I38" s="2">
        <f>COUNTIFS(Table2[Sub-Sector],Table3[[#This Row],[Sub-Sector]],Table2[Relative Volume],"&gt;=1")/Table3[[#This Row],[Count]]</f>
        <v>0.5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0.75</v>
      </c>
      <c r="L38" s="2">
        <f>COUNTIFS(Table2[Sub-Sector],Table3[[#This Row],[Sub-Sector]],Table2[% Away From Current Week Low],"&gt;=0.05")/Table3[[#This Row],[Count]]</f>
        <v>0.75</v>
      </c>
      <c r="M38" s="2">
        <f>COUNTIFS(Table2[Sub-Sector],Table3[[#This Row],[Sub-Sector]],Table2[% Away From Current Week High],"&lt;=0.05")/Table3[[#This Row],[Count]]</f>
        <v>0.5</v>
      </c>
      <c r="N38" s="2">
        <f>COUNTIFS(Table2[Sub-Sector],Table3[[#This Row],[Sub-Sector]],Table2[% Away From Current Month Low],"&gt;=0.05")/Table3[[#This Row],[Count]]</f>
        <v>0.75</v>
      </c>
      <c r="O38" s="2">
        <f>COUNTIFS(Table2[Sub-Sector],Table3[[#This Row],[Sub-Sector]],Table2[% Away From Current Month High],"&lt;=0.05")/Table3[[#This Row],[Count]]</f>
        <v>0.25</v>
      </c>
      <c r="P38" s="2">
        <f>COUNTIFS(Table2[Sub-Sector],Table3[[#This Row],[Sub-Sector]],Table2[% Away From 52W High],"&lt;=10")/Table3[[#This Row],[Count]]</f>
        <v>0.25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0.5</v>
      </c>
      <c r="S38" s="2">
        <f>COUNTIFS(Table2[Sub-Sector],Table3[[#This Row],[Sub-Sector]],Table2[% Price above 50 EMA],"&gt;=0")/Table3[[#This Row],[Count]]</f>
        <v>0.5</v>
      </c>
      <c r="T38" s="2">
        <f>COUNTIFS(Table2[Sub-Sector],Table3[[#This Row],[Sub-Sector]],Table2[% Price above 200 EMA],"&gt;=0")/Table3[[#This Row],[Count]]</f>
        <v>1</v>
      </c>
      <c r="U38" s="2">
        <f>COUNTIFS(Table2[Sub-Sector],Table3[[#This Row],[Sub-Sector]],Table2[Rate of Change - Zone],"Positive")/Table3[[#This Row],[Count]]</f>
        <v>0.25</v>
      </c>
      <c r="V38" s="2">
        <f>COUNTIFS(Table2[Sub-Sector],Table3[[#This Row],[Sub-Sector]],Table2[Sharpe Ratio],"&gt;=0.10")/Table3[[#This Row],[Count]]</f>
        <v>0</v>
      </c>
      <c r="W3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404.5</v>
      </c>
      <c r="X38" s="3">
        <f>_xlfn.RANK.AVG(Table3[[#This Row],[Score]],Table3[Score],1)</f>
        <v>52</v>
      </c>
      <c r="Y3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</v>
      </c>
      <c r="Z38" s="3">
        <f>_xlfn.RANK.AVG(Table3[[#This Row],[Score 2 ]],Table3[[Score 2 ]],1)</f>
        <v>37</v>
      </c>
    </row>
    <row r="39" spans="1:26" x14ac:dyDescent="0.3">
      <c r="A39" s="2" t="s">
        <v>588</v>
      </c>
      <c r="B39" s="4">
        <f>COUNTIFS(Table2[Sub-Sector],Table3[[#This Row],[Sub-Sector]])</f>
        <v>4</v>
      </c>
      <c r="C39" s="2">
        <f>COUNTIFS(Table2[Sub-Sector],Table3[[#This Row],[Sub-Sector]],Table2[Uptrend],"Uptrend")/Table3[[#This Row],[Count]]</f>
        <v>0.5</v>
      </c>
      <c r="D39" s="2">
        <f>COUNTIFS(Table2[Sub-Sector],Table3[[#This Row],[Sub-Sector]],Table2[1W Return vs Nifty],"&gt;=5")/Table3[[#This Row],[Count]]</f>
        <v>0</v>
      </c>
      <c r="E39" s="2">
        <f>COUNTIFS(Table2[Sub-Sector],Table3[[#This Row],[Sub-Sector]],Table2[1M Return vs Nifty],"&gt;=5")/Table3[[#This Row],[Count]]</f>
        <v>0.5</v>
      </c>
      <c r="F39" s="2">
        <f>COUNTIFS(Table2[Sub-Sector],Table3[[#This Row],[Sub-Sector]],Table2[6M Return vs Nifty],"&gt;=10")/Table3[[#This Row],[Count]]</f>
        <v>0.25</v>
      </c>
      <c r="G39" s="2">
        <f>COUNTIFS(Table2[Sub-Sector],Table3[[#This Row],[Sub-Sector]],Table2[1Y Return vs Nifty],"&gt;=10")/Table3[[#This Row],[Count]]</f>
        <v>0.5</v>
      </c>
      <c r="H39" s="2">
        <f>COUNTIFS(Table2[Sub-Sector],Table3[[#This Row],[Sub-Sector]],Table2[RSI Exponential â€“ 14D],"&gt;=50")/Table3[[#This Row],[Count]]</f>
        <v>0.5</v>
      </c>
      <c r="I39" s="2">
        <f>COUNTIFS(Table2[Sub-Sector],Table3[[#This Row],[Sub-Sector]],Table2[Relative Volume],"&gt;=1")/Table3[[#This Row],[Count]]</f>
        <v>1</v>
      </c>
      <c r="J39" s="2">
        <f>COUNTIFS(Table2[Sub-Sector],Table3[[#This Row],[Sub-Sector]],Table2[% Away From Day Low],"&gt;=0.05")/Table3[[#This Row],[Count]]</f>
        <v>0.25</v>
      </c>
      <c r="K39" s="2">
        <f>COUNTIFS(Table2[Sub-Sector],Table3[[#This Row],[Sub-Sector]],Table2[% Away From Day High],"&lt;=0.05")/Table3[[#This Row],[Count]]</f>
        <v>1</v>
      </c>
      <c r="L39" s="2">
        <f>COUNTIFS(Table2[Sub-Sector],Table3[[#This Row],[Sub-Sector]],Table2[% Away From Current Week Low],"&gt;=0.05")/Table3[[#This Row],[Count]]</f>
        <v>0.5</v>
      </c>
      <c r="M39" s="2">
        <f>COUNTIFS(Table2[Sub-Sector],Table3[[#This Row],[Sub-Sector]],Table2[% Away From Current Week High],"&lt;=0.05")/Table3[[#This Row],[Count]]</f>
        <v>0.75</v>
      </c>
      <c r="N39" s="2">
        <f>COUNTIFS(Table2[Sub-Sector],Table3[[#This Row],[Sub-Sector]],Table2[% Away From Current Month Low],"&gt;=0.05")/Table3[[#This Row],[Count]]</f>
        <v>0.5</v>
      </c>
      <c r="O39" s="2">
        <f>COUNTIFS(Table2[Sub-Sector],Table3[[#This Row],[Sub-Sector]],Table2[% Away From Current Month High],"&lt;=0.05")/Table3[[#This Row],[Count]]</f>
        <v>0.25</v>
      </c>
      <c r="P39" s="2">
        <f>COUNTIFS(Table2[Sub-Sector],Table3[[#This Row],[Sub-Sector]],Table2[% Away From 52W High],"&lt;=10")/Table3[[#This Row],[Count]]</f>
        <v>0.25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0.5</v>
      </c>
      <c r="S39" s="2">
        <f>COUNTIFS(Table2[Sub-Sector],Table3[[#This Row],[Sub-Sector]],Table2[% Price above 50 EMA],"&gt;=0")/Table3[[#This Row],[Count]]</f>
        <v>0.5</v>
      </c>
      <c r="T39" s="2">
        <f>COUNTIFS(Table2[Sub-Sector],Table3[[#This Row],[Sub-Sector]],Table2[% Price above 200 EMA],"&gt;=0")/Table3[[#This Row],[Count]]</f>
        <v>0.5</v>
      </c>
      <c r="U39" s="2">
        <f>COUNTIFS(Table2[Sub-Sector],Table3[[#This Row],[Sub-Sector]],Table2[Rate of Change - Zone],"Positive")/Table3[[#This Row],[Count]]</f>
        <v>0.5</v>
      </c>
      <c r="V39" s="2">
        <f>COUNTIFS(Table2[Sub-Sector],Table3[[#This Row],[Sub-Sector]],Table2[Sharpe Ratio],"&gt;=0.10")/Table3[[#This Row],[Count]]</f>
        <v>0.25</v>
      </c>
      <c r="W3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411</v>
      </c>
      <c r="X39" s="3">
        <f>_xlfn.RANK.AVG(Table3[[#This Row],[Score]],Table3[Score],1)</f>
        <v>53</v>
      </c>
      <c r="Y3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39" s="3">
        <f>_xlfn.RANK.AVG(Table3[[#This Row],[Score 2 ]],Table3[[Score 2 ]],1)</f>
        <v>38</v>
      </c>
    </row>
    <row r="40" spans="1:26" x14ac:dyDescent="0.3">
      <c r="A40" s="2" t="s">
        <v>119</v>
      </c>
      <c r="B40" s="4">
        <f>COUNTIFS(Table2[Sub-Sector],Table3[[#This Row],[Sub-Sector]])</f>
        <v>8</v>
      </c>
      <c r="C40" s="2">
        <f>COUNTIFS(Table2[Sub-Sector],Table3[[#This Row],[Sub-Sector]],Table2[Uptrend],"Uptrend")/Table3[[#This Row],[Count]]</f>
        <v>0.75</v>
      </c>
      <c r="D40" s="2">
        <f>COUNTIFS(Table2[Sub-Sector],Table3[[#This Row],[Sub-Sector]],Table2[1W Return vs Nifty],"&gt;=5")/Table3[[#This Row],[Count]]</f>
        <v>0.25</v>
      </c>
      <c r="E40" s="2">
        <f>COUNTIFS(Table2[Sub-Sector],Table3[[#This Row],[Sub-Sector]],Table2[1M Return vs Nifty],"&gt;=5")/Table3[[#This Row],[Count]]</f>
        <v>0.375</v>
      </c>
      <c r="F40" s="2">
        <f>COUNTIFS(Table2[Sub-Sector],Table3[[#This Row],[Sub-Sector]],Table2[6M Return vs Nifty],"&gt;=10")/Table3[[#This Row],[Count]]</f>
        <v>0.5</v>
      </c>
      <c r="G40" s="2">
        <f>COUNTIFS(Table2[Sub-Sector],Table3[[#This Row],[Sub-Sector]],Table2[1Y Return vs Nifty],"&gt;=10")/Table3[[#This Row],[Count]]</f>
        <v>0.625</v>
      </c>
      <c r="H40" s="2">
        <f>COUNTIFS(Table2[Sub-Sector],Table3[[#This Row],[Sub-Sector]],Table2[RSI Exponential â€“ 14D],"&gt;=50")/Table3[[#This Row],[Count]]</f>
        <v>0.5</v>
      </c>
      <c r="I40" s="2">
        <f>COUNTIFS(Table2[Sub-Sector],Table3[[#This Row],[Sub-Sector]],Table2[Relative Volume],"&gt;=1")/Table3[[#This Row],[Count]]</f>
        <v>0.625</v>
      </c>
      <c r="J40" s="2">
        <f>COUNTIFS(Table2[Sub-Sector],Table3[[#This Row],[Sub-Sector]],Table2[% Away From Day Low],"&gt;=0.05")/Table3[[#This Row],[Count]]</f>
        <v>0.125</v>
      </c>
      <c r="K40" s="2">
        <f>COUNTIFS(Table2[Sub-Sector],Table3[[#This Row],[Sub-Sector]],Table2[% Away From Day High],"&lt;=0.05")/Table3[[#This Row],[Count]]</f>
        <v>0.875</v>
      </c>
      <c r="L40" s="2">
        <f>COUNTIFS(Table2[Sub-Sector],Table3[[#This Row],[Sub-Sector]],Table2[% Away From Current Week Low],"&gt;=0.05")/Table3[[#This Row],[Count]]</f>
        <v>0.5</v>
      </c>
      <c r="M40" s="2">
        <f>COUNTIFS(Table2[Sub-Sector],Table3[[#This Row],[Sub-Sector]],Table2[% Away From Current Week High],"&lt;=0.05")/Table3[[#This Row],[Count]]</f>
        <v>0.875</v>
      </c>
      <c r="N40" s="2">
        <f>COUNTIFS(Table2[Sub-Sector],Table3[[#This Row],[Sub-Sector]],Table2[% Away From Current Month Low],"&gt;=0.05")/Table3[[#This Row],[Count]]</f>
        <v>0.5</v>
      </c>
      <c r="O40" s="2">
        <f>COUNTIFS(Table2[Sub-Sector],Table3[[#This Row],[Sub-Sector]],Table2[% Away From Current Month High],"&lt;=0.05")/Table3[[#This Row],[Count]]</f>
        <v>0.625</v>
      </c>
      <c r="P40" s="2">
        <f>COUNTIFS(Table2[Sub-Sector],Table3[[#This Row],[Sub-Sector]],Table2[% Away From 52W High],"&lt;=10")/Table3[[#This Row],[Count]]</f>
        <v>0.5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0.625</v>
      </c>
      <c r="S40" s="2">
        <f>COUNTIFS(Table2[Sub-Sector],Table3[[#This Row],[Sub-Sector]],Table2[% Price above 50 EMA],"&gt;=0")/Table3[[#This Row],[Count]]</f>
        <v>0.875</v>
      </c>
      <c r="T40" s="2">
        <f>COUNTIFS(Table2[Sub-Sector],Table3[[#This Row],[Sub-Sector]],Table2[% Price above 200 EMA],"&gt;=0")/Table3[[#This Row],[Count]]</f>
        <v>1</v>
      </c>
      <c r="U40" s="2">
        <f>COUNTIFS(Table2[Sub-Sector],Table3[[#This Row],[Sub-Sector]],Table2[Rate of Change - Zone],"Positive")/Table3[[#This Row],[Count]]</f>
        <v>0.25</v>
      </c>
      <c r="V40" s="2">
        <f>COUNTIFS(Table2[Sub-Sector],Table3[[#This Row],[Sub-Sector]],Table2[Sharpe Ratio],"&gt;=0.10")/Table3[[#This Row],[Count]]</f>
        <v>0.125</v>
      </c>
      <c r="W4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320.5</v>
      </c>
      <c r="X40" s="3">
        <f>_xlfn.RANK.AVG(Table3[[#This Row],[Score]],Table3[Score],1)</f>
        <v>27</v>
      </c>
      <c r="Y4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</v>
      </c>
      <c r="Z40" s="3">
        <f>_xlfn.RANK.AVG(Table3[[#This Row],[Score 2 ]],Table3[[Score 2 ]],1)</f>
        <v>39</v>
      </c>
    </row>
    <row r="41" spans="1:26" x14ac:dyDescent="0.3">
      <c r="A41" s="2" t="s">
        <v>377</v>
      </c>
      <c r="B41" s="4">
        <f>COUNTIFS(Table2[Sub-Sector],Table3[[#This Row],[Sub-Sector]])</f>
        <v>2</v>
      </c>
      <c r="C41" s="2">
        <f>COUNTIFS(Table2[Sub-Sector],Table3[[#This Row],[Sub-Sector]],Table2[Uptrend],"Uptrend")/Table3[[#This Row],[Count]]</f>
        <v>0.5</v>
      </c>
      <c r="D41" s="2">
        <f>COUNTIFS(Table2[Sub-Sector],Table3[[#This Row],[Sub-Sector]],Table2[1W Return vs Nifty],"&gt;=5")/Table3[[#This Row],[Count]]</f>
        <v>0</v>
      </c>
      <c r="E41" s="2">
        <f>COUNTIFS(Table2[Sub-Sector],Table3[[#This Row],[Sub-Sector]],Table2[1M Return vs Nifty],"&gt;=5")/Table3[[#This Row],[Count]]</f>
        <v>0</v>
      </c>
      <c r="F41" s="2">
        <f>COUNTIFS(Table2[Sub-Sector],Table3[[#This Row],[Sub-Sector]],Table2[6M Return vs Nifty],"&gt;=10")/Table3[[#This Row],[Count]]</f>
        <v>0.5</v>
      </c>
      <c r="G41" s="2">
        <f>COUNTIFS(Table2[Sub-Sector],Table3[[#This Row],[Sub-Sector]],Table2[1Y Return vs Nifty],"&gt;=10")/Table3[[#This Row],[Count]]</f>
        <v>0.5</v>
      </c>
      <c r="H41" s="2">
        <f>COUNTIFS(Table2[Sub-Sector],Table3[[#This Row],[Sub-Sector]],Table2[RSI Exponential â€“ 14D],"&gt;=50")/Table3[[#This Row],[Count]]</f>
        <v>0.5</v>
      </c>
      <c r="I41" s="2">
        <f>COUNTIFS(Table2[Sub-Sector],Table3[[#This Row],[Sub-Sector]],Table2[Relative Volume],"&gt;=1")/Table3[[#This Row],[Count]]</f>
        <v>0.5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0.5</v>
      </c>
      <c r="M41" s="2">
        <f>COUNTIFS(Table2[Sub-Sector],Table3[[#This Row],[Sub-Sector]],Table2[% Away From Current Week High],"&lt;=0.05")/Table3[[#This Row],[Count]]</f>
        <v>1</v>
      </c>
      <c r="N41" s="2">
        <f>COUNTIFS(Table2[Sub-Sector],Table3[[#This Row],[Sub-Sector]],Table2[% Away From Current Month Low],"&gt;=0.05")/Table3[[#This Row],[Count]]</f>
        <v>0.5</v>
      </c>
      <c r="O41" s="2">
        <f>COUNTIFS(Table2[Sub-Sector],Table3[[#This Row],[Sub-Sector]],Table2[% Away From Current Month High],"&lt;=0.05")/Table3[[#This Row],[Count]]</f>
        <v>0.5</v>
      </c>
      <c r="P41" s="2">
        <f>COUNTIFS(Table2[Sub-Sector],Table3[[#This Row],[Sub-Sector]],Table2[% Away From 52W High],"&lt;=10")/Table3[[#This Row],[Count]]</f>
        <v>0.5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0.5</v>
      </c>
      <c r="S41" s="2">
        <f>COUNTIFS(Table2[Sub-Sector],Table3[[#This Row],[Sub-Sector]],Table2[% Price above 50 EMA],"&gt;=0")/Table3[[#This Row],[Count]]</f>
        <v>0.5</v>
      </c>
      <c r="T41" s="2">
        <f>COUNTIFS(Table2[Sub-Sector],Table3[[#This Row],[Sub-Sector]],Table2[% Price above 200 EMA],"&gt;=0")/Table3[[#This Row],[Count]]</f>
        <v>1</v>
      </c>
      <c r="U41" s="2">
        <f>COUNTIFS(Table2[Sub-Sector],Table3[[#This Row],[Sub-Sector]],Table2[Rate of Change - Zone],"Positive")/Table3[[#This Row],[Count]]</f>
        <v>0.5</v>
      </c>
      <c r="V41" s="2">
        <f>COUNTIFS(Table2[Sub-Sector],Table3[[#This Row],[Sub-Sector]],Table2[Sharpe Ratio],"&gt;=0.10")/Table3[[#This Row],[Count]]</f>
        <v>0</v>
      </c>
      <c r="W4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</v>
      </c>
      <c r="X41" s="3">
        <f>_xlfn.RANK.AVG(Table3[[#This Row],[Score]],Table3[Score],1)</f>
        <v>79</v>
      </c>
      <c r="Y4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41" s="3">
        <f>_xlfn.RANK.AVG(Table3[[#This Row],[Score 2 ]],Table3[[Score 2 ]],1)</f>
        <v>40.5</v>
      </c>
    </row>
    <row r="42" spans="1:26" x14ac:dyDescent="0.3">
      <c r="A42" s="2" t="s">
        <v>964</v>
      </c>
      <c r="B42" s="4">
        <f>COUNTIFS(Table2[Sub-Sector],Table3[[#This Row],[Sub-Sector]])</f>
        <v>2</v>
      </c>
      <c r="C42" s="2">
        <f>COUNTIFS(Table2[Sub-Sector],Table3[[#This Row],[Sub-Sector]],Table2[Uptrend],"Uptrend")/Table3[[#This Row],[Count]]</f>
        <v>0.5</v>
      </c>
      <c r="D42" s="2">
        <f>COUNTIFS(Table2[Sub-Sector],Table3[[#This Row],[Sub-Sector]],Table2[1W Return vs Nifty],"&gt;=5")/Table3[[#This Row],[Count]]</f>
        <v>0.5</v>
      </c>
      <c r="E42" s="2">
        <f>COUNTIFS(Table2[Sub-Sector],Table3[[#This Row],[Sub-Sector]],Table2[1M Return vs Nifty],"&gt;=5")/Table3[[#This Row],[Count]]</f>
        <v>0.5</v>
      </c>
      <c r="F42" s="2">
        <f>COUNTIFS(Table2[Sub-Sector],Table3[[#This Row],[Sub-Sector]],Table2[6M Return vs Nifty],"&gt;=10")/Table3[[#This Row],[Count]]</f>
        <v>0.5</v>
      </c>
      <c r="G42" s="2">
        <f>COUNTIFS(Table2[Sub-Sector],Table3[[#This Row],[Sub-Sector]],Table2[1Y Return vs Nifty],"&gt;=10")/Table3[[#This Row],[Count]]</f>
        <v>0.5</v>
      </c>
      <c r="H42" s="2">
        <f>COUNTIFS(Table2[Sub-Sector],Table3[[#This Row],[Sub-Sector]],Table2[RSI Exponential â€“ 14D],"&gt;=50")/Table3[[#This Row],[Count]]</f>
        <v>0.5</v>
      </c>
      <c r="I42" s="2">
        <f>COUNTIFS(Table2[Sub-Sector],Table3[[#This Row],[Sub-Sector]],Table2[Relative Volume],"&gt;=1")/Table3[[#This Row],[Count]]</f>
        <v>0.5</v>
      </c>
      <c r="J42" s="2">
        <f>COUNTIFS(Table2[Sub-Sector],Table3[[#This Row],[Sub-Sector]],Table2[% Away From Day Low],"&gt;=0.05")/Table3[[#This Row],[Count]]</f>
        <v>0.5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Current Week Low],"&gt;=0.05")/Table3[[#This Row],[Count]]</f>
        <v>0.5</v>
      </c>
      <c r="M42" s="2">
        <f>COUNTIFS(Table2[Sub-Sector],Table3[[#This Row],[Sub-Sector]],Table2[% Away From Current Week High],"&lt;=0.05")/Table3[[#This Row],[Count]]</f>
        <v>0.5</v>
      </c>
      <c r="N42" s="2">
        <f>COUNTIFS(Table2[Sub-Sector],Table3[[#This Row],[Sub-Sector]],Table2[% Away From Current Month Low],"&gt;=0.05")/Table3[[#This Row],[Count]]</f>
        <v>0.5</v>
      </c>
      <c r="O42" s="2">
        <f>COUNTIFS(Table2[Sub-Sector],Table3[[#This Row],[Sub-Sector]],Table2[% Away From Current Month High],"&lt;=0.05")/Table3[[#This Row],[Count]]</f>
        <v>0.5</v>
      </c>
      <c r="P42" s="2">
        <f>COUNTIFS(Table2[Sub-Sector],Table3[[#This Row],[Sub-Sector]],Table2[% Away From 52W High],"&lt;=10")/Table3[[#This Row],[Count]]</f>
        <v>0.5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0.5</v>
      </c>
      <c r="S42" s="2">
        <f>COUNTIFS(Table2[Sub-Sector],Table3[[#This Row],[Sub-Sector]],Table2[% Price above 50 EMA],"&gt;=0")/Table3[[#This Row],[Count]]</f>
        <v>0.5</v>
      </c>
      <c r="T42" s="2">
        <f>COUNTIFS(Table2[Sub-Sector],Table3[[#This Row],[Sub-Sector]],Table2[% Price above 200 EMA],"&gt;=0")/Table3[[#This Row],[Count]]</f>
        <v>0.5</v>
      </c>
      <c r="U42" s="2">
        <f>COUNTIFS(Table2[Sub-Sector],Table3[[#This Row],[Sub-Sector]],Table2[Rate of Change - Zone],"Positive")/Table3[[#This Row],[Count]]</f>
        <v>0.5</v>
      </c>
      <c r="V42" s="2">
        <f>COUNTIFS(Table2[Sub-Sector],Table3[[#This Row],[Sub-Sector]],Table2[Sharpe Ratio],"&gt;=0.10")/Table3[[#This Row],[Count]]</f>
        <v>0.5</v>
      </c>
      <c r="W4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339.5</v>
      </c>
      <c r="X42" s="3">
        <f>_xlfn.RANK.AVG(Table3[[#This Row],[Score]],Table3[Score],1)</f>
        <v>33</v>
      </c>
      <c r="Y4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42" s="3">
        <f>_xlfn.RANK.AVG(Table3[[#This Row],[Score 2 ]],Table3[[Score 2 ]],1)</f>
        <v>40.5</v>
      </c>
    </row>
    <row r="43" spans="1:26" x14ac:dyDescent="0.3">
      <c r="A43" s="2" t="s">
        <v>101</v>
      </c>
      <c r="B43" s="4">
        <f>COUNTIFS(Table2[Sub-Sector],Table3[[#This Row],[Sub-Sector]])</f>
        <v>5</v>
      </c>
      <c r="C43" s="2">
        <f>COUNTIFS(Table2[Sub-Sector],Table3[[#This Row],[Sub-Sector]],Table2[Uptrend],"Uptrend")/Table3[[#This Row],[Count]]</f>
        <v>0.6</v>
      </c>
      <c r="D43" s="2">
        <f>COUNTIFS(Table2[Sub-Sector],Table3[[#This Row],[Sub-Sector]],Table2[1W Return vs Nifty],"&gt;=5")/Table3[[#This Row],[Count]]</f>
        <v>0.2</v>
      </c>
      <c r="E43" s="2">
        <f>COUNTIFS(Table2[Sub-Sector],Table3[[#This Row],[Sub-Sector]],Table2[1M Return vs Nifty],"&gt;=5")/Table3[[#This Row],[Count]]</f>
        <v>0.2</v>
      </c>
      <c r="F43" s="2">
        <f>COUNTIFS(Table2[Sub-Sector],Table3[[#This Row],[Sub-Sector]],Table2[6M Return vs Nifty],"&gt;=10")/Table3[[#This Row],[Count]]</f>
        <v>0.2</v>
      </c>
      <c r="G43" s="2">
        <f>COUNTIFS(Table2[Sub-Sector],Table3[[#This Row],[Sub-Sector]],Table2[1Y Return vs Nifty],"&gt;=10")/Table3[[#This Row],[Count]]</f>
        <v>1</v>
      </c>
      <c r="H43" s="2">
        <f>COUNTIFS(Table2[Sub-Sector],Table3[[#This Row],[Sub-Sector]],Table2[RSI Exponential â€“ 14D],"&gt;=50")/Table3[[#This Row],[Count]]</f>
        <v>0.2</v>
      </c>
      <c r="I43" s="2">
        <f>COUNTIFS(Table2[Sub-Sector],Table3[[#This Row],[Sub-Sector]],Table2[Relative Volume],"&gt;=1")/Table3[[#This Row],[Count]]</f>
        <v>0.4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1</v>
      </c>
      <c r="L43" s="2">
        <f>COUNTIFS(Table2[Sub-Sector],Table3[[#This Row],[Sub-Sector]],Table2[% Away From Current Week Low],"&gt;=0.05")/Table3[[#This Row],[Count]]</f>
        <v>0.2</v>
      </c>
      <c r="M43" s="2">
        <f>COUNTIFS(Table2[Sub-Sector],Table3[[#This Row],[Sub-Sector]],Table2[% Away From Current Week High],"&lt;=0.05")/Table3[[#This Row],[Count]]</f>
        <v>0.8</v>
      </c>
      <c r="N43" s="2">
        <f>COUNTIFS(Table2[Sub-Sector],Table3[[#This Row],[Sub-Sector]],Table2[% Away From Current Month Low],"&gt;=0.05")/Table3[[#This Row],[Count]]</f>
        <v>0.2</v>
      </c>
      <c r="O43" s="2">
        <f>COUNTIFS(Table2[Sub-Sector],Table3[[#This Row],[Sub-Sector]],Table2[% Away From Current Month High],"&lt;=0.05")/Table3[[#This Row],[Count]]</f>
        <v>0.2</v>
      </c>
      <c r="P43" s="2">
        <f>COUNTIFS(Table2[Sub-Sector],Table3[[#This Row],[Sub-Sector]],Table2[% Away From 52W High],"&lt;=10")/Table3[[#This Row],[Count]]</f>
        <v>0.2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0.2</v>
      </c>
      <c r="S43" s="2">
        <f>COUNTIFS(Table2[Sub-Sector],Table3[[#This Row],[Sub-Sector]],Table2[% Price above 50 EMA],"&gt;=0")/Table3[[#This Row],[Count]]</f>
        <v>0.2</v>
      </c>
      <c r="T43" s="2">
        <f>COUNTIFS(Table2[Sub-Sector],Table3[[#This Row],[Sub-Sector]],Table2[% Price above 200 EMA],"&gt;=0")/Table3[[#This Row],[Count]]</f>
        <v>1</v>
      </c>
      <c r="U43" s="2">
        <f>COUNTIFS(Table2[Sub-Sector],Table3[[#This Row],[Sub-Sector]],Table2[Rate of Change - Zone],"Positive")/Table3[[#This Row],[Count]]</f>
        <v>0.4</v>
      </c>
      <c r="V43" s="2">
        <f>COUNTIFS(Table2[Sub-Sector],Table3[[#This Row],[Sub-Sector]],Table2[Sharpe Ratio],"&gt;=0.10")/Table3[[#This Row],[Count]]</f>
        <v>0.8</v>
      </c>
      <c r="W4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371.5</v>
      </c>
      <c r="X43" s="3">
        <f>_xlfn.RANK.AVG(Table3[[#This Row],[Score]],Table3[Score],1)</f>
        <v>47</v>
      </c>
      <c r="Y4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43" s="3">
        <f>_xlfn.RANK.AVG(Table3[[#This Row],[Score 2 ]],Table3[[Score 2 ]],1)</f>
        <v>42</v>
      </c>
    </row>
    <row r="44" spans="1:26" x14ac:dyDescent="0.3">
      <c r="A44" s="2" t="s">
        <v>489</v>
      </c>
      <c r="B44" s="4">
        <f>COUNTIFS(Table2[Sub-Sector],Table3[[#This Row],[Sub-Sector]])</f>
        <v>4</v>
      </c>
      <c r="C44" s="2">
        <f>COUNTIFS(Table2[Sub-Sector],Table3[[#This Row],[Sub-Sector]],Table2[Uptrend],"Uptrend")/Table3[[#This Row],[Count]]</f>
        <v>1</v>
      </c>
      <c r="D44" s="2">
        <f>COUNTIFS(Table2[Sub-Sector],Table3[[#This Row],[Sub-Sector]],Table2[1W Return vs Nifty],"&gt;=5")/Table3[[#This Row],[Count]]</f>
        <v>0</v>
      </c>
      <c r="E44" s="2">
        <f>COUNTIFS(Table2[Sub-Sector],Table3[[#This Row],[Sub-Sector]],Table2[1M Return vs Nifty],"&gt;=5")/Table3[[#This Row],[Count]]</f>
        <v>0</v>
      </c>
      <c r="F44" s="2">
        <f>COUNTIFS(Table2[Sub-Sector],Table3[[#This Row],[Sub-Sector]],Table2[6M Return vs Nifty],"&gt;=10")/Table3[[#This Row],[Count]]</f>
        <v>0.75</v>
      </c>
      <c r="G44" s="2">
        <f>COUNTIFS(Table2[Sub-Sector],Table3[[#This Row],[Sub-Sector]],Table2[1Y Return vs Nifty],"&gt;=10")/Table3[[#This Row],[Count]]</f>
        <v>0.75</v>
      </c>
      <c r="H44" s="2">
        <f>COUNTIFS(Table2[Sub-Sector],Table3[[#This Row],[Sub-Sector]],Table2[RSI Exponential â€“ 14D],"&gt;=50")/Table3[[#This Row],[Count]]</f>
        <v>0.5</v>
      </c>
      <c r="I44" s="2">
        <f>COUNTIFS(Table2[Sub-Sector],Table3[[#This Row],[Sub-Sector]],Table2[Relative Volume],"&gt;=1")/Table3[[#This Row],[Count]]</f>
        <v>0.25</v>
      </c>
      <c r="J44" s="2">
        <f>COUNTIFS(Table2[Sub-Sector],Table3[[#This Row],[Sub-Sector]],Table2[% Away From Day Low],"&gt;=0.05")/Table3[[#This Row],[Count]]</f>
        <v>0.25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Current Week Low],"&gt;=0.05")/Table3[[#This Row],[Count]]</f>
        <v>0.5</v>
      </c>
      <c r="M44" s="2">
        <f>COUNTIFS(Table2[Sub-Sector],Table3[[#This Row],[Sub-Sector]],Table2[% Away From Current Week High],"&lt;=0.05")/Table3[[#This Row],[Count]]</f>
        <v>0.75</v>
      </c>
      <c r="N44" s="2">
        <f>COUNTIFS(Table2[Sub-Sector],Table3[[#This Row],[Sub-Sector]],Table2[% Away From Current Month Low],"&gt;=0.05")/Table3[[#This Row],[Count]]</f>
        <v>0.5</v>
      </c>
      <c r="O44" s="2">
        <f>COUNTIFS(Table2[Sub-Sector],Table3[[#This Row],[Sub-Sector]],Table2[% Away From Current Month High],"&lt;=0.05")/Table3[[#This Row],[Count]]</f>
        <v>0.5</v>
      </c>
      <c r="P44" s="2">
        <f>COUNTIFS(Table2[Sub-Sector],Table3[[#This Row],[Sub-Sector]],Table2[% Away From 52W High],"&lt;=10")/Table3[[#This Row],[Count]]</f>
        <v>0.25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0.5</v>
      </c>
      <c r="S44" s="2">
        <f>COUNTIFS(Table2[Sub-Sector],Table3[[#This Row],[Sub-Sector]],Table2[% Price above 50 EMA],"&gt;=0")/Table3[[#This Row],[Count]]</f>
        <v>0.75</v>
      </c>
      <c r="T44" s="2">
        <f>COUNTIFS(Table2[Sub-Sector],Table3[[#This Row],[Sub-Sector]],Table2[% Price above 200 EMA],"&gt;=0")/Table3[[#This Row],[Count]]</f>
        <v>1</v>
      </c>
      <c r="U44" s="2">
        <f>COUNTIFS(Table2[Sub-Sector],Table3[[#This Row],[Sub-Sector]],Table2[Rate of Change - Zone],"Positive")/Table3[[#This Row],[Count]]</f>
        <v>0.25</v>
      </c>
      <c r="V44" s="2">
        <f>COUNTIFS(Table2[Sub-Sector],Table3[[#This Row],[Sub-Sector]],Table2[Sharpe Ratio],"&gt;=0.10")/Table3[[#This Row],[Count]]</f>
        <v>0.5</v>
      </c>
      <c r="W4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</v>
      </c>
      <c r="X44" s="3">
        <f>_xlfn.RANK.AVG(Table3[[#This Row],[Score]],Table3[Score],1)</f>
        <v>54</v>
      </c>
      <c r="Y4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44" s="3">
        <f>_xlfn.RANK.AVG(Table3[[#This Row],[Score 2 ]],Table3[[Score 2 ]],1)</f>
        <v>43</v>
      </c>
    </row>
    <row r="45" spans="1:26" x14ac:dyDescent="0.3">
      <c r="A45" s="2" t="s">
        <v>605</v>
      </c>
      <c r="B45" s="4">
        <f>COUNTIFS(Table2[Sub-Sector],Table3[[#This Row],[Sub-Sector]])</f>
        <v>14</v>
      </c>
      <c r="C45" s="2">
        <f>COUNTIFS(Table2[Sub-Sector],Table3[[#This Row],[Sub-Sector]],Table2[Uptrend],"Uptrend")/Table3[[#This Row],[Count]]</f>
        <v>0.7142857142857143</v>
      </c>
      <c r="D45" s="2">
        <f>COUNTIFS(Table2[Sub-Sector],Table3[[#This Row],[Sub-Sector]],Table2[1W Return vs Nifty],"&gt;=5")/Table3[[#This Row],[Count]]</f>
        <v>7.1428571428571425E-2</v>
      </c>
      <c r="E45" s="2">
        <f>COUNTIFS(Table2[Sub-Sector],Table3[[#This Row],[Sub-Sector]],Table2[1M Return vs Nifty],"&gt;=5")/Table3[[#This Row],[Count]]</f>
        <v>0.21428571428571427</v>
      </c>
      <c r="F45" s="2">
        <f>COUNTIFS(Table2[Sub-Sector],Table3[[#This Row],[Sub-Sector]],Table2[6M Return vs Nifty],"&gt;=10")/Table3[[#This Row],[Count]]</f>
        <v>0.14285714285714285</v>
      </c>
      <c r="G45" s="2">
        <f>COUNTIFS(Table2[Sub-Sector],Table3[[#This Row],[Sub-Sector]],Table2[1Y Return vs Nifty],"&gt;=10")/Table3[[#This Row],[Count]]</f>
        <v>0.7142857142857143</v>
      </c>
      <c r="H45" s="2">
        <f>COUNTIFS(Table2[Sub-Sector],Table3[[#This Row],[Sub-Sector]],Table2[RSI Exponential â€“ 14D],"&gt;=50")/Table3[[#This Row],[Count]]</f>
        <v>0.2857142857142857</v>
      </c>
      <c r="I45" s="2">
        <f>COUNTIFS(Table2[Sub-Sector],Table3[[#This Row],[Sub-Sector]],Table2[Relative Volume],"&gt;=1")/Table3[[#This Row],[Count]]</f>
        <v>0.7142857142857143</v>
      </c>
      <c r="J45" s="2">
        <f>COUNTIFS(Table2[Sub-Sector],Table3[[#This Row],[Sub-Sector]],Table2[% Away From Day Low],"&gt;=0.05")/Table3[[#This Row],[Count]]</f>
        <v>0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Current Week Low],"&gt;=0.05")/Table3[[#This Row],[Count]]</f>
        <v>0.35714285714285715</v>
      </c>
      <c r="M45" s="2">
        <f>COUNTIFS(Table2[Sub-Sector],Table3[[#This Row],[Sub-Sector]],Table2[% Away From Current Week High],"&lt;=0.05")/Table3[[#This Row],[Count]]</f>
        <v>0.5</v>
      </c>
      <c r="N45" s="2">
        <f>COUNTIFS(Table2[Sub-Sector],Table3[[#This Row],[Sub-Sector]],Table2[% Away From Current Month Low],"&gt;=0.05")/Table3[[#This Row],[Count]]</f>
        <v>0.35714285714285715</v>
      </c>
      <c r="O45" s="2">
        <f>COUNTIFS(Table2[Sub-Sector],Table3[[#This Row],[Sub-Sector]],Table2[% Away From Current Month High],"&lt;=0.05")/Table3[[#This Row],[Count]]</f>
        <v>0.2857142857142857</v>
      </c>
      <c r="P45" s="2">
        <f>COUNTIFS(Table2[Sub-Sector],Table3[[#This Row],[Sub-Sector]],Table2[% Away From 52W High],"&lt;=10")/Table3[[#This Row],[Count]]</f>
        <v>7.1428571428571425E-2</v>
      </c>
      <c r="Q45" s="2">
        <f>COUNTIFS(Table2[Sub-Sector],Table3[[#This Row],[Sub-Sector]],Table2[% Away From 52W Low],"&gt;=10")/Table3[[#This Row],[Count]]</f>
        <v>0.9285714285714286</v>
      </c>
      <c r="R45" s="2">
        <f>COUNTIFS(Table2[Sub-Sector],Table3[[#This Row],[Sub-Sector]],Table2[% Price above 20 EMA],"&gt;=0")/Table3[[#This Row],[Count]]</f>
        <v>0.35714285714285715</v>
      </c>
      <c r="S45" s="2">
        <f>COUNTIFS(Table2[Sub-Sector],Table3[[#This Row],[Sub-Sector]],Table2[% Price above 50 EMA],"&gt;=0")/Table3[[#This Row],[Count]]</f>
        <v>0.6428571428571429</v>
      </c>
      <c r="T45" s="2">
        <f>COUNTIFS(Table2[Sub-Sector],Table3[[#This Row],[Sub-Sector]],Table2[% Price above 200 EMA],"&gt;=0")/Table3[[#This Row],[Count]]</f>
        <v>0.8571428571428571</v>
      </c>
      <c r="U45" s="2">
        <f>COUNTIFS(Table2[Sub-Sector],Table3[[#This Row],[Sub-Sector]],Table2[Rate of Change - Zone],"Positive")/Table3[[#This Row],[Count]]</f>
        <v>0.35714285714285715</v>
      </c>
      <c r="V45" s="2">
        <f>COUNTIFS(Table2[Sub-Sector],Table3[[#This Row],[Sub-Sector]],Table2[Sharpe Ratio],"&gt;=0.10")/Table3[[#This Row],[Count]]</f>
        <v>0.14285714285714285</v>
      </c>
      <c r="W4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365.5</v>
      </c>
      <c r="X45" s="3">
        <f>_xlfn.RANK.AVG(Table3[[#This Row],[Score]],Table3[Score],1)</f>
        <v>45</v>
      </c>
      <c r="Y4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45" s="3">
        <f>_xlfn.RANK.AVG(Table3[[#This Row],[Score 2 ]],Table3[[Score 2 ]],1)</f>
        <v>44</v>
      </c>
    </row>
    <row r="46" spans="1:26" x14ac:dyDescent="0.3">
      <c r="A46" s="2" t="s">
        <v>219</v>
      </c>
      <c r="B46" s="4">
        <f>COUNTIFS(Table2[Sub-Sector],Table3[[#This Row],[Sub-Sector]])</f>
        <v>3</v>
      </c>
      <c r="C46" s="2">
        <f>COUNTIFS(Table2[Sub-Sector],Table3[[#This Row],[Sub-Sector]],Table2[Uptrend],"Uptrend")/Table3[[#This Row],[Count]]</f>
        <v>1</v>
      </c>
      <c r="D46" s="2">
        <f>COUNTIFS(Table2[Sub-Sector],Table3[[#This Row],[Sub-Sector]],Table2[1W Return vs Nifty],"&gt;=5")/Table3[[#This Row],[Count]]</f>
        <v>0</v>
      </c>
      <c r="E46" s="2">
        <f>COUNTIFS(Table2[Sub-Sector],Table3[[#This Row],[Sub-Sector]],Table2[1M Return vs Nifty],"&gt;=5")/Table3[[#This Row],[Count]]</f>
        <v>0.66666666666666663</v>
      </c>
      <c r="F46" s="2">
        <f>COUNTIFS(Table2[Sub-Sector],Table3[[#This Row],[Sub-Sector]],Table2[6M Return vs Nifty],"&gt;=10")/Table3[[#This Row],[Count]]</f>
        <v>0.33333333333333331</v>
      </c>
      <c r="G46" s="2">
        <f>COUNTIFS(Table2[Sub-Sector],Table3[[#This Row],[Sub-Sector]],Table2[1Y Return vs Nifty],"&gt;=10")/Table3[[#This Row],[Count]]</f>
        <v>0.66666666666666663</v>
      </c>
      <c r="H46" s="2">
        <f>COUNTIFS(Table2[Sub-Sector],Table3[[#This Row],[Sub-Sector]],Table2[RSI Exponential â€“ 14D],"&gt;=50")/Table3[[#This Row],[Count]]</f>
        <v>0.66666666666666663</v>
      </c>
      <c r="I46" s="2">
        <f>COUNTIFS(Table2[Sub-Sector],Table3[[#This Row],[Sub-Sector]],Table2[Relative Volume],"&gt;=1")/Table3[[#This Row],[Count]]</f>
        <v>0.33333333333333331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Current Week Low],"&gt;=0.05")/Table3[[#This Row],[Count]]</f>
        <v>0.66666666666666663</v>
      </c>
      <c r="M46" s="2">
        <f>COUNTIFS(Table2[Sub-Sector],Table3[[#This Row],[Sub-Sector]],Table2[% Away From Current Week High],"&lt;=0.05")/Table3[[#This Row],[Count]]</f>
        <v>1</v>
      </c>
      <c r="N46" s="2">
        <f>COUNTIFS(Table2[Sub-Sector],Table3[[#This Row],[Sub-Sector]],Table2[% Away From Current Month Low],"&gt;=0.05")/Table3[[#This Row],[Count]]</f>
        <v>0.66666666666666663</v>
      </c>
      <c r="O46" s="2">
        <f>COUNTIFS(Table2[Sub-Sector],Table3[[#This Row],[Sub-Sector]],Table2[% Away From Current Month High],"&lt;=0.05")/Table3[[#This Row],[Count]]</f>
        <v>1</v>
      </c>
      <c r="P46" s="2">
        <f>COUNTIFS(Table2[Sub-Sector],Table3[[#This Row],[Sub-Sector]],Table2[% Away From 52W High],"&lt;=10")/Table3[[#This Row],[Count]]</f>
        <v>1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1</v>
      </c>
      <c r="S46" s="2">
        <f>COUNTIFS(Table2[Sub-Sector],Table3[[#This Row],[Sub-Sector]],Table2[% Price above 50 EMA],"&gt;=0")/Table3[[#This Row],[Count]]</f>
        <v>1</v>
      </c>
      <c r="T46" s="2">
        <f>COUNTIFS(Table2[Sub-Sector],Table3[[#This Row],[Sub-Sector]],Table2[% Price above 200 EMA],"&gt;=0")/Table3[[#This Row],[Count]]</f>
        <v>1</v>
      </c>
      <c r="U46" s="2">
        <f>COUNTIFS(Table2[Sub-Sector],Table3[[#This Row],[Sub-Sector]],Table2[Rate of Change - Zone],"Positive")/Table3[[#This Row],[Count]]</f>
        <v>0.66666666666666663</v>
      </c>
      <c r="V46" s="2">
        <f>COUNTIFS(Table2[Sub-Sector],Table3[[#This Row],[Sub-Sector]],Table2[Sharpe Ratio],"&gt;=0.10")/Table3[[#This Row],[Count]]</f>
        <v>0</v>
      </c>
      <c r="W4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338.5</v>
      </c>
      <c r="X46" s="3">
        <f>_xlfn.RANK.AVG(Table3[[#This Row],[Score]],Table3[Score],1)</f>
        <v>32</v>
      </c>
      <c r="Y4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46" s="3">
        <f>_xlfn.RANK.AVG(Table3[[#This Row],[Score 2 ]],Table3[[Score 2 ]],1)</f>
        <v>45</v>
      </c>
    </row>
    <row r="47" spans="1:26" x14ac:dyDescent="0.3">
      <c r="A47" s="2" t="s">
        <v>92</v>
      </c>
      <c r="B47" s="4">
        <f>COUNTIFS(Table2[Sub-Sector],Table3[[#This Row],[Sub-Sector]])</f>
        <v>5</v>
      </c>
      <c r="C47" s="2">
        <f>COUNTIFS(Table2[Sub-Sector],Table3[[#This Row],[Sub-Sector]],Table2[Uptrend],"Uptrend")/Table3[[#This Row],[Count]]</f>
        <v>0.6</v>
      </c>
      <c r="D47" s="2">
        <f>COUNTIFS(Table2[Sub-Sector],Table3[[#This Row],[Sub-Sector]],Table2[1W Return vs Nifty],"&gt;=5")/Table3[[#This Row],[Count]]</f>
        <v>0</v>
      </c>
      <c r="E47" s="2">
        <f>COUNTIFS(Table2[Sub-Sector],Table3[[#This Row],[Sub-Sector]],Table2[1M Return vs Nifty],"&gt;=5")/Table3[[#This Row],[Count]]</f>
        <v>0</v>
      </c>
      <c r="F47" s="2">
        <f>COUNTIFS(Table2[Sub-Sector],Table3[[#This Row],[Sub-Sector]],Table2[6M Return vs Nifty],"&gt;=10")/Table3[[#This Row],[Count]]</f>
        <v>0.8</v>
      </c>
      <c r="G47" s="2">
        <f>COUNTIFS(Table2[Sub-Sector],Table3[[#This Row],[Sub-Sector]],Table2[1Y Return vs Nifty],"&gt;=10")/Table3[[#This Row],[Count]]</f>
        <v>0.8</v>
      </c>
      <c r="H47" s="2">
        <f>COUNTIFS(Table2[Sub-Sector],Table3[[#This Row],[Sub-Sector]],Table2[RSI Exponential â€“ 14D],"&gt;=50")/Table3[[#This Row],[Count]]</f>
        <v>0</v>
      </c>
      <c r="I47" s="2">
        <f>COUNTIFS(Table2[Sub-Sector],Table3[[#This Row],[Sub-Sector]],Table2[Relative Volume],"&gt;=1")/Table3[[#This Row],[Count]]</f>
        <v>0.2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Current Week Low],"&gt;=0.05")/Table3[[#This Row],[Count]]</f>
        <v>0.4</v>
      </c>
      <c r="M47" s="2">
        <f>COUNTIFS(Table2[Sub-Sector],Table3[[#This Row],[Sub-Sector]],Table2[% Away From Current Week High],"&lt;=0.05")/Table3[[#This Row],[Count]]</f>
        <v>0.8</v>
      </c>
      <c r="N47" s="2">
        <f>COUNTIFS(Table2[Sub-Sector],Table3[[#This Row],[Sub-Sector]],Table2[% Away From Current Month Low],"&gt;=0.05")/Table3[[#This Row],[Count]]</f>
        <v>0.4</v>
      </c>
      <c r="O47" s="2">
        <f>COUNTIFS(Table2[Sub-Sector],Table3[[#This Row],[Sub-Sector]],Table2[% Away From Current Month High],"&lt;=0.05")/Table3[[#This Row],[Count]]</f>
        <v>0.4</v>
      </c>
      <c r="P47" s="2">
        <f>COUNTIFS(Table2[Sub-Sector],Table3[[#This Row],[Sub-Sector]],Table2[% Away From 52W High],"&lt;=10")/Table3[[#This Row],[Count]]</f>
        <v>0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</v>
      </c>
      <c r="S47" s="2">
        <f>COUNTIFS(Table2[Sub-Sector],Table3[[#This Row],[Sub-Sector]],Table2[% Price above 50 EMA],"&gt;=0")/Table3[[#This Row],[Count]]</f>
        <v>0</v>
      </c>
      <c r="T47" s="2">
        <f>COUNTIFS(Table2[Sub-Sector],Table3[[#This Row],[Sub-Sector]],Table2[% Price above 200 EMA],"&gt;=0")/Table3[[#This Row],[Count]]</f>
        <v>0.8</v>
      </c>
      <c r="U47" s="2">
        <f>COUNTIFS(Table2[Sub-Sector],Table3[[#This Row],[Sub-Sector]],Table2[Rate of Change - Zone],"Positive")/Table3[[#This Row],[Count]]</f>
        <v>0.2</v>
      </c>
      <c r="V47" s="2">
        <f>COUNTIFS(Table2[Sub-Sector],Table3[[#This Row],[Sub-Sector]],Table2[Sharpe Ratio],"&gt;=0.10")/Table3[[#This Row],[Count]]</f>
        <v>0.6</v>
      </c>
      <c r="W4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484.5</v>
      </c>
      <c r="X47" s="3">
        <f>_xlfn.RANK.AVG(Table3[[#This Row],[Score]],Table3[Score],1)</f>
        <v>78</v>
      </c>
      <c r="Y4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47" s="3">
        <f>_xlfn.RANK.AVG(Table3[[#This Row],[Score 2 ]],Table3[[Score 2 ]],1)</f>
        <v>46</v>
      </c>
    </row>
    <row r="48" spans="1:26" x14ac:dyDescent="0.3">
      <c r="A48" s="2" t="s">
        <v>533</v>
      </c>
      <c r="B48" s="4">
        <f>COUNTIFS(Table2[Sub-Sector],Table3[[#This Row],[Sub-Sector]])</f>
        <v>17</v>
      </c>
      <c r="C48" s="2">
        <f>COUNTIFS(Table2[Sub-Sector],Table3[[#This Row],[Sub-Sector]],Table2[Uptrend],"Uptrend")/Table3[[#This Row],[Count]]</f>
        <v>0.70588235294117652</v>
      </c>
      <c r="D48" s="2">
        <f>COUNTIFS(Table2[Sub-Sector],Table3[[#This Row],[Sub-Sector]],Table2[1W Return vs Nifty],"&gt;=5")/Table3[[#This Row],[Count]]</f>
        <v>0.17647058823529413</v>
      </c>
      <c r="E48" s="2">
        <f>COUNTIFS(Table2[Sub-Sector],Table3[[#This Row],[Sub-Sector]],Table2[1M Return vs Nifty],"&gt;=5")/Table3[[#This Row],[Count]]</f>
        <v>0.29411764705882354</v>
      </c>
      <c r="F48" s="2">
        <f>COUNTIFS(Table2[Sub-Sector],Table3[[#This Row],[Sub-Sector]],Table2[6M Return vs Nifty],"&gt;=10")/Table3[[#This Row],[Count]]</f>
        <v>0.17647058823529413</v>
      </c>
      <c r="G48" s="2">
        <f>COUNTIFS(Table2[Sub-Sector],Table3[[#This Row],[Sub-Sector]],Table2[1Y Return vs Nifty],"&gt;=10")/Table3[[#This Row],[Count]]</f>
        <v>0.17647058823529413</v>
      </c>
      <c r="H48" s="2">
        <f>COUNTIFS(Table2[Sub-Sector],Table3[[#This Row],[Sub-Sector]],Table2[RSI Exponential â€“ 14D],"&gt;=50")/Table3[[#This Row],[Count]]</f>
        <v>0.58823529411764708</v>
      </c>
      <c r="I48" s="2">
        <f>COUNTIFS(Table2[Sub-Sector],Table3[[#This Row],[Sub-Sector]],Table2[Relative Volume],"&gt;=1")/Table3[[#This Row],[Count]]</f>
        <v>0.76470588235294112</v>
      </c>
      <c r="J48" s="2">
        <f>COUNTIFS(Table2[Sub-Sector],Table3[[#This Row],[Sub-Sector]],Table2[% Away From Day Low],"&gt;=0.05")/Table3[[#This Row],[Count]]</f>
        <v>5.8823529411764705E-2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Current Week Low],"&gt;=0.05")/Table3[[#This Row],[Count]]</f>
        <v>0.41176470588235292</v>
      </c>
      <c r="M48" s="2">
        <f>COUNTIFS(Table2[Sub-Sector],Table3[[#This Row],[Sub-Sector]],Table2[% Away From Current Week High],"&lt;=0.05")/Table3[[#This Row],[Count]]</f>
        <v>0.82352941176470584</v>
      </c>
      <c r="N48" s="2">
        <f>COUNTIFS(Table2[Sub-Sector],Table3[[#This Row],[Sub-Sector]],Table2[% Away From Current Month Low],"&gt;=0.05")/Table3[[#This Row],[Count]]</f>
        <v>0.47058823529411764</v>
      </c>
      <c r="O48" s="2">
        <f>COUNTIFS(Table2[Sub-Sector],Table3[[#This Row],[Sub-Sector]],Table2[% Away From Current Month High],"&lt;=0.05")/Table3[[#This Row],[Count]]</f>
        <v>0.52941176470588236</v>
      </c>
      <c r="P48" s="2">
        <f>COUNTIFS(Table2[Sub-Sector],Table3[[#This Row],[Sub-Sector]],Table2[% Away From 52W High],"&lt;=10")/Table3[[#This Row],[Count]]</f>
        <v>0.35294117647058826</v>
      </c>
      <c r="Q48" s="2">
        <f>COUNTIFS(Table2[Sub-Sector],Table3[[#This Row],[Sub-Sector]],Table2[% Away From 52W Low],"&gt;=10")/Table3[[#This Row],[Count]]</f>
        <v>0.94117647058823528</v>
      </c>
      <c r="R48" s="2">
        <f>COUNTIFS(Table2[Sub-Sector],Table3[[#This Row],[Sub-Sector]],Table2[% Price above 20 EMA],"&gt;=0")/Table3[[#This Row],[Count]]</f>
        <v>0.58823529411764708</v>
      </c>
      <c r="S48" s="2">
        <f>COUNTIFS(Table2[Sub-Sector],Table3[[#This Row],[Sub-Sector]],Table2[% Price above 50 EMA],"&gt;=0")/Table3[[#This Row],[Count]]</f>
        <v>0.88235294117647056</v>
      </c>
      <c r="T48" s="2">
        <f>COUNTIFS(Table2[Sub-Sector],Table3[[#This Row],[Sub-Sector]],Table2[% Price above 200 EMA],"&gt;=0")/Table3[[#This Row],[Count]]</f>
        <v>0.70588235294117652</v>
      </c>
      <c r="U48" s="2">
        <f>COUNTIFS(Table2[Sub-Sector],Table3[[#This Row],[Sub-Sector]],Table2[Rate of Change - Zone],"Positive")/Table3[[#This Row],[Count]]</f>
        <v>0.70588235294117652</v>
      </c>
      <c r="V48" s="2">
        <f>COUNTIFS(Table2[Sub-Sector],Table3[[#This Row],[Sub-Sector]],Table2[Sharpe Ratio],"&gt;=0.10")/Table3[[#This Row],[Count]]</f>
        <v>0.11764705882352941</v>
      </c>
      <c r="W4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</v>
      </c>
      <c r="X48" s="3">
        <f>_xlfn.RANK.AVG(Table3[[#This Row],[Score]],Table3[Score],1)</f>
        <v>43.5</v>
      </c>
      <c r="Y4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48" s="3">
        <f>_xlfn.RANK.AVG(Table3[[#This Row],[Score 2 ]],Table3[[Score 2 ]],1)</f>
        <v>47</v>
      </c>
    </row>
    <row r="49" spans="1:26" x14ac:dyDescent="0.3">
      <c r="A49" s="2" t="s">
        <v>141</v>
      </c>
      <c r="B49" s="4">
        <f>COUNTIFS(Table2[Sub-Sector],Table3[[#This Row],[Sub-Sector]])</f>
        <v>20</v>
      </c>
      <c r="C49" s="2">
        <f>COUNTIFS(Table2[Sub-Sector],Table3[[#This Row],[Sub-Sector]],Table2[Uptrend],"Uptrend")/Table3[[#This Row],[Count]]</f>
        <v>0.5</v>
      </c>
      <c r="D49" s="2">
        <f>COUNTIFS(Table2[Sub-Sector],Table3[[#This Row],[Sub-Sector]],Table2[1W Return vs Nifty],"&gt;=5")/Table3[[#This Row],[Count]]</f>
        <v>0.05</v>
      </c>
      <c r="E49" s="2">
        <f>COUNTIFS(Table2[Sub-Sector],Table3[[#This Row],[Sub-Sector]],Table2[1M Return vs Nifty],"&gt;=5")/Table3[[#This Row],[Count]]</f>
        <v>0</v>
      </c>
      <c r="F49" s="2">
        <f>COUNTIFS(Table2[Sub-Sector],Table3[[#This Row],[Sub-Sector]],Table2[6M Return vs Nifty],"&gt;=10")/Table3[[#This Row],[Count]]</f>
        <v>0.45</v>
      </c>
      <c r="G49" s="2">
        <f>COUNTIFS(Table2[Sub-Sector],Table3[[#This Row],[Sub-Sector]],Table2[1Y Return vs Nifty],"&gt;=10")/Table3[[#This Row],[Count]]</f>
        <v>0.85</v>
      </c>
      <c r="H49" s="2">
        <f>COUNTIFS(Table2[Sub-Sector],Table3[[#This Row],[Sub-Sector]],Table2[RSI Exponential â€“ 14D],"&gt;=50")/Table3[[#This Row],[Count]]</f>
        <v>0.3</v>
      </c>
      <c r="I49" s="2">
        <f>COUNTIFS(Table2[Sub-Sector],Table3[[#This Row],[Sub-Sector]],Table2[Relative Volume],"&gt;=1")/Table3[[#This Row],[Count]]</f>
        <v>0.3</v>
      </c>
      <c r="J49" s="2">
        <f>COUNTIFS(Table2[Sub-Sector],Table3[[#This Row],[Sub-Sector]],Table2[% Away From Day Low],"&gt;=0.05")/Table3[[#This Row],[Count]]</f>
        <v>0.1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Current Week Low],"&gt;=0.05")/Table3[[#This Row],[Count]]</f>
        <v>0.45</v>
      </c>
      <c r="M49" s="2">
        <f>COUNTIFS(Table2[Sub-Sector],Table3[[#This Row],[Sub-Sector]],Table2[% Away From Current Week High],"&lt;=0.05")/Table3[[#This Row],[Count]]</f>
        <v>0.7</v>
      </c>
      <c r="N49" s="2">
        <f>COUNTIFS(Table2[Sub-Sector],Table3[[#This Row],[Sub-Sector]],Table2[% Away From Current Month Low],"&gt;=0.05")/Table3[[#This Row],[Count]]</f>
        <v>0.5</v>
      </c>
      <c r="O49" s="2">
        <f>COUNTIFS(Table2[Sub-Sector],Table3[[#This Row],[Sub-Sector]],Table2[% Away From Current Month High],"&lt;=0.05")/Table3[[#This Row],[Count]]</f>
        <v>0.2</v>
      </c>
      <c r="P49" s="2">
        <f>COUNTIFS(Table2[Sub-Sector],Table3[[#This Row],[Sub-Sector]],Table2[% Away From 52W High],"&lt;=10")/Table3[[#This Row],[Count]]</f>
        <v>0.15</v>
      </c>
      <c r="Q49" s="2">
        <f>COUNTIFS(Table2[Sub-Sector],Table3[[#This Row],[Sub-Sector]],Table2[% Away From 52W Low],"&gt;=10")/Table3[[#This Row],[Count]]</f>
        <v>0.95</v>
      </c>
      <c r="R49" s="2">
        <f>COUNTIFS(Table2[Sub-Sector],Table3[[#This Row],[Sub-Sector]],Table2[% Price above 20 EMA],"&gt;=0")/Table3[[#This Row],[Count]]</f>
        <v>0.3</v>
      </c>
      <c r="S49" s="2">
        <f>COUNTIFS(Table2[Sub-Sector],Table3[[#This Row],[Sub-Sector]],Table2[% Price above 50 EMA],"&gt;=0")/Table3[[#This Row],[Count]]</f>
        <v>0.3</v>
      </c>
      <c r="T49" s="2">
        <f>COUNTIFS(Table2[Sub-Sector],Table3[[#This Row],[Sub-Sector]],Table2[% Price above 200 EMA],"&gt;=0")/Table3[[#This Row],[Count]]</f>
        <v>0.9</v>
      </c>
      <c r="U49" s="2">
        <f>COUNTIFS(Table2[Sub-Sector],Table3[[#This Row],[Sub-Sector]],Table2[Rate of Change - Zone],"Positive")/Table3[[#This Row],[Count]]</f>
        <v>0.3</v>
      </c>
      <c r="V49" s="2">
        <f>COUNTIFS(Table2[Sub-Sector],Table3[[#This Row],[Sub-Sector]],Table2[Sharpe Ratio],"&gt;=0.10")/Table3[[#This Row],[Count]]</f>
        <v>0.6</v>
      </c>
      <c r="W4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459.5</v>
      </c>
      <c r="X49" s="3">
        <f>_xlfn.RANK.AVG(Table3[[#This Row],[Score]],Table3[Score],1)</f>
        <v>71</v>
      </c>
      <c r="Y4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49" s="3">
        <f>_xlfn.RANK.AVG(Table3[[#This Row],[Score 2 ]],Table3[[Score 2 ]],1)</f>
        <v>48</v>
      </c>
    </row>
    <row r="50" spans="1:26" x14ac:dyDescent="0.3">
      <c r="A50" s="2" t="s">
        <v>509</v>
      </c>
      <c r="B50" s="4">
        <f>COUNTIFS(Table2[Sub-Sector],Table3[[#This Row],[Sub-Sector]])</f>
        <v>2</v>
      </c>
      <c r="C50" s="2">
        <f>COUNTIFS(Table2[Sub-Sector],Table3[[#This Row],[Sub-Sector]],Table2[Uptrend],"Uptrend")/Table3[[#This Row],[Count]]</f>
        <v>1</v>
      </c>
      <c r="D50" s="2">
        <f>COUNTIFS(Table2[Sub-Sector],Table3[[#This Row],[Sub-Sector]],Table2[1W Return vs Nifty],"&gt;=5")/Table3[[#This Row],[Count]]</f>
        <v>0</v>
      </c>
      <c r="E50" s="2">
        <f>COUNTIFS(Table2[Sub-Sector],Table3[[#This Row],[Sub-Sector]],Table2[1M Return vs Nifty],"&gt;=5")/Table3[[#This Row],[Count]]</f>
        <v>0</v>
      </c>
      <c r="F50" s="2">
        <f>COUNTIFS(Table2[Sub-Sector],Table3[[#This Row],[Sub-Sector]],Table2[6M Return vs Nifty],"&gt;=10")/Table3[[#This Row],[Count]]</f>
        <v>1</v>
      </c>
      <c r="G50" s="2">
        <f>COUNTIFS(Table2[Sub-Sector],Table3[[#This Row],[Sub-Sector]],Table2[1Y Return vs Nifty],"&gt;=10")/Table3[[#This Row],[Count]]</f>
        <v>0.5</v>
      </c>
      <c r="H50" s="2">
        <f>COUNTIFS(Table2[Sub-Sector],Table3[[#This Row],[Sub-Sector]],Table2[RSI Exponential â€“ 14D],"&gt;=50")/Table3[[#This Row],[Count]]</f>
        <v>0</v>
      </c>
      <c r="I50" s="2">
        <f>COUNTIFS(Table2[Sub-Sector],Table3[[#This Row],[Sub-Sector]],Table2[Relative Volume],"&gt;=1")/Table3[[#This Row],[Count]]</f>
        <v>0.5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</v>
      </c>
      <c r="M50" s="2">
        <f>COUNTIFS(Table2[Sub-Sector],Table3[[#This Row],[Sub-Sector]],Table2[% Away From Current Week High],"&lt;=0.05")/Table3[[#This Row],[Count]]</f>
        <v>0.5</v>
      </c>
      <c r="N50" s="2">
        <f>COUNTIFS(Table2[Sub-Sector],Table3[[#This Row],[Sub-Sector]],Table2[% Away From Current Month Low],"&gt;=0.05")/Table3[[#This Row],[Count]]</f>
        <v>0</v>
      </c>
      <c r="O50" s="2">
        <f>COUNTIFS(Table2[Sub-Sector],Table3[[#This Row],[Sub-Sector]],Table2[% Away From Current Month High],"&lt;=0.05")/Table3[[#This Row],[Count]]</f>
        <v>0</v>
      </c>
      <c r="P50" s="2">
        <f>COUNTIFS(Table2[Sub-Sector],Table3[[#This Row],[Sub-Sector]],Table2[% Away From 52W High],"&lt;=10")/Table3[[#This Row],[Count]]</f>
        <v>0.5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</v>
      </c>
      <c r="S50" s="2">
        <f>COUNTIFS(Table2[Sub-Sector],Table3[[#This Row],[Sub-Sector]],Table2[% Price above 50 EMA],"&gt;=0")/Table3[[#This Row],[Count]]</f>
        <v>0.5</v>
      </c>
      <c r="T50" s="2">
        <f>COUNTIFS(Table2[Sub-Sector],Table3[[#This Row],[Sub-Sector]],Table2[% Price above 200 EMA],"&gt;=0")/Table3[[#This Row],[Count]]</f>
        <v>1</v>
      </c>
      <c r="U50" s="2">
        <f>COUNTIFS(Table2[Sub-Sector],Table3[[#This Row],[Sub-Sector]],Table2[Rate of Change - Zone],"Positive")/Table3[[#This Row],[Count]]</f>
        <v>0</v>
      </c>
      <c r="V50" s="2">
        <f>COUNTIFS(Table2[Sub-Sector],Table3[[#This Row],[Sub-Sector]],Table2[Sharpe Ratio],"&gt;=0.10")/Table3[[#This Row],[Count]]</f>
        <v>0.5</v>
      </c>
      <c r="W5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434.5</v>
      </c>
      <c r="X50" s="3">
        <f>_xlfn.RANK.AVG(Table3[[#This Row],[Score]],Table3[Score],1)</f>
        <v>59</v>
      </c>
      <c r="Y5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</v>
      </c>
      <c r="Z50" s="3">
        <f>_xlfn.RANK.AVG(Table3[[#This Row],[Score 2 ]],Table3[[Score 2 ]],1)</f>
        <v>49</v>
      </c>
    </row>
    <row r="51" spans="1:26" x14ac:dyDescent="0.3">
      <c r="A51" s="2" t="s">
        <v>819</v>
      </c>
      <c r="B51" s="4">
        <f>COUNTIFS(Table2[Sub-Sector],Table3[[#This Row],[Sub-Sector]])</f>
        <v>2</v>
      </c>
      <c r="C51" s="2">
        <f>COUNTIFS(Table2[Sub-Sector],Table3[[#This Row],[Sub-Sector]],Table2[Uptrend],"Uptrend")/Table3[[#This Row],[Count]]</f>
        <v>0.5</v>
      </c>
      <c r="D51" s="2">
        <f>COUNTIFS(Table2[Sub-Sector],Table3[[#This Row],[Sub-Sector]],Table2[1W Return vs Nifty],"&gt;=5")/Table3[[#This Row],[Count]]</f>
        <v>0</v>
      </c>
      <c r="E51" s="2">
        <f>COUNTIFS(Table2[Sub-Sector],Table3[[#This Row],[Sub-Sector]],Table2[1M Return vs Nifty],"&gt;=5")/Table3[[#This Row],[Count]]</f>
        <v>0</v>
      </c>
      <c r="F51" s="2">
        <f>COUNTIFS(Table2[Sub-Sector],Table3[[#This Row],[Sub-Sector]],Table2[6M Return vs Nifty],"&gt;=10")/Table3[[#This Row],[Count]]</f>
        <v>0.5</v>
      </c>
      <c r="G51" s="2">
        <f>COUNTIFS(Table2[Sub-Sector],Table3[[#This Row],[Sub-Sector]],Table2[1Y Return vs Nifty],"&gt;=10")/Table3[[#This Row],[Count]]</f>
        <v>0.5</v>
      </c>
      <c r="H51" s="2">
        <f>COUNTIFS(Table2[Sub-Sector],Table3[[#This Row],[Sub-Sector]],Table2[RSI Exponential â€“ 14D],"&gt;=50")/Table3[[#This Row],[Count]]</f>
        <v>0</v>
      </c>
      <c r="I51" s="2">
        <f>COUNTIFS(Table2[Sub-Sector],Table3[[#This Row],[Sub-Sector]],Table2[Relative Volume],"&gt;=1")/Table3[[#This Row],[Count]]</f>
        <v>1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0.5</v>
      </c>
      <c r="M51" s="2">
        <f>COUNTIFS(Table2[Sub-Sector],Table3[[#This Row],[Sub-Sector]],Table2[% Away From Current Week High],"&lt;=0.05")/Table3[[#This Row],[Count]]</f>
        <v>0.5</v>
      </c>
      <c r="N51" s="2">
        <f>COUNTIFS(Table2[Sub-Sector],Table3[[#This Row],[Sub-Sector]],Table2[% Away From Current Month Low],"&gt;=0.05")/Table3[[#This Row],[Count]]</f>
        <v>0.5</v>
      </c>
      <c r="O51" s="2">
        <f>COUNTIFS(Table2[Sub-Sector],Table3[[#This Row],[Sub-Sector]],Table2[% Away From Current Month High],"&lt;=0.05")/Table3[[#This Row],[Count]]</f>
        <v>0</v>
      </c>
      <c r="P51" s="2">
        <f>COUNTIFS(Table2[Sub-Sector],Table3[[#This Row],[Sub-Sector]],Table2[% Away From 52W High],"&lt;=10")/Table3[[#This Row],[Count]]</f>
        <v>0</v>
      </c>
      <c r="Q51" s="2">
        <f>COUNTIFS(Table2[Sub-Sector],Table3[[#This Row],[Sub-Sector]],Table2[% Away From 52W Low],"&gt;=10")/Table3[[#This Row],[Count]]</f>
        <v>0.5</v>
      </c>
      <c r="R51" s="2">
        <f>COUNTIFS(Table2[Sub-Sector],Table3[[#This Row],[Sub-Sector]],Table2[% Price above 20 EMA],"&gt;=0")/Table3[[#This Row],[Count]]</f>
        <v>0</v>
      </c>
      <c r="S51" s="2">
        <f>COUNTIFS(Table2[Sub-Sector],Table3[[#This Row],[Sub-Sector]],Table2[% Price above 50 EMA],"&gt;=0")/Table3[[#This Row],[Count]]</f>
        <v>0</v>
      </c>
      <c r="T51" s="2">
        <f>COUNTIFS(Table2[Sub-Sector],Table3[[#This Row],[Sub-Sector]],Table2[% Price above 200 EMA],"&gt;=0")/Table3[[#This Row],[Count]]</f>
        <v>0.5</v>
      </c>
      <c r="U51" s="2">
        <f>COUNTIFS(Table2[Sub-Sector],Table3[[#This Row],[Sub-Sector]],Table2[Rate of Change - Zone],"Positive")/Table3[[#This Row],[Count]]</f>
        <v>0</v>
      </c>
      <c r="V51" s="2">
        <f>COUNTIFS(Table2[Sub-Sector],Table3[[#This Row],[Sub-Sector]],Table2[Sharpe Ratio],"&gt;=0.10")/Table3[[#This Row],[Count]]</f>
        <v>0.5</v>
      </c>
      <c r="W5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507.5</v>
      </c>
      <c r="X51" s="3">
        <f>_xlfn.RANK.AVG(Table3[[#This Row],[Score]],Table3[Score],1)</f>
        <v>86</v>
      </c>
      <c r="Y5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51" s="3">
        <f>_xlfn.RANK.AVG(Table3[[#This Row],[Score 2 ]],Table3[[Score 2 ]],1)</f>
        <v>50</v>
      </c>
    </row>
    <row r="52" spans="1:26" x14ac:dyDescent="0.3">
      <c r="A52" s="2" t="s">
        <v>553</v>
      </c>
      <c r="B52" s="4">
        <f>COUNTIFS(Table2[Sub-Sector],Table3[[#This Row],[Sub-Sector]])</f>
        <v>3</v>
      </c>
      <c r="C52" s="2">
        <f>COUNTIFS(Table2[Sub-Sector],Table3[[#This Row],[Sub-Sector]],Table2[Uptrend],"Uptrend")/Table3[[#This Row],[Count]]</f>
        <v>0.33333333333333331</v>
      </c>
      <c r="D52" s="2">
        <f>COUNTIFS(Table2[Sub-Sector],Table3[[#This Row],[Sub-Sector]],Table2[1W Return vs Nifty],"&gt;=5")/Table3[[#This Row],[Count]]</f>
        <v>0</v>
      </c>
      <c r="E52" s="2">
        <f>COUNTIFS(Table2[Sub-Sector],Table3[[#This Row],[Sub-Sector]],Table2[1M Return vs Nifty],"&gt;=5")/Table3[[#This Row],[Count]]</f>
        <v>0.33333333333333331</v>
      </c>
      <c r="F52" s="2">
        <f>COUNTIFS(Table2[Sub-Sector],Table3[[#This Row],[Sub-Sector]],Table2[6M Return vs Nifty],"&gt;=10")/Table3[[#This Row],[Count]]</f>
        <v>0.33333333333333331</v>
      </c>
      <c r="G52" s="2">
        <f>COUNTIFS(Table2[Sub-Sector],Table3[[#This Row],[Sub-Sector]],Table2[1Y Return vs Nifty],"&gt;=10")/Table3[[#This Row],[Count]]</f>
        <v>0.33333333333333331</v>
      </c>
      <c r="H52" s="2">
        <f>COUNTIFS(Table2[Sub-Sector],Table3[[#This Row],[Sub-Sector]],Table2[RSI Exponential â€“ 14D],"&gt;=50")/Table3[[#This Row],[Count]]</f>
        <v>0.66666666666666663</v>
      </c>
      <c r="I52" s="2">
        <f>COUNTIFS(Table2[Sub-Sector],Table3[[#This Row],[Sub-Sector]],Table2[Relative Volume],"&gt;=1")/Table3[[#This Row],[Count]]</f>
        <v>0.33333333333333331</v>
      </c>
      <c r="J52" s="2">
        <f>COUNTIFS(Table2[Sub-Sector],Table3[[#This Row],[Sub-Sector]],Table2[% Away From Day Low],"&gt;=0.05")/Table3[[#This Row],[Count]]</f>
        <v>0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Current Week Low],"&gt;=0.05")/Table3[[#This Row],[Count]]</f>
        <v>0.66666666666666663</v>
      </c>
      <c r="M52" s="2">
        <f>COUNTIFS(Table2[Sub-Sector],Table3[[#This Row],[Sub-Sector]],Table2[% Away From Current Week High],"&lt;=0.05")/Table3[[#This Row],[Count]]</f>
        <v>1</v>
      </c>
      <c r="N52" s="2">
        <f>COUNTIFS(Table2[Sub-Sector],Table3[[#This Row],[Sub-Sector]],Table2[% Away From Current Month Low],"&gt;=0.05")/Table3[[#This Row],[Count]]</f>
        <v>0.66666666666666663</v>
      </c>
      <c r="O52" s="2">
        <f>COUNTIFS(Table2[Sub-Sector],Table3[[#This Row],[Sub-Sector]],Table2[% Away From Current Month High],"&lt;=0.05")/Table3[[#This Row],[Count]]</f>
        <v>0.66666666666666663</v>
      </c>
      <c r="P52" s="2">
        <f>COUNTIFS(Table2[Sub-Sector],Table3[[#This Row],[Sub-Sector]],Table2[% Away From 52W High],"&lt;=10")/Table3[[#This Row],[Count]]</f>
        <v>0.33333333333333331</v>
      </c>
      <c r="Q52" s="2">
        <f>COUNTIFS(Table2[Sub-Sector],Table3[[#This Row],[Sub-Sector]],Table2[% Away From 52W Low],"&gt;=10")/Table3[[#This Row],[Count]]</f>
        <v>0.66666666666666663</v>
      </c>
      <c r="R52" s="2">
        <f>COUNTIFS(Table2[Sub-Sector],Table3[[#This Row],[Sub-Sector]],Table2[% Price above 20 EMA],"&gt;=0")/Table3[[#This Row],[Count]]</f>
        <v>0.66666666666666663</v>
      </c>
      <c r="S52" s="2">
        <f>COUNTIFS(Table2[Sub-Sector],Table3[[#This Row],[Sub-Sector]],Table2[% Price above 50 EMA],"&gt;=0")/Table3[[#This Row],[Count]]</f>
        <v>0.66666666666666663</v>
      </c>
      <c r="T52" s="2">
        <f>COUNTIFS(Table2[Sub-Sector],Table3[[#This Row],[Sub-Sector]],Table2[% Price above 200 EMA],"&gt;=0")/Table3[[#This Row],[Count]]</f>
        <v>0.66666666666666663</v>
      </c>
      <c r="U52" s="2">
        <f>COUNTIFS(Table2[Sub-Sector],Table3[[#This Row],[Sub-Sector]],Table2[Rate of Change - Zone],"Positive")/Table3[[#This Row],[Count]]</f>
        <v>1</v>
      </c>
      <c r="V52" s="2">
        <f>COUNTIFS(Table2[Sub-Sector],Table3[[#This Row],[Sub-Sector]],Table2[Sharpe Ratio],"&gt;=0.10")/Table3[[#This Row],[Count]]</f>
        <v>0</v>
      </c>
      <c r="W5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467.5</v>
      </c>
      <c r="X52" s="3">
        <f>_xlfn.RANK.AVG(Table3[[#This Row],[Score]],Table3[Score],1)</f>
        <v>73</v>
      </c>
      <c r="Y5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52" s="3">
        <f>_xlfn.RANK.AVG(Table3[[#This Row],[Score 2 ]],Table3[[Score 2 ]],1)</f>
        <v>51.5</v>
      </c>
    </row>
    <row r="53" spans="1:26" x14ac:dyDescent="0.3">
      <c r="A53" s="2" t="s">
        <v>18</v>
      </c>
      <c r="B53" s="4">
        <f>COUNTIFS(Table2[Sub-Sector],Table3[[#This Row],[Sub-Sector]])</f>
        <v>6</v>
      </c>
      <c r="C53" s="2">
        <f>COUNTIFS(Table2[Sub-Sector],Table3[[#This Row],[Sub-Sector]],Table2[Uptrend],"Uptrend")/Table3[[#This Row],[Count]]</f>
        <v>0.5</v>
      </c>
      <c r="D53" s="2">
        <f>COUNTIFS(Table2[Sub-Sector],Table3[[#This Row],[Sub-Sector]],Table2[1W Return vs Nifty],"&gt;=5")/Table3[[#This Row],[Count]]</f>
        <v>0</v>
      </c>
      <c r="E53" s="2">
        <f>COUNTIFS(Table2[Sub-Sector],Table3[[#This Row],[Sub-Sector]],Table2[1M Return vs Nifty],"&gt;=5")/Table3[[#This Row],[Count]]</f>
        <v>0.33333333333333331</v>
      </c>
      <c r="F53" s="2">
        <f>COUNTIFS(Table2[Sub-Sector],Table3[[#This Row],[Sub-Sector]],Table2[6M Return vs Nifty],"&gt;=10")/Table3[[#This Row],[Count]]</f>
        <v>0</v>
      </c>
      <c r="G53" s="2">
        <f>COUNTIFS(Table2[Sub-Sector],Table3[[#This Row],[Sub-Sector]],Table2[1Y Return vs Nifty],"&gt;=10")/Table3[[#This Row],[Count]]</f>
        <v>0.83333333333333337</v>
      </c>
      <c r="H53" s="2">
        <f>COUNTIFS(Table2[Sub-Sector],Table3[[#This Row],[Sub-Sector]],Table2[RSI Exponential â€“ 14D],"&gt;=50")/Table3[[#This Row],[Count]]</f>
        <v>0</v>
      </c>
      <c r="I53" s="2">
        <f>COUNTIFS(Table2[Sub-Sector],Table3[[#This Row],[Sub-Sector]],Table2[Relative Volume],"&gt;=1")/Table3[[#This Row],[Count]]</f>
        <v>0.5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</v>
      </c>
      <c r="M53" s="2">
        <f>COUNTIFS(Table2[Sub-Sector],Table3[[#This Row],[Sub-Sector]],Table2[% Away From Current Week High],"&lt;=0.05")/Table3[[#This Row],[Count]]</f>
        <v>0.66666666666666663</v>
      </c>
      <c r="N53" s="2">
        <f>COUNTIFS(Table2[Sub-Sector],Table3[[#This Row],[Sub-Sector]],Table2[% Away From Current Month Low],"&gt;=0.05")/Table3[[#This Row],[Count]]</f>
        <v>0</v>
      </c>
      <c r="O53" s="2">
        <f>COUNTIFS(Table2[Sub-Sector],Table3[[#This Row],[Sub-Sector]],Table2[% Away From Current Month High],"&lt;=0.05")/Table3[[#This Row],[Count]]</f>
        <v>0.16666666666666666</v>
      </c>
      <c r="P53" s="2">
        <f>COUNTIFS(Table2[Sub-Sector],Table3[[#This Row],[Sub-Sector]],Table2[% Away From 52W High],"&lt;=10")/Table3[[#This Row],[Count]]</f>
        <v>0.5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Price above 20 EMA],"&gt;=0")/Table3[[#This Row],[Count]]</f>
        <v>0.33333333333333331</v>
      </c>
      <c r="S53" s="2">
        <f>COUNTIFS(Table2[Sub-Sector],Table3[[#This Row],[Sub-Sector]],Table2[% Price above 50 EMA],"&gt;=0")/Table3[[#This Row],[Count]]</f>
        <v>0.33333333333333331</v>
      </c>
      <c r="T53" s="2">
        <f>COUNTIFS(Table2[Sub-Sector],Table3[[#This Row],[Sub-Sector]],Table2[% Price above 200 EMA],"&gt;=0")/Table3[[#This Row],[Count]]</f>
        <v>1</v>
      </c>
      <c r="U53" s="2">
        <f>COUNTIFS(Table2[Sub-Sector],Table3[[#This Row],[Sub-Sector]],Table2[Rate of Change - Zone],"Positive")/Table3[[#This Row],[Count]]</f>
        <v>0.5</v>
      </c>
      <c r="V53" s="2">
        <f>COUNTIFS(Table2[Sub-Sector],Table3[[#This Row],[Sub-Sector]],Table2[Sharpe Ratio],"&gt;=0.10")/Table3[[#This Row],[Count]]</f>
        <v>0.5</v>
      </c>
      <c r="W5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</v>
      </c>
      <c r="X53" s="3">
        <f>_xlfn.RANK.AVG(Table3[[#This Row],[Score]],Table3[Score],1)</f>
        <v>69</v>
      </c>
      <c r="Y5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53" s="3">
        <f>_xlfn.RANK.AVG(Table3[[#This Row],[Score 2 ]],Table3[[Score 2 ]],1)</f>
        <v>51.5</v>
      </c>
    </row>
    <row r="54" spans="1:26" x14ac:dyDescent="0.3">
      <c r="A54" s="2" t="s">
        <v>159</v>
      </c>
      <c r="B54" s="4">
        <f>COUNTIFS(Table2[Sub-Sector],Table3[[#This Row],[Sub-Sector]])</f>
        <v>1</v>
      </c>
      <c r="C54" s="2">
        <f>COUNTIFS(Table2[Sub-Sector],Table3[[#This Row],[Sub-Sector]],Table2[Uptrend],"Uptrend")/Table3[[#This Row],[Count]]</f>
        <v>1</v>
      </c>
      <c r="D54" s="2">
        <f>COUNTIFS(Table2[Sub-Sector],Table3[[#This Row],[Sub-Sector]],Table2[1W Return vs Nifty],"&gt;=5")/Table3[[#This Row],[Count]]</f>
        <v>0</v>
      </c>
      <c r="E54" s="2">
        <f>COUNTIFS(Table2[Sub-Sector],Table3[[#This Row],[Sub-Sector]],Table2[1M Return vs Nifty],"&gt;=5")/Table3[[#This Row],[Count]]</f>
        <v>0</v>
      </c>
      <c r="F54" s="2">
        <f>COUNTIFS(Table2[Sub-Sector],Table3[[#This Row],[Sub-Sector]],Table2[6M Return vs Nifty],"&gt;=10")/Table3[[#This Row],[Count]]</f>
        <v>1</v>
      </c>
      <c r="G54" s="2">
        <f>COUNTIFS(Table2[Sub-Sector],Table3[[#This Row],[Sub-Sector]],Table2[1Y Return vs Nifty],"&gt;=10")/Table3[[#This Row],[Count]]</f>
        <v>1</v>
      </c>
      <c r="H54" s="2">
        <f>COUNTIFS(Table2[Sub-Sector],Table3[[#This Row],[Sub-Sector]],Table2[RSI Exponential â€“ 14D],"&gt;=50")/Table3[[#This Row],[Count]]</f>
        <v>0</v>
      </c>
      <c r="I54" s="2">
        <f>COUNTIFS(Table2[Sub-Sector],Table3[[#This Row],[Sub-Sector]],Table2[Relative Volume],"&gt;=1")/Table3[[#This Row],[Count]]</f>
        <v>0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</v>
      </c>
      <c r="M54" s="2">
        <f>COUNTIFS(Table2[Sub-Sector],Table3[[#This Row],[Sub-Sector]],Table2[% Away From Current Week High],"&lt;=0.05")/Table3[[#This Row],[Count]]</f>
        <v>1</v>
      </c>
      <c r="N54" s="2">
        <f>COUNTIFS(Table2[Sub-Sector],Table3[[#This Row],[Sub-Sector]],Table2[% Away From Current Month Low],"&gt;=0.05")/Table3[[#This Row],[Count]]</f>
        <v>0</v>
      </c>
      <c r="O54" s="2">
        <f>COUNTIFS(Table2[Sub-Sector],Table3[[#This Row],[Sub-Sector]],Table2[% Away From Current Month High],"&lt;=0.05")/Table3[[#This Row],[Count]]</f>
        <v>1</v>
      </c>
      <c r="P54" s="2">
        <f>COUNTIFS(Table2[Sub-Sector],Table3[[#This Row],[Sub-Sector]],Table2[% Away From 52W High],"&lt;=10")/Table3[[#This Row],[Count]]</f>
        <v>1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0</v>
      </c>
      <c r="S54" s="2">
        <f>COUNTIFS(Table2[Sub-Sector],Table3[[#This Row],[Sub-Sector]],Table2[% Price above 50 EMA],"&gt;=0")/Table3[[#This Row],[Count]]</f>
        <v>1</v>
      </c>
      <c r="T54" s="2">
        <f>COUNTIFS(Table2[Sub-Sector],Table3[[#This Row],[Sub-Sector]],Table2[% Price above 200 EMA],"&gt;=0")/Table3[[#This Row],[Count]]</f>
        <v>1</v>
      </c>
      <c r="U54" s="2">
        <f>COUNTIFS(Table2[Sub-Sector],Table3[[#This Row],[Sub-Sector]],Table2[Rate of Change - Zone],"Positive")/Table3[[#This Row],[Count]]</f>
        <v>0</v>
      </c>
      <c r="V54" s="2">
        <f>COUNTIFS(Table2[Sub-Sector],Table3[[#This Row],[Sub-Sector]],Table2[Sharpe Ratio],"&gt;=0.10")/Table3[[#This Row],[Count]]</f>
        <v>1</v>
      </c>
      <c r="W5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54" s="3">
        <f>_xlfn.RANK.AVG(Table3[[#This Row],[Score]],Table3[Score],1)</f>
        <v>61.5</v>
      </c>
      <c r="Y5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54" s="3">
        <f>_xlfn.RANK.AVG(Table3[[#This Row],[Score 2 ]],Table3[[Score 2 ]],1)</f>
        <v>56</v>
      </c>
    </row>
    <row r="55" spans="1:26" x14ac:dyDescent="0.3">
      <c r="A55" s="2" t="s">
        <v>40</v>
      </c>
      <c r="B55" s="4">
        <f>COUNTIFS(Table2[Sub-Sector],Table3[[#This Row],[Sub-Sector]])</f>
        <v>2</v>
      </c>
      <c r="C55" s="2">
        <f>COUNTIFS(Table2[Sub-Sector],Table3[[#This Row],[Sub-Sector]],Table2[Uptrend],"Uptrend")/Table3[[#This Row],[Count]]</f>
        <v>1</v>
      </c>
      <c r="D55" s="2">
        <f>COUNTIFS(Table2[Sub-Sector],Table3[[#This Row],[Sub-Sector]],Table2[1W Return vs Nifty],"&gt;=5")/Table3[[#This Row],[Count]]</f>
        <v>0.5</v>
      </c>
      <c r="E55" s="2">
        <f>COUNTIFS(Table2[Sub-Sector],Table3[[#This Row],[Sub-Sector]],Table2[1M Return vs Nifty],"&gt;=5")/Table3[[#This Row],[Count]]</f>
        <v>1</v>
      </c>
      <c r="F55" s="2">
        <f>COUNTIFS(Table2[Sub-Sector],Table3[[#This Row],[Sub-Sector]],Table2[6M Return vs Nifty],"&gt;=10")/Table3[[#This Row],[Count]]</f>
        <v>0.5</v>
      </c>
      <c r="G55" s="2">
        <f>COUNTIFS(Table2[Sub-Sector],Table3[[#This Row],[Sub-Sector]],Table2[1Y Return vs Nifty],"&gt;=10")/Table3[[#This Row],[Count]]</f>
        <v>0.5</v>
      </c>
      <c r="H55" s="2">
        <f>COUNTIFS(Table2[Sub-Sector],Table3[[#This Row],[Sub-Sector]],Table2[RSI Exponential â€“ 14D],"&gt;=50")/Table3[[#This Row],[Count]]</f>
        <v>1</v>
      </c>
      <c r="I55" s="2">
        <f>COUNTIFS(Table2[Sub-Sector],Table3[[#This Row],[Sub-Sector]],Table2[Relative Volume],"&gt;=1")/Table3[[#This Row],[Count]]</f>
        <v>0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Current Week Low],"&gt;=0.05")/Table3[[#This Row],[Count]]</f>
        <v>0.5</v>
      </c>
      <c r="M55" s="2">
        <f>COUNTIFS(Table2[Sub-Sector],Table3[[#This Row],[Sub-Sector]],Table2[% Away From Current Week High],"&lt;=0.05")/Table3[[#This Row],[Count]]</f>
        <v>1</v>
      </c>
      <c r="N55" s="2">
        <f>COUNTIFS(Table2[Sub-Sector],Table3[[#This Row],[Sub-Sector]],Table2[% Away From Current Month Low],"&gt;=0.05")/Table3[[#This Row],[Count]]</f>
        <v>0.5</v>
      </c>
      <c r="O55" s="2">
        <f>COUNTIFS(Table2[Sub-Sector],Table3[[#This Row],[Sub-Sector]],Table2[% Away From Current Month High],"&lt;=0.05")/Table3[[#This Row],[Count]]</f>
        <v>1</v>
      </c>
      <c r="P55" s="2">
        <f>COUNTIFS(Table2[Sub-Sector],Table3[[#This Row],[Sub-Sector]],Table2[% Away From 52W High],"&lt;=10")/Table3[[#This Row],[Count]]</f>
        <v>1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1</v>
      </c>
      <c r="S55" s="2">
        <f>COUNTIFS(Table2[Sub-Sector],Table3[[#This Row],[Sub-Sector]],Table2[% Price above 50 EMA],"&gt;=0")/Table3[[#This Row],[Count]]</f>
        <v>1</v>
      </c>
      <c r="T55" s="2">
        <f>COUNTIFS(Table2[Sub-Sector],Table3[[#This Row],[Sub-Sector]],Table2[% Price above 200 EMA],"&gt;=0")/Table3[[#This Row],[Count]]</f>
        <v>1</v>
      </c>
      <c r="U55" s="2">
        <f>COUNTIFS(Table2[Sub-Sector],Table3[[#This Row],[Sub-Sector]],Table2[Rate of Change - Zone],"Positive")/Table3[[#This Row],[Count]]</f>
        <v>1</v>
      </c>
      <c r="V55" s="2">
        <f>COUNTIFS(Table2[Sub-Sector],Table3[[#This Row],[Sub-Sector]],Table2[Sharpe Ratio],"&gt;=0.10")/Table3[[#This Row],[Count]]</f>
        <v>0.5</v>
      </c>
      <c r="W5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270.5</v>
      </c>
      <c r="X55" s="3">
        <f>_xlfn.RANK.AVG(Table3[[#This Row],[Score]],Table3[Score],1)</f>
        <v>18</v>
      </c>
      <c r="Y5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55" s="3">
        <f>_xlfn.RANK.AVG(Table3[[#This Row],[Score 2 ]],Table3[[Score 2 ]],1)</f>
        <v>56</v>
      </c>
    </row>
    <row r="56" spans="1:26" x14ac:dyDescent="0.3">
      <c r="A56" s="2" t="s">
        <v>43</v>
      </c>
      <c r="B56" s="4">
        <f>COUNTIFS(Table2[Sub-Sector],Table3[[#This Row],[Sub-Sector]])</f>
        <v>2</v>
      </c>
      <c r="C56" s="2">
        <f>COUNTIFS(Table2[Sub-Sector],Table3[[#This Row],[Sub-Sector]],Table2[Uptrend],"Uptrend")/Table3[[#This Row],[Count]]</f>
        <v>1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0.5</v>
      </c>
      <c r="F56" s="2">
        <f>COUNTIFS(Table2[Sub-Sector],Table3[[#This Row],[Sub-Sector]],Table2[6M Return vs Nifty],"&gt;=10")/Table3[[#This Row],[Count]]</f>
        <v>0.5</v>
      </c>
      <c r="G56" s="2">
        <f>COUNTIFS(Table2[Sub-Sector],Table3[[#This Row],[Sub-Sector]],Table2[1Y Return vs Nifty],"&gt;=10")/Table3[[#This Row],[Count]]</f>
        <v>0.5</v>
      </c>
      <c r="H56" s="2">
        <f>COUNTIFS(Table2[Sub-Sector],Table3[[#This Row],[Sub-Sector]],Table2[RSI Exponential â€“ 14D],"&gt;=50")/Table3[[#This Row],[Count]]</f>
        <v>1</v>
      </c>
      <c r="I56" s="2">
        <f>COUNTIFS(Table2[Sub-Sector],Table3[[#This Row],[Sub-Sector]],Table2[Relative Volume],"&gt;=1")/Table3[[#This Row],[Count]]</f>
        <v>0</v>
      </c>
      <c r="J56" s="2">
        <f>COUNTIFS(Table2[Sub-Sector],Table3[[#This Row],[Sub-Sector]],Table2[% Away From Day Low],"&gt;=0.05")/Table3[[#This Row],[Count]]</f>
        <v>0.5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Current Week Low],"&gt;=0.05")/Table3[[#This Row],[Count]]</f>
        <v>0.5</v>
      </c>
      <c r="M56" s="2">
        <f>COUNTIFS(Table2[Sub-Sector],Table3[[#This Row],[Sub-Sector]],Table2[% Away From Current Week High],"&lt;=0.05")/Table3[[#This Row],[Count]]</f>
        <v>1</v>
      </c>
      <c r="N56" s="2">
        <f>COUNTIFS(Table2[Sub-Sector],Table3[[#This Row],[Sub-Sector]],Table2[% Away From Current Month Low],"&gt;=0.05")/Table3[[#This Row],[Count]]</f>
        <v>0.5</v>
      </c>
      <c r="O56" s="2">
        <f>COUNTIFS(Table2[Sub-Sector],Table3[[#This Row],[Sub-Sector]],Table2[% Away From Current Month High],"&lt;=0.05")/Table3[[#This Row],[Count]]</f>
        <v>1</v>
      </c>
      <c r="P56" s="2">
        <f>COUNTIFS(Table2[Sub-Sector],Table3[[#This Row],[Sub-Sector]],Table2[% Away From 52W High],"&lt;=10")/Table3[[#This Row],[Count]]</f>
        <v>1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1</v>
      </c>
      <c r="S56" s="2">
        <f>COUNTIFS(Table2[Sub-Sector],Table3[[#This Row],[Sub-Sector]],Table2[% Price above 50 EMA],"&gt;=0")/Table3[[#This Row],[Count]]</f>
        <v>1</v>
      </c>
      <c r="T56" s="2">
        <f>COUNTIFS(Table2[Sub-Sector],Table3[[#This Row],[Sub-Sector]],Table2[% Price above 200 EMA],"&gt;=0")/Table3[[#This Row],[Count]]</f>
        <v>1</v>
      </c>
      <c r="U56" s="2">
        <f>COUNTIFS(Table2[Sub-Sector],Table3[[#This Row],[Sub-Sector]],Table2[Rate of Change - Zone],"Positive")/Table3[[#This Row],[Count]]</f>
        <v>1</v>
      </c>
      <c r="V56" s="2">
        <f>COUNTIFS(Table2[Sub-Sector],Table3[[#This Row],[Sub-Sector]],Table2[Sharpe Ratio],"&gt;=0.10")/Table3[[#This Row],[Count]]</f>
        <v>1</v>
      </c>
      <c r="W5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</v>
      </c>
      <c r="X56" s="3">
        <f>_xlfn.RANK.AVG(Table3[[#This Row],[Score]],Table3[Score],1)</f>
        <v>43.5</v>
      </c>
      <c r="Y5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56" s="3">
        <f>_xlfn.RANK.AVG(Table3[[#This Row],[Score 2 ]],Table3[[Score 2 ]],1)</f>
        <v>56</v>
      </c>
    </row>
    <row r="57" spans="1:26" x14ac:dyDescent="0.3">
      <c r="A57" s="2" t="s">
        <v>369</v>
      </c>
      <c r="B57" s="4">
        <f>COUNTIFS(Table2[Sub-Sector],Table3[[#This Row],[Sub-Sector]])</f>
        <v>2</v>
      </c>
      <c r="C57" s="2">
        <f>COUNTIFS(Table2[Sub-Sector],Table3[[#This Row],[Sub-Sector]],Table2[Uptrend],"Uptrend")/Table3[[#This Row],[Count]]</f>
        <v>0.5</v>
      </c>
      <c r="D57" s="2">
        <f>COUNTIFS(Table2[Sub-Sector],Table3[[#This Row],[Sub-Sector]],Table2[1W Return vs Nifty],"&gt;=5")/Table3[[#This Row],[Count]]</f>
        <v>0</v>
      </c>
      <c r="E57" s="2">
        <f>COUNTIFS(Table2[Sub-Sector],Table3[[#This Row],[Sub-Sector]],Table2[1M Return vs Nifty],"&gt;=5")/Table3[[#This Row],[Count]]</f>
        <v>0</v>
      </c>
      <c r="F57" s="2">
        <f>COUNTIFS(Table2[Sub-Sector],Table3[[#This Row],[Sub-Sector]],Table2[6M Return vs Nifty],"&gt;=10")/Table3[[#This Row],[Count]]</f>
        <v>1</v>
      </c>
      <c r="G57" s="2">
        <f>COUNTIFS(Table2[Sub-Sector],Table3[[#This Row],[Sub-Sector]],Table2[1Y Return vs Nifty],"&gt;=10")/Table3[[#This Row],[Count]]</f>
        <v>1</v>
      </c>
      <c r="H57" s="2">
        <f>COUNTIFS(Table2[Sub-Sector],Table3[[#This Row],[Sub-Sector]],Table2[RSI Exponential â€“ 14D],"&gt;=50")/Table3[[#This Row],[Count]]</f>
        <v>0.5</v>
      </c>
      <c r="I57" s="2">
        <f>COUNTIFS(Table2[Sub-Sector],Table3[[#This Row],[Sub-Sector]],Table2[Relative Volume],"&gt;=1")/Table3[[#This Row],[Count]]</f>
        <v>0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0.5</v>
      </c>
      <c r="M57" s="2">
        <f>COUNTIFS(Table2[Sub-Sector],Table3[[#This Row],[Sub-Sector]],Table2[% Away From Current Week High],"&lt;=0.05")/Table3[[#This Row],[Count]]</f>
        <v>1</v>
      </c>
      <c r="N57" s="2">
        <f>COUNTIFS(Table2[Sub-Sector],Table3[[#This Row],[Sub-Sector]],Table2[% Away From Current Month Low],"&gt;=0.05")/Table3[[#This Row],[Count]]</f>
        <v>0.5</v>
      </c>
      <c r="O57" s="2">
        <f>COUNTIFS(Table2[Sub-Sector],Table3[[#This Row],[Sub-Sector]],Table2[% Away From Current Month High],"&lt;=0.05")/Table3[[#This Row],[Count]]</f>
        <v>0</v>
      </c>
      <c r="P57" s="2">
        <f>COUNTIFS(Table2[Sub-Sector],Table3[[#This Row],[Sub-Sector]],Table2[% Away From 52W High],"&lt;=10")/Table3[[#This Row],[Count]]</f>
        <v>0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0.5</v>
      </c>
      <c r="S57" s="2">
        <f>COUNTIFS(Table2[Sub-Sector],Table3[[#This Row],[Sub-Sector]],Table2[% Price above 50 EMA],"&gt;=0")/Table3[[#This Row],[Count]]</f>
        <v>0.5</v>
      </c>
      <c r="T57" s="2">
        <f>COUNTIFS(Table2[Sub-Sector],Table3[[#This Row],[Sub-Sector]],Table2[% Price above 200 EMA],"&gt;=0")/Table3[[#This Row],[Count]]</f>
        <v>1</v>
      </c>
      <c r="U57" s="2">
        <f>COUNTIFS(Table2[Sub-Sector],Table3[[#This Row],[Sub-Sector]],Table2[Rate of Change - Zone],"Positive")/Table3[[#This Row],[Count]]</f>
        <v>0</v>
      </c>
      <c r="V57" s="2">
        <f>COUNTIFS(Table2[Sub-Sector],Table3[[#This Row],[Sub-Sector]],Table2[Sharpe Ratio],"&gt;=0.10")/Table3[[#This Row],[Count]]</f>
        <v>1</v>
      </c>
      <c r="W5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509.5</v>
      </c>
      <c r="X57" s="3">
        <f>_xlfn.RANK.AVG(Table3[[#This Row],[Score]],Table3[Score],1)</f>
        <v>88</v>
      </c>
      <c r="Y5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57" s="3">
        <f>_xlfn.RANK.AVG(Table3[[#This Row],[Score 2 ]],Table3[[Score 2 ]],1)</f>
        <v>56</v>
      </c>
    </row>
    <row r="58" spans="1:26" x14ac:dyDescent="0.3">
      <c r="A58" s="2" t="s">
        <v>277</v>
      </c>
      <c r="B58" s="4">
        <f>COUNTIFS(Table2[Sub-Sector],Table3[[#This Row],[Sub-Sector]])</f>
        <v>3</v>
      </c>
      <c r="C58" s="2">
        <f>COUNTIFS(Table2[Sub-Sector],Table3[[#This Row],[Sub-Sector]],Table2[Uptrend],"Uptrend")/Table3[[#This Row],[Count]]</f>
        <v>1</v>
      </c>
      <c r="D58" s="2">
        <f>COUNTIFS(Table2[Sub-Sector],Table3[[#This Row],[Sub-Sector]],Table2[1W Return vs Nifty],"&gt;=5")/Table3[[#This Row],[Count]]</f>
        <v>0</v>
      </c>
      <c r="E58" s="2">
        <f>COUNTIFS(Table2[Sub-Sector],Table3[[#This Row],[Sub-Sector]],Table2[1M Return vs Nifty],"&gt;=5")/Table3[[#This Row],[Count]]</f>
        <v>0</v>
      </c>
      <c r="F58" s="2">
        <f>COUNTIFS(Table2[Sub-Sector],Table3[[#This Row],[Sub-Sector]],Table2[6M Return vs Nifty],"&gt;=10")/Table3[[#This Row],[Count]]</f>
        <v>1</v>
      </c>
      <c r="G58" s="2">
        <f>COUNTIFS(Table2[Sub-Sector],Table3[[#This Row],[Sub-Sector]],Table2[1Y Return vs Nifty],"&gt;=10")/Table3[[#This Row],[Count]]</f>
        <v>1</v>
      </c>
      <c r="H58" s="2">
        <f>COUNTIFS(Table2[Sub-Sector],Table3[[#This Row],[Sub-Sector]],Table2[RSI Exponential â€“ 14D],"&gt;=50")/Table3[[#This Row],[Count]]</f>
        <v>0</v>
      </c>
      <c r="I58" s="2">
        <f>COUNTIFS(Table2[Sub-Sector],Table3[[#This Row],[Sub-Sector]],Table2[Relative Volume],"&gt;=1")/Table3[[#This Row],[Count]]</f>
        <v>0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0.66666666666666663</v>
      </c>
      <c r="L58" s="2">
        <f>COUNTIFS(Table2[Sub-Sector],Table3[[#This Row],[Sub-Sector]],Table2[% Away From Current Week Low],"&gt;=0.05")/Table3[[#This Row],[Count]]</f>
        <v>0.66666666666666663</v>
      </c>
      <c r="M58" s="2">
        <f>COUNTIFS(Table2[Sub-Sector],Table3[[#This Row],[Sub-Sector]],Table2[% Away From Current Week High],"&lt;=0.05")/Table3[[#This Row],[Count]]</f>
        <v>0.66666666666666663</v>
      </c>
      <c r="N58" s="2">
        <f>COUNTIFS(Table2[Sub-Sector],Table3[[#This Row],[Sub-Sector]],Table2[% Away From Current Month Low],"&gt;=0.05")/Table3[[#This Row],[Count]]</f>
        <v>0.66666666666666663</v>
      </c>
      <c r="O58" s="2">
        <f>COUNTIFS(Table2[Sub-Sector],Table3[[#This Row],[Sub-Sector]],Table2[% Away From Current Month High],"&lt;=0.05")/Table3[[#This Row],[Count]]</f>
        <v>0</v>
      </c>
      <c r="P58" s="2">
        <f>COUNTIFS(Table2[Sub-Sector],Table3[[#This Row],[Sub-Sector]],Table2[% Away From 52W High],"&lt;=10")/Table3[[#This Row],[Count]]</f>
        <v>0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0</v>
      </c>
      <c r="S58" s="2">
        <f>COUNTIFS(Table2[Sub-Sector],Table3[[#This Row],[Sub-Sector]],Table2[% Price above 50 EMA],"&gt;=0")/Table3[[#This Row],[Count]]</f>
        <v>1</v>
      </c>
      <c r="T58" s="2">
        <f>COUNTIFS(Table2[Sub-Sector],Table3[[#This Row],[Sub-Sector]],Table2[% Price above 200 EMA],"&gt;=0")/Table3[[#This Row],[Count]]</f>
        <v>1</v>
      </c>
      <c r="U58" s="2">
        <f>COUNTIFS(Table2[Sub-Sector],Table3[[#This Row],[Sub-Sector]],Table2[Rate of Change - Zone],"Positive")/Table3[[#This Row],[Count]]</f>
        <v>0</v>
      </c>
      <c r="V58" s="2">
        <f>COUNTIFS(Table2[Sub-Sector],Table3[[#This Row],[Sub-Sector]],Table2[Sharpe Ratio],"&gt;=0.10")/Table3[[#This Row],[Count]]</f>
        <v>1</v>
      </c>
      <c r="W5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58" s="3">
        <f>_xlfn.RANK.AVG(Table3[[#This Row],[Score]],Table3[Score],1)</f>
        <v>61.5</v>
      </c>
      <c r="Y5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58" s="3">
        <f>_xlfn.RANK.AVG(Table3[[#This Row],[Score 2 ]],Table3[[Score 2 ]],1)</f>
        <v>56</v>
      </c>
    </row>
    <row r="59" spans="1:26" x14ac:dyDescent="0.3">
      <c r="A59" s="2" t="s">
        <v>235</v>
      </c>
      <c r="B59" s="4">
        <f>COUNTIFS(Table2[Sub-Sector],Table3[[#This Row],[Sub-Sector]])</f>
        <v>1</v>
      </c>
      <c r="C59" s="2">
        <f>COUNTIFS(Table2[Sub-Sector],Table3[[#This Row],[Sub-Sector]],Table2[Uptrend],"Uptrend")/Table3[[#This Row],[Count]]</f>
        <v>1</v>
      </c>
      <c r="D59" s="2">
        <f>COUNTIFS(Table2[Sub-Sector],Table3[[#This Row],[Sub-Sector]],Table2[1W Return vs Nifty],"&gt;=5")/Table3[[#This Row],[Count]]</f>
        <v>0</v>
      </c>
      <c r="E59" s="2">
        <f>COUNTIFS(Table2[Sub-Sector],Table3[[#This Row],[Sub-Sector]],Table2[1M Return vs Nifty],"&gt;=5")/Table3[[#This Row],[Count]]</f>
        <v>1</v>
      </c>
      <c r="F59" s="2">
        <f>COUNTIFS(Table2[Sub-Sector],Table3[[#This Row],[Sub-Sector]],Table2[6M Return vs Nifty],"&gt;=10")/Table3[[#This Row],[Count]]</f>
        <v>1</v>
      </c>
      <c r="G59" s="2">
        <f>COUNTIFS(Table2[Sub-Sector],Table3[[#This Row],[Sub-Sector]],Table2[1Y Return vs Nifty],"&gt;=10")/Table3[[#This Row],[Count]]</f>
        <v>1</v>
      </c>
      <c r="H59" s="2">
        <f>COUNTIFS(Table2[Sub-Sector],Table3[[#This Row],[Sub-Sector]],Table2[RSI Exponential â€“ 14D],"&gt;=50")/Table3[[#This Row],[Count]]</f>
        <v>0</v>
      </c>
      <c r="I59" s="2">
        <f>COUNTIFS(Table2[Sub-Sector],Table3[[#This Row],[Sub-Sector]],Table2[Relative Volume],"&gt;=1")/Table3[[#This Row],[Count]]</f>
        <v>0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0</v>
      </c>
      <c r="M59" s="2">
        <f>COUNTIFS(Table2[Sub-Sector],Table3[[#This Row],[Sub-Sector]],Table2[% Away From Current Week High],"&lt;=0.05")/Table3[[#This Row],[Count]]</f>
        <v>1</v>
      </c>
      <c r="N59" s="2">
        <f>COUNTIFS(Table2[Sub-Sector],Table3[[#This Row],[Sub-Sector]],Table2[% Away From Current Month Low],"&gt;=0.05")/Table3[[#This Row],[Count]]</f>
        <v>0</v>
      </c>
      <c r="O59" s="2">
        <f>COUNTIFS(Table2[Sub-Sector],Table3[[#This Row],[Sub-Sector]],Table2[% Away From Current Month High],"&lt;=0.05")/Table3[[#This Row],[Count]]</f>
        <v>0</v>
      </c>
      <c r="P59" s="2">
        <f>COUNTIFS(Table2[Sub-Sector],Table3[[#This Row],[Sub-Sector]],Table2[% Away From 52W High],"&lt;=10")/Table3[[#This Row],[Count]]</f>
        <v>1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0</v>
      </c>
      <c r="S59" s="2">
        <f>COUNTIFS(Table2[Sub-Sector],Table3[[#This Row],[Sub-Sector]],Table2[% Price above 50 EMA],"&gt;=0")/Table3[[#This Row],[Count]]</f>
        <v>1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0</v>
      </c>
      <c r="V59" s="2">
        <f>COUNTIFS(Table2[Sub-Sector],Table3[[#This Row],[Sub-Sector]],Table2[Sharpe Ratio],"&gt;=0.10")/Table3[[#This Row],[Count]]</f>
        <v>0</v>
      </c>
      <c r="W5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</v>
      </c>
      <c r="X59" s="3">
        <f>_xlfn.RANK.AVG(Table3[[#This Row],[Score]],Table3[Score],1)</f>
        <v>37.5</v>
      </c>
      <c r="Y5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59" s="3">
        <f>_xlfn.RANK.AVG(Table3[[#This Row],[Score 2 ]],Table3[[Score 2 ]],1)</f>
        <v>56</v>
      </c>
    </row>
    <row r="60" spans="1:26" x14ac:dyDescent="0.3">
      <c r="A60" s="2" t="s">
        <v>1379</v>
      </c>
      <c r="B60" s="4">
        <f>COUNTIFS(Table2[Sub-Sector],Table3[[#This Row],[Sub-Sector]])</f>
        <v>1</v>
      </c>
      <c r="C60" s="2">
        <f>COUNTIFS(Table2[Sub-Sector],Table3[[#This Row],[Sub-Sector]],Table2[Uptrend],"Uptrend")/Table3[[#This Row],[Count]]</f>
        <v>1</v>
      </c>
      <c r="D60" s="2">
        <f>COUNTIFS(Table2[Sub-Sector],Table3[[#This Row],[Sub-Sector]],Table2[1W Return vs Nifty],"&gt;=5")/Table3[[#This Row],[Count]]</f>
        <v>0</v>
      </c>
      <c r="E60" s="2">
        <f>COUNTIFS(Table2[Sub-Sector],Table3[[#This Row],[Sub-Sector]],Table2[1M Return vs Nifty],"&gt;=5")/Table3[[#This Row],[Count]]</f>
        <v>0</v>
      </c>
      <c r="F60" s="2">
        <f>COUNTIFS(Table2[Sub-Sector],Table3[[#This Row],[Sub-Sector]],Table2[6M Return vs Nifty],"&gt;=10")/Table3[[#This Row],[Count]]</f>
        <v>1</v>
      </c>
      <c r="G60" s="2">
        <f>COUNTIFS(Table2[Sub-Sector],Table3[[#This Row],[Sub-Sector]],Table2[1Y Return vs Nifty],"&gt;=10")/Table3[[#This Row],[Count]]</f>
        <v>1</v>
      </c>
      <c r="H60" s="2">
        <f>COUNTIFS(Table2[Sub-Sector],Table3[[#This Row],[Sub-Sector]],Table2[RSI Exponential â€“ 14D],"&gt;=50")/Table3[[#This Row],[Count]]</f>
        <v>0</v>
      </c>
      <c r="I60" s="2">
        <f>COUNTIFS(Table2[Sub-Sector],Table3[[#This Row],[Sub-Sector]],Table2[Relative Volume],"&gt;=1")/Table3[[#This Row],[Count]]</f>
        <v>0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0</v>
      </c>
      <c r="L60" s="2">
        <f>COUNTIFS(Table2[Sub-Sector],Table3[[#This Row],[Sub-Sector]],Table2[% Away From Current Week Low],"&gt;=0.05")/Table3[[#This Row],[Count]]</f>
        <v>0</v>
      </c>
      <c r="M60" s="2">
        <f>COUNTIFS(Table2[Sub-Sector],Table3[[#This Row],[Sub-Sector]],Table2[% Away From Current Week High],"&lt;=0.05")/Table3[[#This Row],[Count]]</f>
        <v>0</v>
      </c>
      <c r="N60" s="2">
        <f>COUNTIFS(Table2[Sub-Sector],Table3[[#This Row],[Sub-Sector]],Table2[% Away From Current Month Low],"&gt;=0.05")/Table3[[#This Row],[Count]]</f>
        <v>0</v>
      </c>
      <c r="O60" s="2">
        <f>COUNTIFS(Table2[Sub-Sector],Table3[[#This Row],[Sub-Sector]],Table2[% Away From Current Month High],"&lt;=0.05")/Table3[[#This Row],[Count]]</f>
        <v>0</v>
      </c>
      <c r="P60" s="2">
        <f>COUNTIFS(Table2[Sub-Sector],Table3[[#This Row],[Sub-Sector]],Table2[% Away From 52W High],"&lt;=10")/Table3[[#This Row],[Count]]</f>
        <v>0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0</v>
      </c>
      <c r="S60" s="2">
        <f>COUNTIFS(Table2[Sub-Sector],Table3[[#This Row],[Sub-Sector]],Table2[% Price above 50 EMA],"&gt;=0")/Table3[[#This Row],[Count]]</f>
        <v>1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0</v>
      </c>
      <c r="V60" s="2">
        <f>COUNTIFS(Table2[Sub-Sector],Table3[[#This Row],[Sub-Sector]],Table2[Sharpe Ratio],"&gt;=0.10")/Table3[[#This Row],[Count]]</f>
        <v>1</v>
      </c>
      <c r="W6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60" s="3">
        <f>_xlfn.RANK.AVG(Table3[[#This Row],[Score]],Table3[Score],1)</f>
        <v>61.5</v>
      </c>
      <c r="Y6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60" s="3">
        <f>_xlfn.RANK.AVG(Table3[[#This Row],[Score 2 ]],Table3[[Score 2 ]],1)</f>
        <v>56</v>
      </c>
    </row>
    <row r="61" spans="1:26" x14ac:dyDescent="0.3">
      <c r="A61" s="2" t="s">
        <v>144</v>
      </c>
      <c r="B61" s="4">
        <f>COUNTIFS(Table2[Sub-Sector],Table3[[#This Row],[Sub-Sector]])</f>
        <v>1</v>
      </c>
      <c r="C61" s="2">
        <f>COUNTIFS(Table2[Sub-Sector],Table3[[#This Row],[Sub-Sector]],Table2[Uptrend],"Uptrend")/Table3[[#This Row],[Count]]</f>
        <v>1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0</v>
      </c>
      <c r="F61" s="2">
        <f>COUNTIFS(Table2[Sub-Sector],Table3[[#This Row],[Sub-Sector]],Table2[6M Return vs Nifty],"&gt;=10")/Table3[[#This Row],[Count]]</f>
        <v>0</v>
      </c>
      <c r="G61" s="2">
        <f>COUNTIFS(Table2[Sub-Sector],Table3[[#This Row],[Sub-Sector]],Table2[1Y Return vs Nifty],"&gt;=10")/Table3[[#This Row],[Count]]</f>
        <v>1</v>
      </c>
      <c r="H61" s="2">
        <f>COUNTIFS(Table2[Sub-Sector],Table3[[#This Row],[Sub-Sector]],Table2[RSI Exponential â€“ 14D],"&gt;=50")/Table3[[#This Row],[Count]]</f>
        <v>0</v>
      </c>
      <c r="I61" s="2">
        <f>COUNTIFS(Table2[Sub-Sector],Table3[[#This Row],[Sub-Sector]],Table2[Relative Volume],"&gt;=1")/Table3[[#This Row],[Count]]</f>
        <v>1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0</v>
      </c>
      <c r="M61" s="2">
        <f>COUNTIFS(Table2[Sub-Sector],Table3[[#This Row],[Sub-Sector]],Table2[% Away From Current Week High],"&lt;=0.05")/Table3[[#This Row],[Count]]</f>
        <v>1</v>
      </c>
      <c r="N61" s="2">
        <f>COUNTIFS(Table2[Sub-Sector],Table3[[#This Row],[Sub-Sector]],Table2[% Away From Current Month Low],"&gt;=0.05")/Table3[[#This Row],[Count]]</f>
        <v>0</v>
      </c>
      <c r="O61" s="2">
        <f>COUNTIFS(Table2[Sub-Sector],Table3[[#This Row],[Sub-Sector]],Table2[% Away From Current Month High],"&lt;=0.05")/Table3[[#This Row],[Count]]</f>
        <v>0</v>
      </c>
      <c r="P61" s="2">
        <f>COUNTIFS(Table2[Sub-Sector],Table3[[#This Row],[Sub-Sector]],Table2[% Away From 52W High],"&lt;=10")/Table3[[#This Row],[Count]]</f>
        <v>0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0</v>
      </c>
      <c r="S61" s="2">
        <f>COUNTIFS(Table2[Sub-Sector],Table3[[#This Row],[Sub-Sector]],Table2[% Price above 50 EMA],"&gt;=0")/Table3[[#This Row],[Count]]</f>
        <v>0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0</v>
      </c>
      <c r="V61" s="2">
        <f>COUNTIFS(Table2[Sub-Sector],Table3[[#This Row],[Sub-Sector]],Table2[Sharpe Ratio],"&gt;=0.10")/Table3[[#This Row],[Count]]</f>
        <v>1</v>
      </c>
      <c r="W6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438</v>
      </c>
      <c r="X61" s="3">
        <f>_xlfn.RANK.AVG(Table3[[#This Row],[Score]],Table3[Score],1)</f>
        <v>64</v>
      </c>
      <c r="Y6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61" s="3">
        <f>_xlfn.RANK.AVG(Table3[[#This Row],[Score 2 ]],Table3[[Score 2 ]],1)</f>
        <v>60</v>
      </c>
    </row>
    <row r="62" spans="1:26" x14ac:dyDescent="0.3">
      <c r="A62" s="2" t="s">
        <v>133</v>
      </c>
      <c r="B62" s="4">
        <f>COUNTIFS(Table2[Sub-Sector],Table3[[#This Row],[Sub-Sector]])</f>
        <v>6</v>
      </c>
      <c r="C62" s="2">
        <f>COUNTIFS(Table2[Sub-Sector],Table3[[#This Row],[Sub-Sector]],Table2[Uptrend],"Uptrend")/Table3[[#This Row],[Count]]</f>
        <v>0.66666666666666663</v>
      </c>
      <c r="D62" s="2">
        <f>COUNTIFS(Table2[Sub-Sector],Table3[[#This Row],[Sub-Sector]],Table2[1W Return vs Nifty],"&gt;=5")/Table3[[#This Row],[Count]]</f>
        <v>0</v>
      </c>
      <c r="E62" s="2">
        <f>COUNTIFS(Table2[Sub-Sector],Table3[[#This Row],[Sub-Sector]],Table2[1M Return vs Nifty],"&gt;=5")/Table3[[#This Row],[Count]]</f>
        <v>0.33333333333333331</v>
      </c>
      <c r="F62" s="2">
        <f>COUNTIFS(Table2[Sub-Sector],Table3[[#This Row],[Sub-Sector]],Table2[6M Return vs Nifty],"&gt;=10")/Table3[[#This Row],[Count]]</f>
        <v>0.66666666666666663</v>
      </c>
      <c r="G62" s="2">
        <f>COUNTIFS(Table2[Sub-Sector],Table3[[#This Row],[Sub-Sector]],Table2[1Y Return vs Nifty],"&gt;=10")/Table3[[#This Row],[Count]]</f>
        <v>0.5</v>
      </c>
      <c r="H62" s="2">
        <f>COUNTIFS(Table2[Sub-Sector],Table3[[#This Row],[Sub-Sector]],Table2[RSI Exponential â€“ 14D],"&gt;=50")/Table3[[#This Row],[Count]]</f>
        <v>0.33333333333333331</v>
      </c>
      <c r="I62" s="2">
        <f>COUNTIFS(Table2[Sub-Sector],Table3[[#This Row],[Sub-Sector]],Table2[Relative Volume],"&gt;=1")/Table3[[#This Row],[Count]]</f>
        <v>0.16666666666666666</v>
      </c>
      <c r="J62" s="2">
        <f>COUNTIFS(Table2[Sub-Sector],Table3[[#This Row],[Sub-Sector]],Table2[% Away From Day Low],"&gt;=0.05")/Table3[[#This Row],[Count]]</f>
        <v>0.16666666666666666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0.66666666666666663</v>
      </c>
      <c r="M62" s="2">
        <f>COUNTIFS(Table2[Sub-Sector],Table3[[#This Row],[Sub-Sector]],Table2[% Away From Current Week High],"&lt;=0.05")/Table3[[#This Row],[Count]]</f>
        <v>0.5</v>
      </c>
      <c r="N62" s="2">
        <f>COUNTIFS(Table2[Sub-Sector],Table3[[#This Row],[Sub-Sector]],Table2[% Away From Current Month Low],"&gt;=0.05")/Table3[[#This Row],[Count]]</f>
        <v>0.66666666666666663</v>
      </c>
      <c r="O62" s="2">
        <f>COUNTIFS(Table2[Sub-Sector],Table3[[#This Row],[Sub-Sector]],Table2[% Away From Current Month High],"&lt;=0.05")/Table3[[#This Row],[Count]]</f>
        <v>0.33333333333333331</v>
      </c>
      <c r="P62" s="2">
        <f>COUNTIFS(Table2[Sub-Sector],Table3[[#This Row],[Sub-Sector]],Table2[% Away From 52W High],"&lt;=10")/Table3[[#This Row],[Count]]</f>
        <v>0.33333333333333331</v>
      </c>
      <c r="Q62" s="2">
        <f>COUNTIFS(Table2[Sub-Sector],Table3[[#This Row],[Sub-Sector]],Table2[% Away From 52W Low],"&gt;=10")/Table3[[#This Row],[Count]]</f>
        <v>0.83333333333333337</v>
      </c>
      <c r="R62" s="2">
        <f>COUNTIFS(Table2[Sub-Sector],Table3[[#This Row],[Sub-Sector]],Table2[% Price above 20 EMA],"&gt;=0")/Table3[[#This Row],[Count]]</f>
        <v>0.33333333333333331</v>
      </c>
      <c r="S62" s="2">
        <f>COUNTIFS(Table2[Sub-Sector],Table3[[#This Row],[Sub-Sector]],Table2[% Price above 50 EMA],"&gt;=0")/Table3[[#This Row],[Count]]</f>
        <v>0.5</v>
      </c>
      <c r="T62" s="2">
        <f>COUNTIFS(Table2[Sub-Sector],Table3[[#This Row],[Sub-Sector]],Table2[% Price above 200 EMA],"&gt;=0")/Table3[[#This Row],[Count]]</f>
        <v>0.66666666666666663</v>
      </c>
      <c r="U62" s="2">
        <f>COUNTIFS(Table2[Sub-Sector],Table3[[#This Row],[Sub-Sector]],Table2[Rate of Change - Zone],"Positive")/Table3[[#This Row],[Count]]</f>
        <v>0.5</v>
      </c>
      <c r="V62" s="2">
        <f>COUNTIFS(Table2[Sub-Sector],Table3[[#This Row],[Sub-Sector]],Table2[Sharpe Ratio],"&gt;=0.10")/Table3[[#This Row],[Count]]</f>
        <v>0.5</v>
      </c>
      <c r="W6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</v>
      </c>
      <c r="X62" s="3">
        <f>_xlfn.RANK.AVG(Table3[[#This Row],[Score]],Table3[Score],1)</f>
        <v>58</v>
      </c>
      <c r="Y6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62" s="3">
        <f>_xlfn.RANK.AVG(Table3[[#This Row],[Score 2 ]],Table3[[Score 2 ]],1)</f>
        <v>61</v>
      </c>
    </row>
    <row r="63" spans="1:26" x14ac:dyDescent="0.3">
      <c r="A63" s="2" t="s">
        <v>330</v>
      </c>
      <c r="B63" s="4">
        <f>COUNTIFS(Table2[Sub-Sector],Table3[[#This Row],[Sub-Sector]])</f>
        <v>1</v>
      </c>
      <c r="C63" s="2">
        <f>COUNTIFS(Table2[Sub-Sector],Table3[[#This Row],[Sub-Sector]],Table2[Uptrend],"Uptrend")/Table3[[#This Row],[Count]]</f>
        <v>1</v>
      </c>
      <c r="D63" s="2">
        <f>COUNTIFS(Table2[Sub-Sector],Table3[[#This Row],[Sub-Sector]],Table2[1W Return vs Nifty],"&gt;=5")/Table3[[#This Row],[Count]]</f>
        <v>0</v>
      </c>
      <c r="E63" s="2">
        <f>COUNTIFS(Table2[Sub-Sector],Table3[[#This Row],[Sub-Sector]],Table2[1M Return vs Nifty],"&gt;=5")/Table3[[#This Row],[Count]]</f>
        <v>0</v>
      </c>
      <c r="F63" s="2">
        <f>COUNTIFS(Table2[Sub-Sector],Table3[[#This Row],[Sub-Sector]],Table2[6M Return vs Nifty],"&gt;=10")/Table3[[#This Row],[Count]]</f>
        <v>0</v>
      </c>
      <c r="G63" s="2">
        <f>COUNTIFS(Table2[Sub-Sector],Table3[[#This Row],[Sub-Sector]],Table2[1Y Return vs Nifty],"&gt;=10")/Table3[[#This Row],[Count]]</f>
        <v>1</v>
      </c>
      <c r="H63" s="2">
        <f>COUNTIFS(Table2[Sub-Sector],Table3[[#This Row],[Sub-Sector]],Table2[RSI Exponential â€“ 14D],"&gt;=50")/Table3[[#This Row],[Count]]</f>
        <v>0</v>
      </c>
      <c r="I63" s="2">
        <f>COUNTIFS(Table2[Sub-Sector],Table3[[#This Row],[Sub-Sector]],Table2[Relative Volume],"&gt;=1")/Table3[[#This Row],[Count]]</f>
        <v>0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0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0</v>
      </c>
      <c r="O63" s="2">
        <f>COUNTIFS(Table2[Sub-Sector],Table3[[#This Row],[Sub-Sector]],Table2[% Away From Current Month High],"&lt;=0.05")/Table3[[#This Row],[Count]]</f>
        <v>1</v>
      </c>
      <c r="P63" s="2">
        <f>COUNTIFS(Table2[Sub-Sector],Table3[[#This Row],[Sub-Sector]],Table2[% Away From 52W High],"&lt;=10")/Table3[[#This Row],[Count]]</f>
        <v>0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0</v>
      </c>
      <c r="S63" s="2">
        <f>COUNTIFS(Table2[Sub-Sector],Table3[[#This Row],[Sub-Sector]],Table2[% Price above 50 EMA],"&gt;=0")/Table3[[#This Row],[Count]]</f>
        <v>0</v>
      </c>
      <c r="T63" s="2">
        <f>COUNTIFS(Table2[Sub-Sector],Table3[[#This Row],[Sub-Sector]],Table2[% Price above 200 EMA],"&gt;=0")/Table3[[#This Row],[Count]]</f>
        <v>1</v>
      </c>
      <c r="U63" s="2">
        <f>COUNTIFS(Table2[Sub-Sector],Table3[[#This Row],[Sub-Sector]],Table2[Rate of Change - Zone],"Positive")/Table3[[#This Row],[Count]]</f>
        <v>1</v>
      </c>
      <c r="V63" s="2">
        <f>COUNTIFS(Table2[Sub-Sector],Table3[[#This Row],[Sub-Sector]],Table2[Sharpe Ratio],"&gt;=0.10")/Table3[[#This Row],[Count]]</f>
        <v>1</v>
      </c>
      <c r="W6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</v>
      </c>
      <c r="X63" s="3">
        <f>_xlfn.RANK.AVG(Table3[[#This Row],[Score]],Table3[Score],1)</f>
        <v>65</v>
      </c>
      <c r="Y6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63" s="3">
        <f>_xlfn.RANK.AVG(Table3[[#This Row],[Score 2 ]],Table3[[Score 2 ]],1)</f>
        <v>62</v>
      </c>
    </row>
    <row r="64" spans="1:26" x14ac:dyDescent="0.3">
      <c r="A64" s="2" t="s">
        <v>469</v>
      </c>
      <c r="B64" s="4">
        <f>COUNTIFS(Table2[Sub-Sector],Table3[[#This Row],[Sub-Sector]])</f>
        <v>11</v>
      </c>
      <c r="C64" s="2">
        <f>COUNTIFS(Table2[Sub-Sector],Table3[[#This Row],[Sub-Sector]],Table2[Uptrend],"Uptrend")/Table3[[#This Row],[Count]]</f>
        <v>0.72727272727272729</v>
      </c>
      <c r="D64" s="2">
        <f>COUNTIFS(Table2[Sub-Sector],Table3[[#This Row],[Sub-Sector]],Table2[1W Return vs Nifty],"&gt;=5")/Table3[[#This Row],[Count]]</f>
        <v>0.18181818181818182</v>
      </c>
      <c r="E64" s="2">
        <f>COUNTIFS(Table2[Sub-Sector],Table3[[#This Row],[Sub-Sector]],Table2[1M Return vs Nifty],"&gt;=5")/Table3[[#This Row],[Count]]</f>
        <v>0.36363636363636365</v>
      </c>
      <c r="F64" s="2">
        <f>COUNTIFS(Table2[Sub-Sector],Table3[[#This Row],[Sub-Sector]],Table2[6M Return vs Nifty],"&gt;=10")/Table3[[#This Row],[Count]]</f>
        <v>0.36363636363636365</v>
      </c>
      <c r="G64" s="2">
        <f>COUNTIFS(Table2[Sub-Sector],Table3[[#This Row],[Sub-Sector]],Table2[1Y Return vs Nifty],"&gt;=10")/Table3[[#This Row],[Count]]</f>
        <v>0.45454545454545453</v>
      </c>
      <c r="H64" s="2">
        <f>COUNTIFS(Table2[Sub-Sector],Table3[[#This Row],[Sub-Sector]],Table2[RSI Exponential â€“ 14D],"&gt;=50")/Table3[[#This Row],[Count]]</f>
        <v>0.27272727272727271</v>
      </c>
      <c r="I64" s="2">
        <f>COUNTIFS(Table2[Sub-Sector],Table3[[#This Row],[Sub-Sector]],Table2[Relative Volume],"&gt;=1")/Table3[[#This Row],[Count]]</f>
        <v>0.54545454545454541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0.27272727272727271</v>
      </c>
      <c r="M64" s="2">
        <f>COUNTIFS(Table2[Sub-Sector],Table3[[#This Row],[Sub-Sector]],Table2[% Away From Current Week High],"&lt;=0.05")/Table3[[#This Row],[Count]]</f>
        <v>0.45454545454545453</v>
      </c>
      <c r="N64" s="2">
        <f>COUNTIFS(Table2[Sub-Sector],Table3[[#This Row],[Sub-Sector]],Table2[% Away From Current Month Low],"&gt;=0.05")/Table3[[#This Row],[Count]]</f>
        <v>0.27272727272727271</v>
      </c>
      <c r="O64" s="2">
        <f>COUNTIFS(Table2[Sub-Sector],Table3[[#This Row],[Sub-Sector]],Table2[% Away From Current Month High],"&lt;=0.05")/Table3[[#This Row],[Count]]</f>
        <v>0.18181818181818182</v>
      </c>
      <c r="P64" s="2">
        <f>COUNTIFS(Table2[Sub-Sector],Table3[[#This Row],[Sub-Sector]],Table2[% Away From 52W High],"&lt;=10")/Table3[[#This Row],[Count]]</f>
        <v>0.36363636363636365</v>
      </c>
      <c r="Q64" s="2">
        <f>COUNTIFS(Table2[Sub-Sector],Table3[[#This Row],[Sub-Sector]],Table2[% Away From 52W Low],"&gt;=10")/Table3[[#This Row],[Count]]</f>
        <v>0.90909090909090906</v>
      </c>
      <c r="R64" s="2">
        <f>COUNTIFS(Table2[Sub-Sector],Table3[[#This Row],[Sub-Sector]],Table2[% Price above 20 EMA],"&gt;=0")/Table3[[#This Row],[Count]]</f>
        <v>0.36363636363636365</v>
      </c>
      <c r="S64" s="2">
        <f>COUNTIFS(Table2[Sub-Sector],Table3[[#This Row],[Sub-Sector]],Table2[% Price above 50 EMA],"&gt;=0")/Table3[[#This Row],[Count]]</f>
        <v>0.81818181818181823</v>
      </c>
      <c r="T64" s="2">
        <f>COUNTIFS(Table2[Sub-Sector],Table3[[#This Row],[Sub-Sector]],Table2[% Price above 200 EMA],"&gt;=0")/Table3[[#This Row],[Count]]</f>
        <v>0.81818181818181823</v>
      </c>
      <c r="U64" s="2">
        <f>COUNTIFS(Table2[Sub-Sector],Table3[[#This Row],[Sub-Sector]],Table2[Rate of Change - Zone],"Positive")/Table3[[#This Row],[Count]]</f>
        <v>0.36363636363636365</v>
      </c>
      <c r="V64" s="2">
        <f>COUNTIFS(Table2[Sub-Sector],Table3[[#This Row],[Sub-Sector]],Table2[Sharpe Ratio],"&gt;=0.10")/Table3[[#This Row],[Count]]</f>
        <v>0.36363636363636365</v>
      </c>
      <c r="W6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</v>
      </c>
      <c r="X64" s="3">
        <f>_xlfn.RANK.AVG(Table3[[#This Row],[Score]],Table3[Score],1)</f>
        <v>42</v>
      </c>
      <c r="Y6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64" s="3">
        <f>_xlfn.RANK.AVG(Table3[[#This Row],[Score 2 ]],Table3[[Score 2 ]],1)</f>
        <v>63</v>
      </c>
    </row>
    <row r="65" spans="1:26" x14ac:dyDescent="0.3">
      <c r="A65" s="2" t="s">
        <v>204</v>
      </c>
      <c r="B65" s="4">
        <f>COUNTIFS(Table2[Sub-Sector],Table3[[#This Row],[Sub-Sector]])</f>
        <v>25</v>
      </c>
      <c r="C65" s="2">
        <f>COUNTIFS(Table2[Sub-Sector],Table3[[#This Row],[Sub-Sector]],Table2[Uptrend],"Uptrend")/Table3[[#This Row],[Count]]</f>
        <v>0.88</v>
      </c>
      <c r="D65" s="2">
        <f>COUNTIFS(Table2[Sub-Sector],Table3[[#This Row],[Sub-Sector]],Table2[1W Return vs Nifty],"&gt;=5")/Table3[[#This Row],[Count]]</f>
        <v>0.04</v>
      </c>
      <c r="E65" s="2">
        <f>COUNTIFS(Table2[Sub-Sector],Table3[[#This Row],[Sub-Sector]],Table2[1M Return vs Nifty],"&gt;=5")/Table3[[#This Row],[Count]]</f>
        <v>0.08</v>
      </c>
      <c r="F65" s="2">
        <f>COUNTIFS(Table2[Sub-Sector],Table3[[#This Row],[Sub-Sector]],Table2[6M Return vs Nifty],"&gt;=10")/Table3[[#This Row],[Count]]</f>
        <v>0.52</v>
      </c>
      <c r="G65" s="2">
        <f>COUNTIFS(Table2[Sub-Sector],Table3[[#This Row],[Sub-Sector]],Table2[1Y Return vs Nifty],"&gt;=10")/Table3[[#This Row],[Count]]</f>
        <v>0.6</v>
      </c>
      <c r="H65" s="2">
        <f>COUNTIFS(Table2[Sub-Sector],Table3[[#This Row],[Sub-Sector]],Table2[RSI Exponential â€“ 14D],"&gt;=50")/Table3[[#This Row],[Count]]</f>
        <v>0.36</v>
      </c>
      <c r="I65" s="2">
        <f>COUNTIFS(Table2[Sub-Sector],Table3[[#This Row],[Sub-Sector]],Table2[Relative Volume],"&gt;=1")/Table3[[#This Row],[Count]]</f>
        <v>0.2</v>
      </c>
      <c r="J65" s="2">
        <f>COUNTIFS(Table2[Sub-Sector],Table3[[#This Row],[Sub-Sector]],Table2[% Away From Day Low],"&gt;=0.05")/Table3[[#This Row],[Count]]</f>
        <v>0.04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0.4</v>
      </c>
      <c r="M65" s="2">
        <f>COUNTIFS(Table2[Sub-Sector],Table3[[#This Row],[Sub-Sector]],Table2[% Away From Current Week High],"&lt;=0.05")/Table3[[#This Row],[Count]]</f>
        <v>0.72</v>
      </c>
      <c r="N65" s="2">
        <f>COUNTIFS(Table2[Sub-Sector],Table3[[#This Row],[Sub-Sector]],Table2[% Away From Current Month Low],"&gt;=0.05")/Table3[[#This Row],[Count]]</f>
        <v>0.4</v>
      </c>
      <c r="O65" s="2">
        <f>COUNTIFS(Table2[Sub-Sector],Table3[[#This Row],[Sub-Sector]],Table2[% Away From Current Month High],"&lt;=0.05")/Table3[[#This Row],[Count]]</f>
        <v>0.36</v>
      </c>
      <c r="P65" s="2">
        <f>COUNTIFS(Table2[Sub-Sector],Table3[[#This Row],[Sub-Sector]],Table2[% Away From 52W High],"&lt;=10")/Table3[[#This Row],[Count]]</f>
        <v>0.28000000000000003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0.36</v>
      </c>
      <c r="S65" s="2">
        <f>COUNTIFS(Table2[Sub-Sector],Table3[[#This Row],[Sub-Sector]],Table2[% Price above 50 EMA],"&gt;=0")/Table3[[#This Row],[Count]]</f>
        <v>0.56000000000000005</v>
      </c>
      <c r="T65" s="2">
        <f>COUNTIFS(Table2[Sub-Sector],Table3[[#This Row],[Sub-Sector]],Table2[% Price above 200 EMA],"&gt;=0")/Table3[[#This Row],[Count]]</f>
        <v>0.96</v>
      </c>
      <c r="U65" s="2">
        <f>COUNTIFS(Table2[Sub-Sector],Table3[[#This Row],[Sub-Sector]],Table2[Rate of Change - Zone],"Positive")/Table3[[#This Row],[Count]]</f>
        <v>0.44</v>
      </c>
      <c r="V65" s="2">
        <f>COUNTIFS(Table2[Sub-Sector],Table3[[#This Row],[Sub-Sector]],Table2[Sharpe Ratio],"&gt;=0.10")/Table3[[#This Row],[Count]]</f>
        <v>0.44</v>
      </c>
      <c r="W6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398.5</v>
      </c>
      <c r="X65" s="3">
        <f>_xlfn.RANK.AVG(Table3[[#This Row],[Score]],Table3[Score],1)</f>
        <v>51</v>
      </c>
      <c r="Y6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5" s="3">
        <f>_xlfn.RANK.AVG(Table3[[#This Row],[Score 2 ]],Table3[[Score 2 ]],1)</f>
        <v>64</v>
      </c>
    </row>
    <row r="66" spans="1:26" x14ac:dyDescent="0.3">
      <c r="A66" s="2" t="s">
        <v>46</v>
      </c>
      <c r="B66" s="4">
        <f>COUNTIFS(Table2[Sub-Sector],Table3[[#This Row],[Sub-Sector]])</f>
        <v>27</v>
      </c>
      <c r="C66" s="2">
        <f>COUNTIFS(Table2[Sub-Sector],Table3[[#This Row],[Sub-Sector]],Table2[Uptrend],"Uptrend")/Table3[[#This Row],[Count]]</f>
        <v>0.81481481481481477</v>
      </c>
      <c r="D66" s="2">
        <f>COUNTIFS(Table2[Sub-Sector],Table3[[#This Row],[Sub-Sector]],Table2[1W Return vs Nifty],"&gt;=5")/Table3[[#This Row],[Count]]</f>
        <v>7.407407407407407E-2</v>
      </c>
      <c r="E66" s="2">
        <f>COUNTIFS(Table2[Sub-Sector],Table3[[#This Row],[Sub-Sector]],Table2[1M Return vs Nifty],"&gt;=5")/Table3[[#This Row],[Count]]</f>
        <v>0.18518518518518517</v>
      </c>
      <c r="F66" s="2">
        <f>COUNTIFS(Table2[Sub-Sector],Table3[[#This Row],[Sub-Sector]],Table2[6M Return vs Nifty],"&gt;=10")/Table3[[#This Row],[Count]]</f>
        <v>0.51851851851851849</v>
      </c>
      <c r="G66" s="2">
        <f>COUNTIFS(Table2[Sub-Sector],Table3[[#This Row],[Sub-Sector]],Table2[1Y Return vs Nifty],"&gt;=10")/Table3[[#This Row],[Count]]</f>
        <v>0.7407407407407407</v>
      </c>
      <c r="H66" s="2">
        <f>COUNTIFS(Table2[Sub-Sector],Table3[[#This Row],[Sub-Sector]],Table2[RSI Exponential â€“ 14D],"&gt;=50")/Table3[[#This Row],[Count]]</f>
        <v>0.37037037037037035</v>
      </c>
      <c r="I66" s="2">
        <f>COUNTIFS(Table2[Sub-Sector],Table3[[#This Row],[Sub-Sector]],Table2[Relative Volume],"&gt;=1")/Table3[[#This Row],[Count]]</f>
        <v>0.1111111111111111</v>
      </c>
      <c r="J66" s="2">
        <f>COUNTIFS(Table2[Sub-Sector],Table3[[#This Row],[Sub-Sector]],Table2[% Away From Day Low],"&gt;=0.05")/Table3[[#This Row],[Count]]</f>
        <v>3.7037037037037035E-2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0.37037037037037035</v>
      </c>
      <c r="M66" s="2">
        <f>COUNTIFS(Table2[Sub-Sector],Table3[[#This Row],[Sub-Sector]],Table2[% Away From Current Week High],"&lt;=0.05")/Table3[[#This Row],[Count]]</f>
        <v>0.77777777777777779</v>
      </c>
      <c r="N66" s="2">
        <f>COUNTIFS(Table2[Sub-Sector],Table3[[#This Row],[Sub-Sector]],Table2[% Away From Current Month Low],"&gt;=0.05")/Table3[[#This Row],[Count]]</f>
        <v>0.37037037037037035</v>
      </c>
      <c r="O66" s="2">
        <f>COUNTIFS(Table2[Sub-Sector],Table3[[#This Row],[Sub-Sector]],Table2[% Away From Current Month High],"&lt;=0.05")/Table3[[#This Row],[Count]]</f>
        <v>0.25925925925925924</v>
      </c>
      <c r="P66" s="2">
        <f>COUNTIFS(Table2[Sub-Sector],Table3[[#This Row],[Sub-Sector]],Table2[% Away From 52W High],"&lt;=10")/Table3[[#This Row],[Count]]</f>
        <v>0.25925925925925924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0.33333333333333331</v>
      </c>
      <c r="S66" s="2">
        <f>COUNTIFS(Table2[Sub-Sector],Table3[[#This Row],[Sub-Sector]],Table2[% Price above 50 EMA],"&gt;=0")/Table3[[#This Row],[Count]]</f>
        <v>0.66666666666666663</v>
      </c>
      <c r="T66" s="2">
        <f>COUNTIFS(Table2[Sub-Sector],Table3[[#This Row],[Sub-Sector]],Table2[% Price above 200 EMA],"&gt;=0")/Table3[[#This Row],[Count]]</f>
        <v>0.88888888888888884</v>
      </c>
      <c r="U66" s="2">
        <f>COUNTIFS(Table2[Sub-Sector],Table3[[#This Row],[Sub-Sector]],Table2[Rate of Change - Zone],"Positive")/Table3[[#This Row],[Count]]</f>
        <v>0.29629629629629628</v>
      </c>
      <c r="V66" s="2">
        <f>COUNTIFS(Table2[Sub-Sector],Table3[[#This Row],[Sub-Sector]],Table2[Sharpe Ratio],"&gt;=0.10")/Table3[[#This Row],[Count]]</f>
        <v>0.66666666666666663</v>
      </c>
      <c r="W6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</v>
      </c>
      <c r="X66" s="3">
        <f>_xlfn.RANK.AVG(Table3[[#This Row],[Score]],Table3[Score],1)</f>
        <v>49</v>
      </c>
      <c r="Y6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</v>
      </c>
      <c r="Z66" s="3">
        <f>_xlfn.RANK.AVG(Table3[[#This Row],[Score 2 ]],Table3[[Score 2 ]],1)</f>
        <v>65</v>
      </c>
    </row>
    <row r="67" spans="1:26" x14ac:dyDescent="0.3">
      <c r="A67" s="2" t="s">
        <v>136</v>
      </c>
      <c r="B67" s="4">
        <f>COUNTIFS(Table2[Sub-Sector],Table3[[#This Row],[Sub-Sector]])</f>
        <v>20</v>
      </c>
      <c r="C67" s="2">
        <f>COUNTIFS(Table2[Sub-Sector],Table3[[#This Row],[Sub-Sector]],Table2[Uptrend],"Uptrend")/Table3[[#This Row],[Count]]</f>
        <v>0.4</v>
      </c>
      <c r="D67" s="2">
        <f>COUNTIFS(Table2[Sub-Sector],Table3[[#This Row],[Sub-Sector]],Table2[1W Return vs Nifty],"&gt;=5")/Table3[[#This Row],[Count]]</f>
        <v>0.1</v>
      </c>
      <c r="E67" s="2">
        <f>COUNTIFS(Table2[Sub-Sector],Table3[[#This Row],[Sub-Sector]],Table2[1M Return vs Nifty],"&gt;=5")/Table3[[#This Row],[Count]]</f>
        <v>0.15</v>
      </c>
      <c r="F67" s="2">
        <f>COUNTIFS(Table2[Sub-Sector],Table3[[#This Row],[Sub-Sector]],Table2[6M Return vs Nifty],"&gt;=10")/Table3[[#This Row],[Count]]</f>
        <v>0.2</v>
      </c>
      <c r="G67" s="2">
        <f>COUNTIFS(Table2[Sub-Sector],Table3[[#This Row],[Sub-Sector]],Table2[1Y Return vs Nifty],"&gt;=10")/Table3[[#This Row],[Count]]</f>
        <v>0.6</v>
      </c>
      <c r="H67" s="2">
        <f>COUNTIFS(Table2[Sub-Sector],Table3[[#This Row],[Sub-Sector]],Table2[RSI Exponential â€“ 14D],"&gt;=50")/Table3[[#This Row],[Count]]</f>
        <v>0.45</v>
      </c>
      <c r="I67" s="2">
        <f>COUNTIFS(Table2[Sub-Sector],Table3[[#This Row],[Sub-Sector]],Table2[Relative Volume],"&gt;=1")/Table3[[#This Row],[Count]]</f>
        <v>0.5</v>
      </c>
      <c r="J67" s="2">
        <f>COUNTIFS(Table2[Sub-Sector],Table3[[#This Row],[Sub-Sector]],Table2[% Away From Day Low],"&gt;=0.05")/Table3[[#This Row],[Count]]</f>
        <v>0.1</v>
      </c>
      <c r="K67" s="2">
        <f>COUNTIFS(Table2[Sub-Sector],Table3[[#This Row],[Sub-Sector]],Table2[% Away From Day High],"&lt;=0.05")/Table3[[#This Row],[Count]]</f>
        <v>0.85</v>
      </c>
      <c r="L67" s="2">
        <f>COUNTIFS(Table2[Sub-Sector],Table3[[#This Row],[Sub-Sector]],Table2[% Away From Current Week Low],"&gt;=0.05")/Table3[[#This Row],[Count]]</f>
        <v>0.5</v>
      </c>
      <c r="M67" s="2">
        <f>COUNTIFS(Table2[Sub-Sector],Table3[[#This Row],[Sub-Sector]],Table2[% Away From Current Week High],"&lt;=0.05")/Table3[[#This Row],[Count]]</f>
        <v>0.6</v>
      </c>
      <c r="N67" s="2">
        <f>COUNTIFS(Table2[Sub-Sector],Table3[[#This Row],[Sub-Sector]],Table2[% Away From Current Month Low],"&gt;=0.05")/Table3[[#This Row],[Count]]</f>
        <v>0.5</v>
      </c>
      <c r="O67" s="2">
        <f>COUNTIFS(Table2[Sub-Sector],Table3[[#This Row],[Sub-Sector]],Table2[% Away From Current Month High],"&lt;=0.05")/Table3[[#This Row],[Count]]</f>
        <v>0.3</v>
      </c>
      <c r="P67" s="2">
        <f>COUNTIFS(Table2[Sub-Sector],Table3[[#This Row],[Sub-Sector]],Table2[% Away From 52W High],"&lt;=10")/Table3[[#This Row],[Count]]</f>
        <v>0.25</v>
      </c>
      <c r="Q67" s="2">
        <f>COUNTIFS(Table2[Sub-Sector],Table3[[#This Row],[Sub-Sector]],Table2[% Away From 52W Low],"&gt;=10")/Table3[[#This Row],[Count]]</f>
        <v>0.95</v>
      </c>
      <c r="R67" s="2">
        <f>COUNTIFS(Table2[Sub-Sector],Table3[[#This Row],[Sub-Sector]],Table2[% Price above 20 EMA],"&gt;=0")/Table3[[#This Row],[Count]]</f>
        <v>0.45</v>
      </c>
      <c r="S67" s="2">
        <f>COUNTIFS(Table2[Sub-Sector],Table3[[#This Row],[Sub-Sector]],Table2[% Price above 50 EMA],"&gt;=0")/Table3[[#This Row],[Count]]</f>
        <v>0.4</v>
      </c>
      <c r="T67" s="2">
        <f>COUNTIFS(Table2[Sub-Sector],Table3[[#This Row],[Sub-Sector]],Table2[% Price above 200 EMA],"&gt;=0")/Table3[[#This Row],[Count]]</f>
        <v>0.7</v>
      </c>
      <c r="U67" s="2">
        <f>COUNTIFS(Table2[Sub-Sector],Table3[[#This Row],[Sub-Sector]],Table2[Rate of Change - Zone],"Positive")/Table3[[#This Row],[Count]]</f>
        <v>0.4</v>
      </c>
      <c r="V67" s="2">
        <f>COUNTIFS(Table2[Sub-Sector],Table3[[#This Row],[Sub-Sector]],Table2[Sharpe Ratio],"&gt;=0.10")/Table3[[#This Row],[Count]]</f>
        <v>0.4</v>
      </c>
      <c r="W6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445</v>
      </c>
      <c r="X67" s="3">
        <f>_xlfn.RANK.AVG(Table3[[#This Row],[Score]],Table3[Score],1)</f>
        <v>66</v>
      </c>
      <c r="Y6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</v>
      </c>
      <c r="Z67" s="3">
        <f>_xlfn.RANK.AVG(Table3[[#This Row],[Score 2 ]],Table3[[Score 2 ]],1)</f>
        <v>66</v>
      </c>
    </row>
    <row r="68" spans="1:26" x14ac:dyDescent="0.3">
      <c r="A68" s="2" t="s">
        <v>717</v>
      </c>
      <c r="B68" s="4">
        <f>COUNTIFS(Table2[Sub-Sector],Table3[[#This Row],[Sub-Sector]])</f>
        <v>2</v>
      </c>
      <c r="C68" s="2">
        <f>COUNTIFS(Table2[Sub-Sector],Table3[[#This Row],[Sub-Sector]],Table2[Uptrend],"Uptrend")/Table3[[#This Row],[Count]]</f>
        <v>1</v>
      </c>
      <c r="D68" s="2">
        <f>COUNTIFS(Table2[Sub-Sector],Table3[[#This Row],[Sub-Sector]],Table2[1W Return vs Nifty],"&gt;=5")/Table3[[#This Row],[Count]]</f>
        <v>0.5</v>
      </c>
      <c r="E68" s="2">
        <f>COUNTIFS(Table2[Sub-Sector],Table3[[#This Row],[Sub-Sector]],Table2[1M Return vs Nifty],"&gt;=5")/Table3[[#This Row],[Count]]</f>
        <v>0.5</v>
      </c>
      <c r="F68" s="2">
        <f>COUNTIFS(Table2[Sub-Sector],Table3[[#This Row],[Sub-Sector]],Table2[6M Return vs Nifty],"&gt;=10")/Table3[[#This Row],[Count]]</f>
        <v>0.5</v>
      </c>
      <c r="G68" s="2">
        <f>COUNTIFS(Table2[Sub-Sector],Table3[[#This Row],[Sub-Sector]],Table2[1Y Return vs Nifty],"&gt;=10")/Table3[[#This Row],[Count]]</f>
        <v>0</v>
      </c>
      <c r="H68" s="2">
        <f>COUNTIFS(Table2[Sub-Sector],Table3[[#This Row],[Sub-Sector]],Table2[RSI Exponential â€“ 14D],"&gt;=50")/Table3[[#This Row],[Count]]</f>
        <v>1</v>
      </c>
      <c r="I68" s="2">
        <f>COUNTIFS(Table2[Sub-Sector],Table3[[#This Row],[Sub-Sector]],Table2[Relative Volume],"&gt;=1")/Table3[[#This Row],[Count]]</f>
        <v>0.5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1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1</v>
      </c>
      <c r="O68" s="2">
        <f>COUNTIFS(Table2[Sub-Sector],Table3[[#This Row],[Sub-Sector]],Table2[% Away From Current Month High],"&lt;=0.05")/Table3[[#This Row],[Count]]</f>
        <v>1</v>
      </c>
      <c r="P68" s="2">
        <f>COUNTIFS(Table2[Sub-Sector],Table3[[#This Row],[Sub-Sector]],Table2[% Away From 52W High],"&lt;=10")/Table3[[#This Row],[Count]]</f>
        <v>1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1</v>
      </c>
      <c r="S68" s="2">
        <f>COUNTIFS(Table2[Sub-Sector],Table3[[#This Row],[Sub-Sector]],Table2[% Price above 50 EMA],"&gt;=0")/Table3[[#This Row],[Count]]</f>
        <v>1</v>
      </c>
      <c r="T68" s="2">
        <f>COUNTIFS(Table2[Sub-Sector],Table3[[#This Row],[Sub-Sector]],Table2[% Price above 200 EMA],"&gt;=0")/Table3[[#This Row],[Count]]</f>
        <v>1</v>
      </c>
      <c r="U68" s="2">
        <f>COUNTIFS(Table2[Sub-Sector],Table3[[#This Row],[Sub-Sector]],Table2[Rate of Change - Zone],"Positive")/Table3[[#This Row],[Count]]</f>
        <v>0.5</v>
      </c>
      <c r="V68" s="2">
        <f>COUNTIFS(Table2[Sub-Sector],Table3[[#This Row],[Sub-Sector]],Table2[Sharpe Ratio],"&gt;=0.10")/Table3[[#This Row],[Count]]</f>
        <v>0</v>
      </c>
      <c r="W6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304</v>
      </c>
      <c r="X68" s="3">
        <f>_xlfn.RANK.AVG(Table3[[#This Row],[Score]],Table3[Score],1)</f>
        <v>23</v>
      </c>
      <c r="Y6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68" s="3">
        <f>_xlfn.RANK.AVG(Table3[[#This Row],[Score 2 ]],Table3[[Score 2 ]],1)</f>
        <v>67.5</v>
      </c>
    </row>
    <row r="69" spans="1:26" x14ac:dyDescent="0.3">
      <c r="A69" s="2" t="s">
        <v>546</v>
      </c>
      <c r="B69" s="4">
        <f>COUNTIFS(Table2[Sub-Sector],Table3[[#This Row],[Sub-Sector]])</f>
        <v>2</v>
      </c>
      <c r="C69" s="2">
        <f>COUNTIFS(Table2[Sub-Sector],Table3[[#This Row],[Sub-Sector]],Table2[Uptrend],"Uptrend")/Table3[[#This Row],[Count]]</f>
        <v>1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0</v>
      </c>
      <c r="F69" s="2">
        <f>COUNTIFS(Table2[Sub-Sector],Table3[[#This Row],[Sub-Sector]],Table2[6M Return vs Nifty],"&gt;=10")/Table3[[#This Row],[Count]]</f>
        <v>0.5</v>
      </c>
      <c r="G69" s="2">
        <f>COUNTIFS(Table2[Sub-Sector],Table3[[#This Row],[Sub-Sector]],Table2[1Y Return vs Nifty],"&gt;=10")/Table3[[#This Row],[Count]]</f>
        <v>0</v>
      </c>
      <c r="H69" s="2">
        <f>COUNTIFS(Table2[Sub-Sector],Table3[[#This Row],[Sub-Sector]],Table2[RSI Exponential â€“ 14D],"&gt;=50")/Table3[[#This Row],[Count]]</f>
        <v>0.5</v>
      </c>
      <c r="I69" s="2">
        <f>COUNTIFS(Table2[Sub-Sector],Table3[[#This Row],[Sub-Sector]],Table2[Relative Volume],"&gt;=1")/Table3[[#This Row],[Count]]</f>
        <v>0.5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0.5</v>
      </c>
      <c r="L69" s="2">
        <f>COUNTIFS(Table2[Sub-Sector],Table3[[#This Row],[Sub-Sector]],Table2[% Away From Current Week Low],"&gt;=0.05")/Table3[[#This Row],[Count]]</f>
        <v>0</v>
      </c>
      <c r="M69" s="2">
        <f>COUNTIFS(Table2[Sub-Sector],Table3[[#This Row],[Sub-Sector]],Table2[% Away From Current Week High],"&lt;=0.05")/Table3[[#This Row],[Count]]</f>
        <v>0</v>
      </c>
      <c r="N69" s="2">
        <f>COUNTIFS(Table2[Sub-Sector],Table3[[#This Row],[Sub-Sector]],Table2[% Away From Current Month Low],"&gt;=0.05")/Table3[[#This Row],[Count]]</f>
        <v>0</v>
      </c>
      <c r="O69" s="2">
        <f>COUNTIFS(Table2[Sub-Sector],Table3[[#This Row],[Sub-Sector]],Table2[% Away From Current Month High],"&lt;=0.05")/Table3[[#This Row],[Count]]</f>
        <v>0</v>
      </c>
      <c r="P69" s="2">
        <f>COUNTIFS(Table2[Sub-Sector],Table3[[#This Row],[Sub-Sector]],Table2[% Away From 52W High],"&lt;=10")/Table3[[#This Row],[Count]]</f>
        <v>0.5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0.5</v>
      </c>
      <c r="S69" s="2">
        <f>COUNTIFS(Table2[Sub-Sector],Table3[[#This Row],[Sub-Sector]],Table2[% Price above 50 EMA],"&gt;=0")/Table3[[#This Row],[Count]]</f>
        <v>0.5</v>
      </c>
      <c r="T69" s="2">
        <f>COUNTIFS(Table2[Sub-Sector],Table3[[#This Row],[Sub-Sector]],Table2[% Price above 200 EMA],"&gt;=0")/Table3[[#This Row],[Count]]</f>
        <v>0.5</v>
      </c>
      <c r="U69" s="2">
        <f>COUNTIFS(Table2[Sub-Sector],Table3[[#This Row],[Sub-Sector]],Table2[Rate of Change - Zone],"Positive")/Table3[[#This Row],[Count]]</f>
        <v>0.5</v>
      </c>
      <c r="V69" s="2">
        <f>COUNTIFS(Table2[Sub-Sector],Table3[[#This Row],[Sub-Sector]],Table2[Sharpe Ratio],"&gt;=0.10")/Table3[[#This Row],[Count]]</f>
        <v>0.5</v>
      </c>
      <c r="W6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451.5</v>
      </c>
      <c r="X69" s="3">
        <f>_xlfn.RANK.AVG(Table3[[#This Row],[Score]],Table3[Score],1)</f>
        <v>68</v>
      </c>
      <c r="Y6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69" s="3">
        <f>_xlfn.RANK.AVG(Table3[[#This Row],[Score 2 ]],Table3[[Score 2 ]],1)</f>
        <v>67.5</v>
      </c>
    </row>
    <row r="70" spans="1:26" x14ac:dyDescent="0.3">
      <c r="A70" s="2" t="s">
        <v>86</v>
      </c>
      <c r="B70" s="4">
        <f>COUNTIFS(Table2[Sub-Sector],Table3[[#This Row],[Sub-Sector]])</f>
        <v>3</v>
      </c>
      <c r="C70" s="2">
        <f>COUNTIFS(Table2[Sub-Sector],Table3[[#This Row],[Sub-Sector]],Table2[Uptrend],"Uptrend")/Table3[[#This Row],[Count]]</f>
        <v>0.66666666666666663</v>
      </c>
      <c r="D70" s="2">
        <f>COUNTIFS(Table2[Sub-Sector],Table3[[#This Row],[Sub-Sector]],Table2[1W Return vs Nifty],"&gt;=5")/Table3[[#This Row],[Count]]</f>
        <v>0.33333333333333331</v>
      </c>
      <c r="E70" s="2">
        <f>COUNTIFS(Table2[Sub-Sector],Table3[[#This Row],[Sub-Sector]],Table2[1M Return vs Nifty],"&gt;=5")/Table3[[#This Row],[Count]]</f>
        <v>0.33333333333333331</v>
      </c>
      <c r="F70" s="2">
        <f>COUNTIFS(Table2[Sub-Sector],Table3[[#This Row],[Sub-Sector]],Table2[6M Return vs Nifty],"&gt;=10")/Table3[[#This Row],[Count]]</f>
        <v>0.66666666666666663</v>
      </c>
      <c r="G70" s="2">
        <f>COUNTIFS(Table2[Sub-Sector],Table3[[#This Row],[Sub-Sector]],Table2[1Y Return vs Nifty],"&gt;=10")/Table3[[#This Row],[Count]]</f>
        <v>0.66666666666666663</v>
      </c>
      <c r="H70" s="2">
        <f>COUNTIFS(Table2[Sub-Sector],Table3[[#This Row],[Sub-Sector]],Table2[RSI Exponential â€“ 14D],"&gt;=50")/Table3[[#This Row],[Count]]</f>
        <v>1</v>
      </c>
      <c r="I70" s="2">
        <f>COUNTIFS(Table2[Sub-Sector],Table3[[#This Row],[Sub-Sector]],Table2[Relative Volume],"&gt;=1")/Table3[[#This Row],[Count]]</f>
        <v>0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0.66666666666666663</v>
      </c>
      <c r="M70" s="2">
        <f>COUNTIFS(Table2[Sub-Sector],Table3[[#This Row],[Sub-Sector]],Table2[% Away From Current Week High],"&lt;=0.05")/Table3[[#This Row],[Count]]</f>
        <v>1</v>
      </c>
      <c r="N70" s="2">
        <f>COUNTIFS(Table2[Sub-Sector],Table3[[#This Row],[Sub-Sector]],Table2[% Away From Current Month Low],"&gt;=0.05")/Table3[[#This Row],[Count]]</f>
        <v>0.66666666666666663</v>
      </c>
      <c r="O70" s="2">
        <f>COUNTIFS(Table2[Sub-Sector],Table3[[#This Row],[Sub-Sector]],Table2[% Away From Current Month High],"&lt;=0.05")/Table3[[#This Row],[Count]]</f>
        <v>1</v>
      </c>
      <c r="P70" s="2">
        <f>COUNTIFS(Table2[Sub-Sector],Table3[[#This Row],[Sub-Sector]],Table2[% Away From 52W High],"&lt;=10")/Table3[[#This Row],[Count]]</f>
        <v>0.66666666666666663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0.66666666666666663</v>
      </c>
      <c r="S70" s="2">
        <f>COUNTIFS(Table2[Sub-Sector],Table3[[#This Row],[Sub-Sector]],Table2[% Price above 50 EMA],"&gt;=0")/Table3[[#This Row],[Count]]</f>
        <v>0.66666666666666663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0.33333333333333331</v>
      </c>
      <c r="V70" s="2">
        <f>COUNTIFS(Table2[Sub-Sector],Table3[[#This Row],[Sub-Sector]],Table2[Sharpe Ratio],"&gt;=0.10")/Table3[[#This Row],[Count]]</f>
        <v>0.33333333333333331</v>
      </c>
      <c r="W7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375.5</v>
      </c>
      <c r="X70" s="3">
        <f>_xlfn.RANK.AVG(Table3[[#This Row],[Score]],Table3[Score],1)</f>
        <v>48</v>
      </c>
      <c r="Y7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70" s="3">
        <f>_xlfn.RANK.AVG(Table3[[#This Row],[Score 2 ]],Table3[[Score 2 ]],1)</f>
        <v>69</v>
      </c>
    </row>
    <row r="71" spans="1:26" x14ac:dyDescent="0.3">
      <c r="A71" s="2" t="s">
        <v>27</v>
      </c>
      <c r="B71" s="4">
        <f>COUNTIFS(Table2[Sub-Sector],Table3[[#This Row],[Sub-Sector]])</f>
        <v>4</v>
      </c>
      <c r="C71" s="2">
        <f>COUNTIFS(Table2[Sub-Sector],Table3[[#This Row],[Sub-Sector]],Table2[Uptrend],"Uptrend")/Table3[[#This Row],[Count]]</f>
        <v>1</v>
      </c>
      <c r="D71" s="2">
        <f>COUNTIFS(Table2[Sub-Sector],Table3[[#This Row],[Sub-Sector]],Table2[1W Return vs Nifty],"&gt;=5")/Table3[[#This Row],[Count]]</f>
        <v>0.25</v>
      </c>
      <c r="E71" s="2">
        <f>COUNTIFS(Table2[Sub-Sector],Table3[[#This Row],[Sub-Sector]],Table2[1M Return vs Nifty],"&gt;=5")/Table3[[#This Row],[Count]]</f>
        <v>0.25</v>
      </c>
      <c r="F71" s="2">
        <f>COUNTIFS(Table2[Sub-Sector],Table3[[#This Row],[Sub-Sector]],Table2[6M Return vs Nifty],"&gt;=10")/Table3[[#This Row],[Count]]</f>
        <v>0.25</v>
      </c>
      <c r="G71" s="2">
        <f>COUNTIFS(Table2[Sub-Sector],Table3[[#This Row],[Sub-Sector]],Table2[1Y Return vs Nifty],"&gt;=10")/Table3[[#This Row],[Count]]</f>
        <v>0.5</v>
      </c>
      <c r="H71" s="2">
        <f>COUNTIFS(Table2[Sub-Sector],Table3[[#This Row],[Sub-Sector]],Table2[RSI Exponential â€“ 14D],"&gt;=50")/Table3[[#This Row],[Count]]</f>
        <v>0.5</v>
      </c>
      <c r="I71" s="2">
        <f>COUNTIFS(Table2[Sub-Sector],Table3[[#This Row],[Sub-Sector]],Table2[Relative Volume],"&gt;=1")/Table3[[#This Row],[Count]]</f>
        <v>0.25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Current Week Low],"&gt;=0.05")/Table3[[#This Row],[Count]]</f>
        <v>0.25</v>
      </c>
      <c r="M71" s="2">
        <f>COUNTIFS(Table2[Sub-Sector],Table3[[#This Row],[Sub-Sector]],Table2[% Away From Current Week High],"&lt;=0.05")/Table3[[#This Row],[Count]]</f>
        <v>0.75</v>
      </c>
      <c r="N71" s="2">
        <f>COUNTIFS(Table2[Sub-Sector],Table3[[#This Row],[Sub-Sector]],Table2[% Away From Current Month Low],"&gt;=0.05")/Table3[[#This Row],[Count]]</f>
        <v>0.25</v>
      </c>
      <c r="O71" s="2">
        <f>COUNTIFS(Table2[Sub-Sector],Table3[[#This Row],[Sub-Sector]],Table2[% Away From Current Month High],"&lt;=0.05")/Table3[[#This Row],[Count]]</f>
        <v>0.5</v>
      </c>
      <c r="P71" s="2">
        <f>COUNTIFS(Table2[Sub-Sector],Table3[[#This Row],[Sub-Sector]],Table2[% Away From 52W High],"&lt;=10")/Table3[[#This Row],[Count]]</f>
        <v>0.25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1</v>
      </c>
      <c r="S71" s="2">
        <f>COUNTIFS(Table2[Sub-Sector],Table3[[#This Row],[Sub-Sector]],Table2[% Price above 50 EMA],"&gt;=0")/Table3[[#This Row],[Count]]</f>
        <v>1</v>
      </c>
      <c r="T71" s="2">
        <f>COUNTIFS(Table2[Sub-Sector],Table3[[#This Row],[Sub-Sector]],Table2[% Price above 200 EMA],"&gt;=0")/Table3[[#This Row],[Count]]</f>
        <v>1</v>
      </c>
      <c r="U71" s="2">
        <f>COUNTIFS(Table2[Sub-Sector],Table3[[#This Row],[Sub-Sector]],Table2[Rate of Change - Zone],"Positive")/Table3[[#This Row],[Count]]</f>
        <v>0.75</v>
      </c>
      <c r="V71" s="2">
        <f>COUNTIFS(Table2[Sub-Sector],Table3[[#This Row],[Sub-Sector]],Table2[Sharpe Ratio],"&gt;=0.10")/Table3[[#This Row],[Count]]</f>
        <v>0.25</v>
      </c>
      <c r="W7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340.5</v>
      </c>
      <c r="X71" s="3">
        <f>_xlfn.RANK.AVG(Table3[[#This Row],[Score]],Table3[Score],1)</f>
        <v>36</v>
      </c>
      <c r="Y7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71" s="3">
        <f>_xlfn.RANK.AVG(Table3[[#This Row],[Score 2 ]],Table3[[Score 2 ]],1)</f>
        <v>70</v>
      </c>
    </row>
    <row r="72" spans="1:26" x14ac:dyDescent="0.3">
      <c r="A72" s="2" t="s">
        <v>179</v>
      </c>
      <c r="B72" s="4">
        <f>COUNTIFS(Table2[Sub-Sector],Table3[[#This Row],[Sub-Sector]])</f>
        <v>8</v>
      </c>
      <c r="C72" s="2">
        <f>COUNTIFS(Table2[Sub-Sector],Table3[[#This Row],[Sub-Sector]],Table2[Uptrend],"Uptrend")/Table3[[#This Row],[Count]]</f>
        <v>1</v>
      </c>
      <c r="D72" s="2">
        <f>COUNTIFS(Table2[Sub-Sector],Table3[[#This Row],[Sub-Sector]],Table2[1W Return vs Nifty],"&gt;=5")/Table3[[#This Row],[Count]]</f>
        <v>0.125</v>
      </c>
      <c r="E72" s="2">
        <f>COUNTIFS(Table2[Sub-Sector],Table3[[#This Row],[Sub-Sector]],Table2[1M Return vs Nifty],"&gt;=5")/Table3[[#This Row],[Count]]</f>
        <v>0.25</v>
      </c>
      <c r="F72" s="2">
        <f>COUNTIFS(Table2[Sub-Sector],Table3[[#This Row],[Sub-Sector]],Table2[6M Return vs Nifty],"&gt;=10")/Table3[[#This Row],[Count]]</f>
        <v>0.5</v>
      </c>
      <c r="G72" s="2">
        <f>COUNTIFS(Table2[Sub-Sector],Table3[[#This Row],[Sub-Sector]],Table2[1Y Return vs Nifty],"&gt;=10")/Table3[[#This Row],[Count]]</f>
        <v>0.5</v>
      </c>
      <c r="H72" s="2">
        <f>COUNTIFS(Table2[Sub-Sector],Table3[[#This Row],[Sub-Sector]],Table2[RSI Exponential â€“ 14D],"&gt;=50")/Table3[[#This Row],[Count]]</f>
        <v>0.625</v>
      </c>
      <c r="I72" s="2">
        <f>COUNTIFS(Table2[Sub-Sector],Table3[[#This Row],[Sub-Sector]],Table2[Relative Volume],"&gt;=1")/Table3[[#This Row],[Count]]</f>
        <v>0.375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1</v>
      </c>
      <c r="L72" s="2">
        <f>COUNTIFS(Table2[Sub-Sector],Table3[[#This Row],[Sub-Sector]],Table2[% Away From Current Week Low],"&gt;=0.05")/Table3[[#This Row],[Count]]</f>
        <v>0.375</v>
      </c>
      <c r="M72" s="2">
        <f>COUNTIFS(Table2[Sub-Sector],Table3[[#This Row],[Sub-Sector]],Table2[% Away From Current Week High],"&lt;=0.05")/Table3[[#This Row],[Count]]</f>
        <v>1</v>
      </c>
      <c r="N72" s="2">
        <f>COUNTIFS(Table2[Sub-Sector],Table3[[#This Row],[Sub-Sector]],Table2[% Away From Current Month Low],"&gt;=0.05")/Table3[[#This Row],[Count]]</f>
        <v>0.375</v>
      </c>
      <c r="O72" s="2">
        <f>COUNTIFS(Table2[Sub-Sector],Table3[[#This Row],[Sub-Sector]],Table2[% Away From Current Month High],"&lt;=0.05")/Table3[[#This Row],[Count]]</f>
        <v>0.75</v>
      </c>
      <c r="P72" s="2">
        <f>COUNTIFS(Table2[Sub-Sector],Table3[[#This Row],[Sub-Sector]],Table2[% Away From 52W High],"&lt;=10")/Table3[[#This Row],[Count]]</f>
        <v>0.875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0.625</v>
      </c>
      <c r="S72" s="2">
        <f>COUNTIFS(Table2[Sub-Sector],Table3[[#This Row],[Sub-Sector]],Table2[% Price above 50 EMA],"&gt;=0")/Table3[[#This Row],[Count]]</f>
        <v>1</v>
      </c>
      <c r="T72" s="2">
        <f>COUNTIFS(Table2[Sub-Sector],Table3[[#This Row],[Sub-Sector]],Table2[% Price above 200 EMA],"&gt;=0")/Table3[[#This Row],[Count]]</f>
        <v>1</v>
      </c>
      <c r="U72" s="2">
        <f>COUNTIFS(Table2[Sub-Sector],Table3[[#This Row],[Sub-Sector]],Table2[Rate of Change - Zone],"Positive")/Table3[[#This Row],[Count]]</f>
        <v>0.25</v>
      </c>
      <c r="V72" s="2">
        <f>COUNTIFS(Table2[Sub-Sector],Table3[[#This Row],[Sub-Sector]],Table2[Sharpe Ratio],"&gt;=0.10")/Table3[[#This Row],[Count]]</f>
        <v>0</v>
      </c>
      <c r="W7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357</v>
      </c>
      <c r="X72" s="3">
        <f>_xlfn.RANK.AVG(Table3[[#This Row],[Score]],Table3[Score],1)</f>
        <v>40</v>
      </c>
      <c r="Y7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72" s="3">
        <f>_xlfn.RANK.AVG(Table3[[#This Row],[Score 2 ]],Table3[[Score 2 ]],1)</f>
        <v>71</v>
      </c>
    </row>
    <row r="73" spans="1:26" x14ac:dyDescent="0.3">
      <c r="A73" s="2" t="s">
        <v>176</v>
      </c>
      <c r="B73" s="4">
        <f>COUNTIFS(Table2[Sub-Sector],Table3[[#This Row],[Sub-Sector]])</f>
        <v>6</v>
      </c>
      <c r="C73" s="2">
        <f>COUNTIFS(Table2[Sub-Sector],Table3[[#This Row],[Sub-Sector]],Table2[Uptrend],"Uptrend")/Table3[[#This Row],[Count]]</f>
        <v>0.83333333333333337</v>
      </c>
      <c r="D73" s="2">
        <f>COUNTIFS(Table2[Sub-Sector],Table3[[#This Row],[Sub-Sector]],Table2[1W Return vs Nifty],"&gt;=5")/Table3[[#This Row],[Count]]</f>
        <v>0</v>
      </c>
      <c r="E73" s="2">
        <f>COUNTIFS(Table2[Sub-Sector],Table3[[#This Row],[Sub-Sector]],Table2[1M Return vs Nifty],"&gt;=5")/Table3[[#This Row],[Count]]</f>
        <v>0.16666666666666666</v>
      </c>
      <c r="F73" s="2">
        <f>COUNTIFS(Table2[Sub-Sector],Table3[[#This Row],[Sub-Sector]],Table2[6M Return vs Nifty],"&gt;=10")/Table3[[#This Row],[Count]]</f>
        <v>0.5</v>
      </c>
      <c r="G73" s="2">
        <f>COUNTIFS(Table2[Sub-Sector],Table3[[#This Row],[Sub-Sector]],Table2[1Y Return vs Nifty],"&gt;=10")/Table3[[#This Row],[Count]]</f>
        <v>0.5</v>
      </c>
      <c r="H73" s="2">
        <f>COUNTIFS(Table2[Sub-Sector],Table3[[#This Row],[Sub-Sector]],Table2[RSI Exponential â€“ 14D],"&gt;=50")/Table3[[#This Row],[Count]]</f>
        <v>0.16666666666666666</v>
      </c>
      <c r="I73" s="2">
        <f>COUNTIFS(Table2[Sub-Sector],Table3[[#This Row],[Sub-Sector]],Table2[Relative Volume],"&gt;=1")/Table3[[#This Row],[Count]]</f>
        <v>0.16666666666666666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0</v>
      </c>
      <c r="M73" s="2">
        <f>COUNTIFS(Table2[Sub-Sector],Table3[[#This Row],[Sub-Sector]],Table2[% Away From Current Week High],"&lt;=0.05")/Table3[[#This Row],[Count]]</f>
        <v>0.66666666666666663</v>
      </c>
      <c r="N73" s="2">
        <f>COUNTIFS(Table2[Sub-Sector],Table3[[#This Row],[Sub-Sector]],Table2[% Away From Current Month Low],"&gt;=0.05")/Table3[[#This Row],[Count]]</f>
        <v>0</v>
      </c>
      <c r="O73" s="2">
        <f>COUNTIFS(Table2[Sub-Sector],Table3[[#This Row],[Sub-Sector]],Table2[% Away From Current Month High],"&lt;=0.05")/Table3[[#This Row],[Count]]</f>
        <v>0.33333333333333331</v>
      </c>
      <c r="P73" s="2">
        <f>COUNTIFS(Table2[Sub-Sector],Table3[[#This Row],[Sub-Sector]],Table2[% Away From 52W High],"&lt;=10")/Table3[[#This Row],[Count]]</f>
        <v>0.5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0.33333333333333331</v>
      </c>
      <c r="S73" s="2">
        <f>COUNTIFS(Table2[Sub-Sector],Table3[[#This Row],[Sub-Sector]],Table2[% Price above 50 EMA],"&gt;=0")/Table3[[#This Row],[Count]]</f>
        <v>0.66666666666666663</v>
      </c>
      <c r="T73" s="2">
        <f>COUNTIFS(Table2[Sub-Sector],Table3[[#This Row],[Sub-Sector]],Table2[% Price above 200 EMA],"&gt;=0")/Table3[[#This Row],[Count]]</f>
        <v>0.83333333333333337</v>
      </c>
      <c r="U73" s="2">
        <f>COUNTIFS(Table2[Sub-Sector],Table3[[#This Row],[Sub-Sector]],Table2[Rate of Change - Zone],"Positive")/Table3[[#This Row],[Count]]</f>
        <v>0.5</v>
      </c>
      <c r="V73" s="2">
        <f>COUNTIFS(Table2[Sub-Sector],Table3[[#This Row],[Sub-Sector]],Table2[Sharpe Ratio],"&gt;=0.10")/Table3[[#This Row],[Count]]</f>
        <v>0</v>
      </c>
      <c r="W7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</v>
      </c>
      <c r="X73" s="3">
        <f>_xlfn.RANK.AVG(Table3[[#This Row],[Score]],Table3[Score],1)</f>
        <v>67</v>
      </c>
      <c r="Y7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73" s="3">
        <f>_xlfn.RANK.AVG(Table3[[#This Row],[Score 2 ]],Table3[[Score 2 ]],1)</f>
        <v>72</v>
      </c>
    </row>
    <row r="74" spans="1:26" x14ac:dyDescent="0.3">
      <c r="A74" s="2" t="s">
        <v>98</v>
      </c>
      <c r="B74" s="4">
        <f>COUNTIFS(Table2[Sub-Sector],Table3[[#This Row],[Sub-Sector]])</f>
        <v>4</v>
      </c>
      <c r="C74" s="2">
        <f>COUNTIFS(Table2[Sub-Sector],Table3[[#This Row],[Sub-Sector]],Table2[Uptrend],"Uptrend")/Table3[[#This Row],[Count]]</f>
        <v>0.25</v>
      </c>
      <c r="D74" s="2">
        <f>COUNTIFS(Table2[Sub-Sector],Table3[[#This Row],[Sub-Sector]],Table2[1W Return vs Nifty],"&gt;=5")/Table3[[#This Row],[Count]]</f>
        <v>0</v>
      </c>
      <c r="E74" s="2">
        <f>COUNTIFS(Table2[Sub-Sector],Table3[[#This Row],[Sub-Sector]],Table2[1M Return vs Nifty],"&gt;=5")/Table3[[#This Row],[Count]]</f>
        <v>0.5</v>
      </c>
      <c r="F74" s="2">
        <f>COUNTIFS(Table2[Sub-Sector],Table3[[#This Row],[Sub-Sector]],Table2[6M Return vs Nifty],"&gt;=10")/Table3[[#This Row],[Count]]</f>
        <v>0</v>
      </c>
      <c r="G74" s="2">
        <f>COUNTIFS(Table2[Sub-Sector],Table3[[#This Row],[Sub-Sector]],Table2[1Y Return vs Nifty],"&gt;=10")/Table3[[#This Row],[Count]]</f>
        <v>0</v>
      </c>
      <c r="H74" s="2">
        <f>COUNTIFS(Table2[Sub-Sector],Table3[[#This Row],[Sub-Sector]],Table2[RSI Exponential â€“ 14D],"&gt;=50")/Table3[[#This Row],[Count]]</f>
        <v>0.5</v>
      </c>
      <c r="I74" s="2">
        <f>COUNTIFS(Table2[Sub-Sector],Table3[[#This Row],[Sub-Sector]],Table2[Relative Volume],"&gt;=1")/Table3[[#This Row],[Count]]</f>
        <v>0.75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0</v>
      </c>
      <c r="M74" s="2">
        <f>COUNTIFS(Table2[Sub-Sector],Table3[[#This Row],[Sub-Sector]],Table2[% Away From Current Week High],"&lt;=0.05")/Table3[[#This Row],[Count]]</f>
        <v>0.75</v>
      </c>
      <c r="N74" s="2">
        <f>COUNTIFS(Table2[Sub-Sector],Table3[[#This Row],[Sub-Sector]],Table2[% Away From Current Month Low],"&gt;=0.05")/Table3[[#This Row],[Count]]</f>
        <v>0</v>
      </c>
      <c r="O74" s="2">
        <f>COUNTIFS(Table2[Sub-Sector],Table3[[#This Row],[Sub-Sector]],Table2[% Away From Current Month High],"&lt;=0.05")/Table3[[#This Row],[Count]]</f>
        <v>0.5</v>
      </c>
      <c r="P74" s="2">
        <f>COUNTIFS(Table2[Sub-Sector],Table3[[#This Row],[Sub-Sector]],Table2[% Away From 52W High],"&lt;=10")/Table3[[#This Row],[Count]]</f>
        <v>0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0.5</v>
      </c>
      <c r="S74" s="2">
        <f>COUNTIFS(Table2[Sub-Sector],Table3[[#This Row],[Sub-Sector]],Table2[% Price above 50 EMA],"&gt;=0")/Table3[[#This Row],[Count]]</f>
        <v>0.75</v>
      </c>
      <c r="T74" s="2">
        <f>COUNTIFS(Table2[Sub-Sector],Table3[[#This Row],[Sub-Sector]],Table2[% Price above 200 EMA],"&gt;=0")/Table3[[#This Row],[Count]]</f>
        <v>0.75</v>
      </c>
      <c r="U74" s="2">
        <f>COUNTIFS(Table2[Sub-Sector],Table3[[#This Row],[Sub-Sector]],Table2[Rate of Change - Zone],"Positive")/Table3[[#This Row],[Count]]</f>
        <v>0.75</v>
      </c>
      <c r="V74" s="2">
        <f>COUNTIFS(Table2[Sub-Sector],Table3[[#This Row],[Sub-Sector]],Table2[Sharpe Ratio],"&gt;=0.10")/Table3[[#This Row],[Count]]</f>
        <v>0</v>
      </c>
      <c r="W7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479</v>
      </c>
      <c r="X74" s="3">
        <f>_xlfn.RANK.AVG(Table3[[#This Row],[Score]],Table3[Score],1)</f>
        <v>76.5</v>
      </c>
      <c r="Y7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74" s="3">
        <f>_xlfn.RANK.AVG(Table3[[#This Row],[Score 2 ]],Table3[[Score 2 ]],1)</f>
        <v>73</v>
      </c>
    </row>
    <row r="75" spans="1:26" x14ac:dyDescent="0.3">
      <c r="A75" s="2" t="s">
        <v>116</v>
      </c>
      <c r="B75" s="4">
        <f>COUNTIFS(Table2[Sub-Sector],Table3[[#This Row],[Sub-Sector]])</f>
        <v>3</v>
      </c>
      <c r="C75" s="2">
        <f>COUNTIFS(Table2[Sub-Sector],Table3[[#This Row],[Sub-Sector]],Table2[Uptrend],"Uptrend")/Table3[[#This Row],[Count]]</f>
        <v>0.33333333333333331</v>
      </c>
      <c r="D75" s="2">
        <f>COUNTIFS(Table2[Sub-Sector],Table3[[#This Row],[Sub-Sector]],Table2[1W Return vs Nifty],"&gt;=5")/Table3[[#This Row],[Count]]</f>
        <v>0.33333333333333331</v>
      </c>
      <c r="E75" s="2">
        <f>COUNTIFS(Table2[Sub-Sector],Table3[[#This Row],[Sub-Sector]],Table2[1M Return vs Nifty],"&gt;=5")/Table3[[#This Row],[Count]]</f>
        <v>0.33333333333333331</v>
      </c>
      <c r="F75" s="2">
        <f>COUNTIFS(Table2[Sub-Sector],Table3[[#This Row],[Sub-Sector]],Table2[6M Return vs Nifty],"&gt;=10")/Table3[[#This Row],[Count]]</f>
        <v>0.33333333333333331</v>
      </c>
      <c r="G75" s="2">
        <f>COUNTIFS(Table2[Sub-Sector],Table3[[#This Row],[Sub-Sector]],Table2[1Y Return vs Nifty],"&gt;=10")/Table3[[#This Row],[Count]]</f>
        <v>0.66666666666666663</v>
      </c>
      <c r="H75" s="2">
        <f>COUNTIFS(Table2[Sub-Sector],Table3[[#This Row],[Sub-Sector]],Table2[RSI Exponential â€“ 14D],"&gt;=50")/Table3[[#This Row],[Count]]</f>
        <v>0.33333333333333331</v>
      </c>
      <c r="I75" s="2">
        <f>COUNTIFS(Table2[Sub-Sector],Table3[[#This Row],[Sub-Sector]],Table2[Relative Volume],"&gt;=1")/Table3[[#This Row],[Count]]</f>
        <v>0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0</v>
      </c>
      <c r="M75" s="2">
        <f>COUNTIFS(Table2[Sub-Sector],Table3[[#This Row],[Sub-Sector]],Table2[% Away From Current Week High],"&lt;=0.05")/Table3[[#This Row],[Count]]</f>
        <v>0.66666666666666663</v>
      </c>
      <c r="N75" s="2">
        <f>COUNTIFS(Table2[Sub-Sector],Table3[[#This Row],[Sub-Sector]],Table2[% Away From Current Month Low],"&gt;=0.05")/Table3[[#This Row],[Count]]</f>
        <v>0.33333333333333331</v>
      </c>
      <c r="O75" s="2">
        <f>COUNTIFS(Table2[Sub-Sector],Table3[[#This Row],[Sub-Sector]],Table2[% Away From Current Month High],"&lt;=0.05")/Table3[[#This Row],[Count]]</f>
        <v>0.33333333333333331</v>
      </c>
      <c r="P75" s="2">
        <f>COUNTIFS(Table2[Sub-Sector],Table3[[#This Row],[Sub-Sector]],Table2[% Away From 52W High],"&lt;=10")/Table3[[#This Row],[Count]]</f>
        <v>0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0.33333333333333331</v>
      </c>
      <c r="S75" s="2">
        <f>COUNTIFS(Table2[Sub-Sector],Table3[[#This Row],[Sub-Sector]],Table2[% Price above 50 EMA],"&gt;=0")/Table3[[#This Row],[Count]]</f>
        <v>0</v>
      </c>
      <c r="T75" s="2">
        <f>COUNTIFS(Table2[Sub-Sector],Table3[[#This Row],[Sub-Sector]],Table2[% Price above 200 EMA],"&gt;=0")/Table3[[#This Row],[Count]]</f>
        <v>0.66666666666666663</v>
      </c>
      <c r="U75" s="2">
        <f>COUNTIFS(Table2[Sub-Sector],Table3[[#This Row],[Sub-Sector]],Table2[Rate of Change - Zone],"Positive")/Table3[[#This Row],[Count]]</f>
        <v>0.66666666666666663</v>
      </c>
      <c r="V75" s="2">
        <f>COUNTIFS(Table2[Sub-Sector],Table3[[#This Row],[Sub-Sector]],Table2[Sharpe Ratio],"&gt;=0.10")/Table3[[#This Row],[Count]]</f>
        <v>0.33333333333333331</v>
      </c>
      <c r="W7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423.5</v>
      </c>
      <c r="X75" s="3">
        <f>_xlfn.RANK.AVG(Table3[[#This Row],[Score]],Table3[Score],1)</f>
        <v>57</v>
      </c>
      <c r="Y7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263.5</v>
      </c>
      <c r="Z75" s="3">
        <f>_xlfn.RANK.AVG(Table3[[#This Row],[Score 2 ]],Table3[[Score 2 ]],1)</f>
        <v>74</v>
      </c>
    </row>
    <row r="76" spans="1:26" x14ac:dyDescent="0.3">
      <c r="A76" s="2" t="s">
        <v>256</v>
      </c>
      <c r="B76" s="4">
        <f>COUNTIFS(Table2[Sub-Sector],Table3[[#This Row],[Sub-Sector]])</f>
        <v>7</v>
      </c>
      <c r="C76" s="2">
        <f>COUNTIFS(Table2[Sub-Sector],Table3[[#This Row],[Sub-Sector]],Table2[Uptrend],"Uptrend")/Table3[[#This Row],[Count]]</f>
        <v>0.5714285714285714</v>
      </c>
      <c r="D76" s="2">
        <f>COUNTIFS(Table2[Sub-Sector],Table3[[#This Row],[Sub-Sector]],Table2[1W Return vs Nifty],"&gt;=5")/Table3[[#This Row],[Count]]</f>
        <v>0</v>
      </c>
      <c r="E76" s="2">
        <f>COUNTIFS(Table2[Sub-Sector],Table3[[#This Row],[Sub-Sector]],Table2[1M Return vs Nifty],"&gt;=5")/Table3[[#This Row],[Count]]</f>
        <v>0</v>
      </c>
      <c r="F76" s="2">
        <f>COUNTIFS(Table2[Sub-Sector],Table3[[#This Row],[Sub-Sector]],Table2[6M Return vs Nifty],"&gt;=10")/Table3[[#This Row],[Count]]</f>
        <v>0.14285714285714285</v>
      </c>
      <c r="G76" s="2">
        <f>COUNTIFS(Table2[Sub-Sector],Table3[[#This Row],[Sub-Sector]],Table2[1Y Return vs Nifty],"&gt;=10")/Table3[[#This Row],[Count]]</f>
        <v>0.7142857142857143</v>
      </c>
      <c r="H76" s="2">
        <f>COUNTIFS(Table2[Sub-Sector],Table3[[#This Row],[Sub-Sector]],Table2[RSI Exponential â€“ 14D],"&gt;=50")/Table3[[#This Row],[Count]]</f>
        <v>0.42857142857142855</v>
      </c>
      <c r="I76" s="2">
        <f>COUNTIFS(Table2[Sub-Sector],Table3[[#This Row],[Sub-Sector]],Table2[Relative Volume],"&gt;=1")/Table3[[#This Row],[Count]]</f>
        <v>0.42857142857142855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0.14285714285714285</v>
      </c>
      <c r="M76" s="2">
        <f>COUNTIFS(Table2[Sub-Sector],Table3[[#This Row],[Sub-Sector]],Table2[% Away From Current Week High],"&lt;=0.05")/Table3[[#This Row],[Count]]</f>
        <v>1</v>
      </c>
      <c r="N76" s="2">
        <f>COUNTIFS(Table2[Sub-Sector],Table3[[#This Row],[Sub-Sector]],Table2[% Away From Current Month Low],"&gt;=0.05")/Table3[[#This Row],[Count]]</f>
        <v>0.14285714285714285</v>
      </c>
      <c r="O76" s="2">
        <f>COUNTIFS(Table2[Sub-Sector],Table3[[#This Row],[Sub-Sector]],Table2[% Away From Current Month High],"&lt;=0.05")/Table3[[#This Row],[Count]]</f>
        <v>0.5714285714285714</v>
      </c>
      <c r="P76" s="2">
        <f>COUNTIFS(Table2[Sub-Sector],Table3[[#This Row],[Sub-Sector]],Table2[% Away From 52W High],"&lt;=10")/Table3[[#This Row],[Count]]</f>
        <v>0.42857142857142855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0.42857142857142855</v>
      </c>
      <c r="S76" s="2">
        <f>COUNTIFS(Table2[Sub-Sector],Table3[[#This Row],[Sub-Sector]],Table2[% Price above 50 EMA],"&gt;=0")/Table3[[#This Row],[Count]]</f>
        <v>0.42857142857142855</v>
      </c>
      <c r="T76" s="2">
        <f>COUNTIFS(Table2[Sub-Sector],Table3[[#This Row],[Sub-Sector]],Table2[% Price above 200 EMA],"&gt;=0")/Table3[[#This Row],[Count]]</f>
        <v>1</v>
      </c>
      <c r="U76" s="2">
        <f>COUNTIFS(Table2[Sub-Sector],Table3[[#This Row],[Sub-Sector]],Table2[Rate of Change - Zone],"Positive")/Table3[[#This Row],[Count]]</f>
        <v>0.2857142857142857</v>
      </c>
      <c r="V76" s="2">
        <f>COUNTIFS(Table2[Sub-Sector],Table3[[#This Row],[Sub-Sector]],Table2[Sharpe Ratio],"&gt;=0.10")/Table3[[#This Row],[Count]]</f>
        <v>0.2857142857142857</v>
      </c>
      <c r="W7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526.5</v>
      </c>
      <c r="X76" s="3">
        <f>_xlfn.RANK.AVG(Table3[[#This Row],[Score]],Table3[Score],1)</f>
        <v>90</v>
      </c>
      <c r="Y7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266.5</v>
      </c>
      <c r="Z76" s="3">
        <f>_xlfn.RANK.AVG(Table3[[#This Row],[Score 2 ]],Table3[[Score 2 ]],1)</f>
        <v>75</v>
      </c>
    </row>
    <row r="77" spans="1:26" x14ac:dyDescent="0.3">
      <c r="A77" s="2" t="s">
        <v>953</v>
      </c>
      <c r="B77" s="4">
        <f>COUNTIFS(Table2[Sub-Sector],Table3[[#This Row],[Sub-Sector]])</f>
        <v>2</v>
      </c>
      <c r="C77" s="2">
        <f>COUNTIFS(Table2[Sub-Sector],Table3[[#This Row],[Sub-Sector]],Table2[Uptrend],"Uptrend")/Table3[[#This Row],[Count]]</f>
        <v>1</v>
      </c>
      <c r="D77" s="2">
        <f>COUNTIFS(Table2[Sub-Sector],Table3[[#This Row],[Sub-Sector]],Table2[1W Return vs Nifty],"&gt;=5")/Table3[[#This Row],[Count]]</f>
        <v>0</v>
      </c>
      <c r="E77" s="2">
        <f>COUNTIFS(Table2[Sub-Sector],Table3[[#This Row],[Sub-Sector]],Table2[1M Return vs Nifty],"&gt;=5")/Table3[[#This Row],[Count]]</f>
        <v>0</v>
      </c>
      <c r="F77" s="2">
        <f>COUNTIFS(Table2[Sub-Sector],Table3[[#This Row],[Sub-Sector]],Table2[6M Return vs Nifty],"&gt;=10")/Table3[[#This Row],[Count]]</f>
        <v>0.5</v>
      </c>
      <c r="G77" s="2">
        <f>COUNTIFS(Table2[Sub-Sector],Table3[[#This Row],[Sub-Sector]],Table2[1Y Return vs Nifty],"&gt;=10")/Table3[[#This Row],[Count]]</f>
        <v>1</v>
      </c>
      <c r="H77" s="2">
        <f>COUNTIFS(Table2[Sub-Sector],Table3[[#This Row],[Sub-Sector]],Table2[RSI Exponential â€“ 14D],"&gt;=50")/Table3[[#This Row],[Count]]</f>
        <v>0</v>
      </c>
      <c r="I77" s="2">
        <f>COUNTIFS(Table2[Sub-Sector],Table3[[#This Row],[Sub-Sector]],Table2[Relative Volume],"&gt;=1")/Table3[[#This Row],[Count]]</f>
        <v>0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</v>
      </c>
      <c r="M77" s="2">
        <f>COUNTIFS(Table2[Sub-Sector],Table3[[#This Row],[Sub-Sector]],Table2[% Away From Current Week High],"&lt;=0.05")/Table3[[#This Row],[Count]]</f>
        <v>1</v>
      </c>
      <c r="N77" s="2">
        <f>COUNTIFS(Table2[Sub-Sector],Table3[[#This Row],[Sub-Sector]],Table2[% Away From Current Month Low],"&gt;=0.05")/Table3[[#This Row],[Count]]</f>
        <v>0</v>
      </c>
      <c r="O77" s="2">
        <f>COUNTIFS(Table2[Sub-Sector],Table3[[#This Row],[Sub-Sector]],Table2[% Away From Current Month High],"&lt;=0.05")/Table3[[#This Row],[Count]]</f>
        <v>0</v>
      </c>
      <c r="P77" s="2">
        <f>COUNTIFS(Table2[Sub-Sector],Table3[[#This Row],[Sub-Sector]],Table2[% Away From 52W High],"&lt;=10")/Table3[[#This Row],[Count]]</f>
        <v>0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0</v>
      </c>
      <c r="S77" s="2">
        <f>COUNTIFS(Table2[Sub-Sector],Table3[[#This Row],[Sub-Sector]],Table2[% Price above 50 EMA],"&gt;=0")/Table3[[#This Row],[Count]]</f>
        <v>0</v>
      </c>
      <c r="T77" s="2">
        <f>COUNTIFS(Table2[Sub-Sector],Table3[[#This Row],[Sub-Sector]],Table2[% Price above 200 EMA],"&gt;=0")/Table3[[#This Row],[Count]]</f>
        <v>1</v>
      </c>
      <c r="U77" s="2">
        <f>COUNTIFS(Table2[Sub-Sector],Table3[[#This Row],[Sub-Sector]],Table2[Rate of Change - Zone],"Positive")/Table3[[#This Row],[Count]]</f>
        <v>0</v>
      </c>
      <c r="V77" s="2">
        <f>COUNTIFS(Table2[Sub-Sector],Table3[[#This Row],[Sub-Sector]],Table2[Sharpe Ratio],"&gt;=0.10")/Table3[[#This Row],[Count]]</f>
        <v>1</v>
      </c>
      <c r="W7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474.5</v>
      </c>
      <c r="X77" s="3">
        <f>_xlfn.RANK.AVG(Table3[[#This Row],[Score]],Table3[Score],1)</f>
        <v>74</v>
      </c>
      <c r="Y7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</v>
      </c>
      <c r="Z77" s="3">
        <f>_xlfn.RANK.AVG(Table3[[#This Row],[Score 2 ]],Table3[[Score 2 ]],1)</f>
        <v>76.5</v>
      </c>
    </row>
    <row r="78" spans="1:26" x14ac:dyDescent="0.3">
      <c r="A78" s="2" t="s">
        <v>1250</v>
      </c>
      <c r="B78" s="4">
        <f>COUNTIFS(Table2[Sub-Sector],Table3[[#This Row],[Sub-Sector]])</f>
        <v>2</v>
      </c>
      <c r="C78" s="2">
        <f>COUNTIFS(Table2[Sub-Sector],Table3[[#This Row],[Sub-Sector]],Table2[Uptrend],"Uptrend")/Table3[[#This Row],[Count]]</f>
        <v>0.5</v>
      </c>
      <c r="D78" s="2">
        <f>COUNTIFS(Table2[Sub-Sector],Table3[[#This Row],[Sub-Sector]],Table2[1W Return vs Nifty],"&gt;=5")/Table3[[#This Row],[Count]]</f>
        <v>0</v>
      </c>
      <c r="E78" s="2">
        <f>COUNTIFS(Table2[Sub-Sector],Table3[[#This Row],[Sub-Sector]],Table2[1M Return vs Nifty],"&gt;=5")/Table3[[#This Row],[Count]]</f>
        <v>0</v>
      </c>
      <c r="F78" s="2">
        <f>COUNTIFS(Table2[Sub-Sector],Table3[[#This Row],[Sub-Sector]],Table2[6M Return vs Nifty],"&gt;=10")/Table3[[#This Row],[Count]]</f>
        <v>0.5</v>
      </c>
      <c r="G78" s="2">
        <f>COUNTIFS(Table2[Sub-Sector],Table3[[#This Row],[Sub-Sector]],Table2[1Y Return vs Nifty],"&gt;=10")/Table3[[#This Row],[Count]]</f>
        <v>1</v>
      </c>
      <c r="H78" s="2">
        <f>COUNTIFS(Table2[Sub-Sector],Table3[[#This Row],[Sub-Sector]],Table2[RSI Exponential â€“ 14D],"&gt;=50")/Table3[[#This Row],[Count]]</f>
        <v>0</v>
      </c>
      <c r="I78" s="2">
        <f>COUNTIFS(Table2[Sub-Sector],Table3[[#This Row],[Sub-Sector]],Table2[Relative Volume],"&gt;=1")/Table3[[#This Row],[Count]]</f>
        <v>0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</v>
      </c>
      <c r="M78" s="2">
        <f>COUNTIFS(Table2[Sub-Sector],Table3[[#This Row],[Sub-Sector]],Table2[% Away From Current Week High],"&lt;=0.05")/Table3[[#This Row],[Count]]</f>
        <v>0.5</v>
      </c>
      <c r="N78" s="2">
        <f>COUNTIFS(Table2[Sub-Sector],Table3[[#This Row],[Sub-Sector]],Table2[% Away From Current Month Low],"&gt;=0.05")/Table3[[#This Row],[Count]]</f>
        <v>0</v>
      </c>
      <c r="O78" s="2">
        <f>COUNTIFS(Table2[Sub-Sector],Table3[[#This Row],[Sub-Sector]],Table2[% Away From Current Month High],"&lt;=0.05")/Table3[[#This Row],[Count]]</f>
        <v>0</v>
      </c>
      <c r="P78" s="2">
        <f>COUNTIFS(Table2[Sub-Sector],Table3[[#This Row],[Sub-Sector]],Table2[% Away From 52W High],"&lt;=10")/Table3[[#This Row],[Count]]</f>
        <v>0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0</v>
      </c>
      <c r="S78" s="2">
        <f>COUNTIFS(Table2[Sub-Sector],Table3[[#This Row],[Sub-Sector]],Table2[% Price above 50 EMA],"&gt;=0")/Table3[[#This Row],[Count]]</f>
        <v>0</v>
      </c>
      <c r="T78" s="2">
        <f>COUNTIFS(Table2[Sub-Sector],Table3[[#This Row],[Sub-Sector]],Table2[% Price above 200 EMA],"&gt;=0")/Table3[[#This Row],[Count]]</f>
        <v>1</v>
      </c>
      <c r="U78" s="2">
        <f>COUNTIFS(Table2[Sub-Sector],Table3[[#This Row],[Sub-Sector]],Table2[Rate of Change - Zone],"Positive")/Table3[[#This Row],[Count]]</f>
        <v>0</v>
      </c>
      <c r="V78" s="2">
        <f>COUNTIFS(Table2[Sub-Sector],Table3[[#This Row],[Sub-Sector]],Table2[Sharpe Ratio],"&gt;=0.10")/Table3[[#This Row],[Count]]</f>
        <v>0</v>
      </c>
      <c r="W7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</v>
      </c>
      <c r="X78" s="3">
        <f>_xlfn.RANK.AVG(Table3[[#This Row],[Score]],Table3[Score],1)</f>
        <v>102.5</v>
      </c>
      <c r="Y7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</v>
      </c>
      <c r="Z78" s="3">
        <f>_xlfn.RANK.AVG(Table3[[#This Row],[Score 2 ]],Table3[[Score 2 ]],1)</f>
        <v>76.5</v>
      </c>
    </row>
    <row r="79" spans="1:26" x14ac:dyDescent="0.3">
      <c r="A79" s="2" t="s">
        <v>946</v>
      </c>
      <c r="B79" s="4">
        <f>COUNTIFS(Table2[Sub-Sector],Table3[[#This Row],[Sub-Sector]])</f>
        <v>2</v>
      </c>
      <c r="C79" s="2">
        <f>COUNTIFS(Table2[Sub-Sector],Table3[[#This Row],[Sub-Sector]],Table2[Uptrend],"Uptrend")/Table3[[#This Row],[Count]]</f>
        <v>0.5</v>
      </c>
      <c r="D79" s="2">
        <f>COUNTIFS(Table2[Sub-Sector],Table3[[#This Row],[Sub-Sector]],Table2[1W Return vs Nifty],"&gt;=5")/Table3[[#This Row],[Count]]</f>
        <v>0</v>
      </c>
      <c r="E79" s="2">
        <f>COUNTIFS(Table2[Sub-Sector],Table3[[#This Row],[Sub-Sector]],Table2[1M Return vs Nifty],"&gt;=5")/Table3[[#This Row],[Count]]</f>
        <v>0</v>
      </c>
      <c r="F79" s="2">
        <f>COUNTIFS(Table2[Sub-Sector],Table3[[#This Row],[Sub-Sector]],Table2[6M Return vs Nifty],"&gt;=10")/Table3[[#This Row],[Count]]</f>
        <v>0</v>
      </c>
      <c r="G79" s="2">
        <f>COUNTIFS(Table2[Sub-Sector],Table3[[#This Row],[Sub-Sector]],Table2[1Y Return vs Nifty],"&gt;=10")/Table3[[#This Row],[Count]]</f>
        <v>1</v>
      </c>
      <c r="H79" s="2">
        <f>COUNTIFS(Table2[Sub-Sector],Table3[[#This Row],[Sub-Sector]],Table2[RSI Exponential â€“ 14D],"&gt;=50")/Table3[[#This Row],[Count]]</f>
        <v>0</v>
      </c>
      <c r="I79" s="2">
        <f>COUNTIFS(Table2[Sub-Sector],Table3[[#This Row],[Sub-Sector]],Table2[Relative Volume],"&gt;=1")/Table3[[#This Row],[Count]]</f>
        <v>0.5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Current Week Low],"&gt;=0.05")/Table3[[#This Row],[Count]]</f>
        <v>0.5</v>
      </c>
      <c r="M79" s="2">
        <f>COUNTIFS(Table2[Sub-Sector],Table3[[#This Row],[Sub-Sector]],Table2[% Away From Current Week High],"&lt;=0.05")/Table3[[#This Row],[Count]]</f>
        <v>0.5</v>
      </c>
      <c r="N79" s="2">
        <f>COUNTIFS(Table2[Sub-Sector],Table3[[#This Row],[Sub-Sector]],Table2[% Away From Current Month Low],"&gt;=0.05")/Table3[[#This Row],[Count]]</f>
        <v>0.5</v>
      </c>
      <c r="O79" s="2">
        <f>COUNTIFS(Table2[Sub-Sector],Table3[[#This Row],[Sub-Sector]],Table2[% Away From Current Month High],"&lt;=0.05")/Table3[[#This Row],[Count]]</f>
        <v>0</v>
      </c>
      <c r="P79" s="2">
        <f>COUNTIFS(Table2[Sub-Sector],Table3[[#This Row],[Sub-Sector]],Table2[% Away From 52W High],"&lt;=10")/Table3[[#This Row],[Count]]</f>
        <v>0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0</v>
      </c>
      <c r="S79" s="2">
        <f>COUNTIFS(Table2[Sub-Sector],Table3[[#This Row],[Sub-Sector]],Table2[% Price above 50 EMA],"&gt;=0")/Table3[[#This Row],[Count]]</f>
        <v>0.5</v>
      </c>
      <c r="T79" s="2">
        <f>COUNTIFS(Table2[Sub-Sector],Table3[[#This Row],[Sub-Sector]],Table2[% Price above 200 EMA],"&gt;=0")/Table3[[#This Row],[Count]]</f>
        <v>1</v>
      </c>
      <c r="U79" s="2">
        <f>COUNTIFS(Table2[Sub-Sector],Table3[[#This Row],[Sub-Sector]],Table2[Rate of Change - Zone],"Positive")/Table3[[#This Row],[Count]]</f>
        <v>0</v>
      </c>
      <c r="V79" s="2">
        <f>COUNTIFS(Table2[Sub-Sector],Table3[[#This Row],[Sub-Sector]],Table2[Sharpe Ratio],"&gt;=0.10")/Table3[[#This Row],[Count]]</f>
        <v>0.5</v>
      </c>
      <c r="W7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547.5</v>
      </c>
      <c r="X79" s="3">
        <f>_xlfn.RANK.AVG(Table3[[#This Row],[Score]],Table3[Score],1)</f>
        <v>104</v>
      </c>
      <c r="Y7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276.5</v>
      </c>
      <c r="Z79" s="3">
        <f>_xlfn.RANK.AVG(Table3[[#This Row],[Score 2 ]],Table3[[Score 2 ]],1)</f>
        <v>78</v>
      </c>
    </row>
    <row r="80" spans="1:26" x14ac:dyDescent="0.3">
      <c r="A80" s="2" t="s">
        <v>288</v>
      </c>
      <c r="B80" s="4">
        <f>COUNTIFS(Table2[Sub-Sector],Table3[[#This Row],[Sub-Sector]])</f>
        <v>14</v>
      </c>
      <c r="C80" s="2">
        <f>COUNTIFS(Table2[Sub-Sector],Table3[[#This Row],[Sub-Sector]],Table2[Uptrend],"Uptrend")/Table3[[#This Row],[Count]]</f>
        <v>0.7142857142857143</v>
      </c>
      <c r="D80" s="2">
        <f>COUNTIFS(Table2[Sub-Sector],Table3[[#This Row],[Sub-Sector]],Table2[1W Return vs Nifty],"&gt;=5")/Table3[[#This Row],[Count]]</f>
        <v>0.14285714285714285</v>
      </c>
      <c r="E80" s="2">
        <f>COUNTIFS(Table2[Sub-Sector],Table3[[#This Row],[Sub-Sector]],Table2[1M Return vs Nifty],"&gt;=5")/Table3[[#This Row],[Count]]</f>
        <v>0.21428571428571427</v>
      </c>
      <c r="F80" s="2">
        <f>COUNTIFS(Table2[Sub-Sector],Table3[[#This Row],[Sub-Sector]],Table2[6M Return vs Nifty],"&gt;=10")/Table3[[#This Row],[Count]]</f>
        <v>0.21428571428571427</v>
      </c>
      <c r="G80" s="2">
        <f>COUNTIFS(Table2[Sub-Sector],Table3[[#This Row],[Sub-Sector]],Table2[1Y Return vs Nifty],"&gt;=10")/Table3[[#This Row],[Count]]</f>
        <v>0.42857142857142855</v>
      </c>
      <c r="H80" s="2">
        <f>COUNTIFS(Table2[Sub-Sector],Table3[[#This Row],[Sub-Sector]],Table2[RSI Exponential â€“ 14D],"&gt;=50")/Table3[[#This Row],[Count]]</f>
        <v>0.5714285714285714</v>
      </c>
      <c r="I80" s="2">
        <f>COUNTIFS(Table2[Sub-Sector],Table3[[#This Row],[Sub-Sector]],Table2[Relative Volume],"&gt;=1")/Table3[[#This Row],[Count]]</f>
        <v>0.21428571428571427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0.9285714285714286</v>
      </c>
      <c r="L80" s="2">
        <f>COUNTIFS(Table2[Sub-Sector],Table3[[#This Row],[Sub-Sector]],Table2[% Away From Current Week Low],"&gt;=0.05")/Table3[[#This Row],[Count]]</f>
        <v>0.5</v>
      </c>
      <c r="M80" s="2">
        <f>COUNTIFS(Table2[Sub-Sector],Table3[[#This Row],[Sub-Sector]],Table2[% Away From Current Week High],"&lt;=0.05")/Table3[[#This Row],[Count]]</f>
        <v>0.8571428571428571</v>
      </c>
      <c r="N80" s="2">
        <f>COUNTIFS(Table2[Sub-Sector],Table3[[#This Row],[Sub-Sector]],Table2[% Away From Current Month Low],"&gt;=0.05")/Table3[[#This Row],[Count]]</f>
        <v>0.5</v>
      </c>
      <c r="O80" s="2">
        <f>COUNTIFS(Table2[Sub-Sector],Table3[[#This Row],[Sub-Sector]],Table2[% Away From Current Month High],"&lt;=0.05")/Table3[[#This Row],[Count]]</f>
        <v>0.7857142857142857</v>
      </c>
      <c r="P80" s="2">
        <f>COUNTIFS(Table2[Sub-Sector],Table3[[#This Row],[Sub-Sector]],Table2[% Away From 52W High],"&lt;=10")/Table3[[#This Row],[Count]]</f>
        <v>0.42857142857142855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0.6428571428571429</v>
      </c>
      <c r="S80" s="2">
        <f>COUNTIFS(Table2[Sub-Sector],Table3[[#This Row],[Sub-Sector]],Table2[% Price above 50 EMA],"&gt;=0")/Table3[[#This Row],[Count]]</f>
        <v>0.7142857142857143</v>
      </c>
      <c r="T80" s="2">
        <f>COUNTIFS(Table2[Sub-Sector],Table3[[#This Row],[Sub-Sector]],Table2[% Price above 200 EMA],"&gt;=0")/Table3[[#This Row],[Count]]</f>
        <v>0.9285714285714286</v>
      </c>
      <c r="U80" s="2">
        <f>COUNTIFS(Table2[Sub-Sector],Table3[[#This Row],[Sub-Sector]],Table2[Rate of Change - Zone],"Positive")/Table3[[#This Row],[Count]]</f>
        <v>0.7142857142857143</v>
      </c>
      <c r="V80" s="2">
        <f>COUNTIFS(Table2[Sub-Sector],Table3[[#This Row],[Sub-Sector]],Table2[Sharpe Ratio],"&gt;=0.10")/Table3[[#This Row],[Count]]</f>
        <v>0.2857142857142857</v>
      </c>
      <c r="W8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417.5</v>
      </c>
      <c r="X80" s="3">
        <f>_xlfn.RANK.AVG(Table3[[#This Row],[Score]],Table3[Score],1)</f>
        <v>55</v>
      </c>
      <c r="Y8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</v>
      </c>
      <c r="Z80" s="3">
        <f>_xlfn.RANK.AVG(Table3[[#This Row],[Score 2 ]],Table3[[Score 2 ]],1)</f>
        <v>79</v>
      </c>
    </row>
    <row r="81" spans="1:26" x14ac:dyDescent="0.3">
      <c r="A81" s="2" t="s">
        <v>1566</v>
      </c>
      <c r="B81" s="4">
        <f>COUNTIFS(Table2[Sub-Sector],Table3[[#This Row],[Sub-Sector]])</f>
        <v>2</v>
      </c>
      <c r="C81" s="2">
        <f>COUNTIFS(Table2[Sub-Sector],Table3[[#This Row],[Sub-Sector]],Table2[Uptrend],"Uptrend")/Table3[[#This Row],[Count]]</f>
        <v>1</v>
      </c>
      <c r="D81" s="2">
        <f>COUNTIFS(Table2[Sub-Sector],Table3[[#This Row],[Sub-Sector]],Table2[1W Return vs Nifty],"&gt;=5")/Table3[[#This Row],[Count]]</f>
        <v>0</v>
      </c>
      <c r="E81" s="2">
        <f>COUNTIFS(Table2[Sub-Sector],Table3[[#This Row],[Sub-Sector]],Table2[1M Return vs Nifty],"&gt;=5")/Table3[[#This Row],[Count]]</f>
        <v>0</v>
      </c>
      <c r="F81" s="2">
        <f>COUNTIFS(Table2[Sub-Sector],Table3[[#This Row],[Sub-Sector]],Table2[6M Return vs Nifty],"&gt;=10")/Table3[[#This Row],[Count]]</f>
        <v>0</v>
      </c>
      <c r="G81" s="2">
        <f>COUNTIFS(Table2[Sub-Sector],Table3[[#This Row],[Sub-Sector]],Table2[1Y Return vs Nifty],"&gt;=10")/Table3[[#This Row],[Count]]</f>
        <v>0.5</v>
      </c>
      <c r="H81" s="2">
        <f>COUNTIFS(Table2[Sub-Sector],Table3[[#This Row],[Sub-Sector]],Table2[RSI Exponential â€“ 14D],"&gt;=50")/Table3[[#This Row],[Count]]</f>
        <v>0.5</v>
      </c>
      <c r="I81" s="2">
        <f>COUNTIFS(Table2[Sub-Sector],Table3[[#This Row],[Sub-Sector]],Table2[Relative Volume],"&gt;=1")/Table3[[#This Row],[Count]]</f>
        <v>0.5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0.5</v>
      </c>
      <c r="M81" s="2">
        <f>COUNTIFS(Table2[Sub-Sector],Table3[[#This Row],[Sub-Sector]],Table2[% Away From Current Week High],"&lt;=0.05")/Table3[[#This Row],[Count]]</f>
        <v>1</v>
      </c>
      <c r="N81" s="2">
        <f>COUNTIFS(Table2[Sub-Sector],Table3[[#This Row],[Sub-Sector]],Table2[% Away From Current Month Low],"&gt;=0.05")/Table3[[#This Row],[Count]]</f>
        <v>0.5</v>
      </c>
      <c r="O81" s="2">
        <f>COUNTIFS(Table2[Sub-Sector],Table3[[#This Row],[Sub-Sector]],Table2[% Away From Current Month High],"&lt;=0.05")/Table3[[#This Row],[Count]]</f>
        <v>1</v>
      </c>
      <c r="P81" s="2">
        <f>COUNTIFS(Table2[Sub-Sector],Table3[[#This Row],[Sub-Sector]],Table2[% Away From 52W High],"&lt;=10")/Table3[[#This Row],[Count]]</f>
        <v>0.5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Price above 20 EMA],"&gt;=0")/Table3[[#This Row],[Count]]</f>
        <v>0.5</v>
      </c>
      <c r="S81" s="2">
        <f>COUNTIFS(Table2[Sub-Sector],Table3[[#This Row],[Sub-Sector]],Table2[% Price above 50 EMA],"&gt;=0")/Table3[[#This Row],[Count]]</f>
        <v>1</v>
      </c>
      <c r="T81" s="2">
        <f>COUNTIFS(Table2[Sub-Sector],Table3[[#This Row],[Sub-Sector]],Table2[% Price above 200 EMA],"&gt;=0")/Table3[[#This Row],[Count]]</f>
        <v>1</v>
      </c>
      <c r="U81" s="2">
        <f>COUNTIFS(Table2[Sub-Sector],Table3[[#This Row],[Sub-Sector]],Table2[Rate of Change - Zone],"Positive")/Table3[[#This Row],[Count]]</f>
        <v>0.5</v>
      </c>
      <c r="V81" s="2">
        <f>COUNTIFS(Table2[Sub-Sector],Table3[[#This Row],[Sub-Sector]],Table2[Sharpe Ratio],"&gt;=0.10")/Table3[[#This Row],[Count]]</f>
        <v>0.5</v>
      </c>
      <c r="W8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478</v>
      </c>
      <c r="X81" s="3">
        <f>_xlfn.RANK.AVG(Table3[[#This Row],[Score]],Table3[Score],1)</f>
        <v>75</v>
      </c>
      <c r="Y8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279.5</v>
      </c>
      <c r="Z81" s="3">
        <f>_xlfn.RANK.AVG(Table3[[#This Row],[Score 2 ]],Table3[[Score 2 ]],1)</f>
        <v>80</v>
      </c>
    </row>
    <row r="82" spans="1:26" x14ac:dyDescent="0.3">
      <c r="A82" s="2" t="s">
        <v>95</v>
      </c>
      <c r="B82" s="4">
        <f>COUNTIFS(Table2[Sub-Sector],Table3[[#This Row],[Sub-Sector]])</f>
        <v>5</v>
      </c>
      <c r="C82" s="2">
        <f>COUNTIFS(Table2[Sub-Sector],Table3[[#This Row],[Sub-Sector]],Table2[Uptrend],"Uptrend")/Table3[[#This Row],[Count]]</f>
        <v>0.6</v>
      </c>
      <c r="D82" s="2">
        <f>COUNTIFS(Table2[Sub-Sector],Table3[[#This Row],[Sub-Sector]],Table2[1W Return vs Nifty],"&gt;=5")/Table3[[#This Row],[Count]]</f>
        <v>0.2</v>
      </c>
      <c r="E82" s="2">
        <f>COUNTIFS(Table2[Sub-Sector],Table3[[#This Row],[Sub-Sector]],Table2[1M Return vs Nifty],"&gt;=5")/Table3[[#This Row],[Count]]</f>
        <v>0.4</v>
      </c>
      <c r="F82" s="2">
        <f>COUNTIFS(Table2[Sub-Sector],Table3[[#This Row],[Sub-Sector]],Table2[6M Return vs Nifty],"&gt;=10")/Table3[[#This Row],[Count]]</f>
        <v>0.6</v>
      </c>
      <c r="G82" s="2">
        <f>COUNTIFS(Table2[Sub-Sector],Table3[[#This Row],[Sub-Sector]],Table2[1Y Return vs Nifty],"&gt;=10")/Table3[[#This Row],[Count]]</f>
        <v>0.6</v>
      </c>
      <c r="H82" s="2">
        <f>COUNTIFS(Table2[Sub-Sector],Table3[[#This Row],[Sub-Sector]],Table2[RSI Exponential â€“ 14D],"&gt;=50")/Table3[[#This Row],[Count]]</f>
        <v>0.4</v>
      </c>
      <c r="I82" s="2">
        <f>COUNTIFS(Table2[Sub-Sector],Table3[[#This Row],[Sub-Sector]],Table2[Relative Volume],"&gt;=1")/Table3[[#This Row],[Count]]</f>
        <v>0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Current Week Low],"&gt;=0.05")/Table3[[#This Row],[Count]]</f>
        <v>0.4</v>
      </c>
      <c r="M82" s="2">
        <f>COUNTIFS(Table2[Sub-Sector],Table3[[#This Row],[Sub-Sector]],Table2[% Away From Current Week High],"&lt;=0.05")/Table3[[#This Row],[Count]]</f>
        <v>1</v>
      </c>
      <c r="N82" s="2">
        <f>COUNTIFS(Table2[Sub-Sector],Table3[[#This Row],[Sub-Sector]],Table2[% Away From Current Month Low],"&gt;=0.05")/Table3[[#This Row],[Count]]</f>
        <v>0.4</v>
      </c>
      <c r="O82" s="2">
        <f>COUNTIFS(Table2[Sub-Sector],Table3[[#This Row],[Sub-Sector]],Table2[% Away From Current Month High],"&lt;=0.05")/Table3[[#This Row],[Count]]</f>
        <v>0.6</v>
      </c>
      <c r="P82" s="2">
        <f>COUNTIFS(Table2[Sub-Sector],Table3[[#This Row],[Sub-Sector]],Table2[% Away From 52W High],"&lt;=10")/Table3[[#This Row],[Count]]</f>
        <v>0.2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Price above 20 EMA],"&gt;=0")/Table3[[#This Row],[Count]]</f>
        <v>0.4</v>
      </c>
      <c r="S82" s="2">
        <f>COUNTIFS(Table2[Sub-Sector],Table3[[#This Row],[Sub-Sector]],Table2[% Price above 50 EMA],"&gt;=0")/Table3[[#This Row],[Count]]</f>
        <v>0.6</v>
      </c>
      <c r="T82" s="2">
        <f>COUNTIFS(Table2[Sub-Sector],Table3[[#This Row],[Sub-Sector]],Table2[% Price above 200 EMA],"&gt;=0")/Table3[[#This Row],[Count]]</f>
        <v>0.6</v>
      </c>
      <c r="U82" s="2">
        <f>COUNTIFS(Table2[Sub-Sector],Table3[[#This Row],[Sub-Sector]],Table2[Rate of Change - Zone],"Positive")/Table3[[#This Row],[Count]]</f>
        <v>0.2</v>
      </c>
      <c r="V82" s="2">
        <f>COUNTIFS(Table2[Sub-Sector],Table3[[#This Row],[Sub-Sector]],Table2[Sharpe Ratio],"&gt;=0.10")/Table3[[#This Row],[Count]]</f>
        <v>0.4</v>
      </c>
      <c r="W8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422.5</v>
      </c>
      <c r="X82" s="3">
        <f>_xlfn.RANK.AVG(Table3[[#This Row],[Score]],Table3[Score],1)</f>
        <v>56</v>
      </c>
      <c r="Y8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289.5</v>
      </c>
      <c r="Z82" s="3">
        <f>_xlfn.RANK.AVG(Table3[[#This Row],[Score 2 ]],Table3[[Score 2 ]],1)</f>
        <v>81</v>
      </c>
    </row>
    <row r="83" spans="1:26" x14ac:dyDescent="0.3">
      <c r="A83" s="2" t="s">
        <v>523</v>
      </c>
      <c r="B83" s="4">
        <f>COUNTIFS(Table2[Sub-Sector],Table3[[#This Row],[Sub-Sector]])</f>
        <v>5</v>
      </c>
      <c r="C83" s="2">
        <f>COUNTIFS(Table2[Sub-Sector],Table3[[#This Row],[Sub-Sector]],Table2[Uptrend],"Uptrend")/Table3[[#This Row],[Count]]</f>
        <v>0.6</v>
      </c>
      <c r="D83" s="2">
        <f>COUNTIFS(Table2[Sub-Sector],Table3[[#This Row],[Sub-Sector]],Table2[1W Return vs Nifty],"&gt;=5")/Table3[[#This Row],[Count]]</f>
        <v>0</v>
      </c>
      <c r="E83" s="2">
        <f>COUNTIFS(Table2[Sub-Sector],Table3[[#This Row],[Sub-Sector]],Table2[1M Return vs Nifty],"&gt;=5")/Table3[[#This Row],[Count]]</f>
        <v>0</v>
      </c>
      <c r="F83" s="2">
        <f>COUNTIFS(Table2[Sub-Sector],Table3[[#This Row],[Sub-Sector]],Table2[6M Return vs Nifty],"&gt;=10")/Table3[[#This Row],[Count]]</f>
        <v>0.4</v>
      </c>
      <c r="G83" s="2">
        <f>COUNTIFS(Table2[Sub-Sector],Table3[[#This Row],[Sub-Sector]],Table2[1Y Return vs Nifty],"&gt;=10")/Table3[[#This Row],[Count]]</f>
        <v>0.8</v>
      </c>
      <c r="H83" s="2">
        <f>COUNTIFS(Table2[Sub-Sector],Table3[[#This Row],[Sub-Sector]],Table2[RSI Exponential â€“ 14D],"&gt;=50")/Table3[[#This Row],[Count]]</f>
        <v>0.2</v>
      </c>
      <c r="I83" s="2">
        <f>COUNTIFS(Table2[Sub-Sector],Table3[[#This Row],[Sub-Sector]],Table2[Relative Volume],"&gt;=1")/Table3[[#This Row],[Count]]</f>
        <v>0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1</v>
      </c>
      <c r="L83" s="2">
        <f>COUNTIFS(Table2[Sub-Sector],Table3[[#This Row],[Sub-Sector]],Table2[% Away From Current Week Low],"&gt;=0.05")/Table3[[#This Row],[Count]]</f>
        <v>0.4</v>
      </c>
      <c r="M83" s="2">
        <f>COUNTIFS(Table2[Sub-Sector],Table3[[#This Row],[Sub-Sector]],Table2[% Away From Current Week High],"&lt;=0.05")/Table3[[#This Row],[Count]]</f>
        <v>1</v>
      </c>
      <c r="N83" s="2">
        <f>COUNTIFS(Table2[Sub-Sector],Table3[[#This Row],[Sub-Sector]],Table2[% Away From Current Month Low],"&gt;=0.05")/Table3[[#This Row],[Count]]</f>
        <v>0.4</v>
      </c>
      <c r="O83" s="2">
        <f>COUNTIFS(Table2[Sub-Sector],Table3[[#This Row],[Sub-Sector]],Table2[% Away From Current Month High],"&lt;=0.05")/Table3[[#This Row],[Count]]</f>
        <v>0.6</v>
      </c>
      <c r="P83" s="2">
        <f>COUNTIFS(Table2[Sub-Sector],Table3[[#This Row],[Sub-Sector]],Table2[% Away From 52W High],"&lt;=10")/Table3[[#This Row],[Count]]</f>
        <v>0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0</v>
      </c>
      <c r="S83" s="2">
        <f>COUNTIFS(Table2[Sub-Sector],Table3[[#This Row],[Sub-Sector]],Table2[% Price above 50 EMA],"&gt;=0")/Table3[[#This Row],[Count]]</f>
        <v>0.2</v>
      </c>
      <c r="T83" s="2">
        <f>COUNTIFS(Table2[Sub-Sector],Table3[[#This Row],[Sub-Sector]],Table2[% Price above 200 EMA],"&gt;=0")/Table3[[#This Row],[Count]]</f>
        <v>1</v>
      </c>
      <c r="U83" s="2">
        <f>COUNTIFS(Table2[Sub-Sector],Table3[[#This Row],[Sub-Sector]],Table2[Rate of Change - Zone],"Positive")/Table3[[#This Row],[Count]]</f>
        <v>0.2</v>
      </c>
      <c r="V83" s="2">
        <f>COUNTIFS(Table2[Sub-Sector],Table3[[#This Row],[Sub-Sector]],Table2[Sharpe Ratio],"&gt;=0.10")/Table3[[#This Row],[Count]]</f>
        <v>0.4</v>
      </c>
      <c r="W8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</v>
      </c>
      <c r="X83" s="3">
        <f>_xlfn.RANK.AVG(Table3[[#This Row],[Score]],Table3[Score],1)</f>
        <v>102.5</v>
      </c>
      <c r="Y8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</v>
      </c>
      <c r="Z83" s="3">
        <f>_xlfn.RANK.AVG(Table3[[#This Row],[Score 2 ]],Table3[[Score 2 ]],1)</f>
        <v>82.5</v>
      </c>
    </row>
    <row r="84" spans="1:26" x14ac:dyDescent="0.3">
      <c r="A84" s="2" t="s">
        <v>124</v>
      </c>
      <c r="B84" s="4">
        <f>COUNTIFS(Table2[Sub-Sector],Table3[[#This Row],[Sub-Sector]])</f>
        <v>7</v>
      </c>
      <c r="C84" s="2">
        <f>COUNTIFS(Table2[Sub-Sector],Table3[[#This Row],[Sub-Sector]],Table2[Uptrend],"Uptrend")/Table3[[#This Row],[Count]]</f>
        <v>0.8571428571428571</v>
      </c>
      <c r="D84" s="2">
        <f>COUNTIFS(Table2[Sub-Sector],Table3[[#This Row],[Sub-Sector]],Table2[1W Return vs Nifty],"&gt;=5")/Table3[[#This Row],[Count]]</f>
        <v>0</v>
      </c>
      <c r="E84" s="2">
        <f>COUNTIFS(Table2[Sub-Sector],Table3[[#This Row],[Sub-Sector]],Table2[1M Return vs Nifty],"&gt;=5")/Table3[[#This Row],[Count]]</f>
        <v>0.14285714285714285</v>
      </c>
      <c r="F84" s="2">
        <f>COUNTIFS(Table2[Sub-Sector],Table3[[#This Row],[Sub-Sector]],Table2[6M Return vs Nifty],"&gt;=10")/Table3[[#This Row],[Count]]</f>
        <v>0.2857142857142857</v>
      </c>
      <c r="G84" s="2">
        <f>COUNTIFS(Table2[Sub-Sector],Table3[[#This Row],[Sub-Sector]],Table2[1Y Return vs Nifty],"&gt;=10")/Table3[[#This Row],[Count]]</f>
        <v>0.8571428571428571</v>
      </c>
      <c r="H84" s="2">
        <f>COUNTIFS(Table2[Sub-Sector],Table3[[#This Row],[Sub-Sector]],Table2[RSI Exponential â€“ 14D],"&gt;=50")/Table3[[#This Row],[Count]]</f>
        <v>0</v>
      </c>
      <c r="I84" s="2">
        <f>COUNTIFS(Table2[Sub-Sector],Table3[[#This Row],[Sub-Sector]],Table2[Relative Volume],"&gt;=1")/Table3[[#This Row],[Count]]</f>
        <v>0.2857142857142857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Current Week Low],"&gt;=0.05")/Table3[[#This Row],[Count]]</f>
        <v>0.14285714285714285</v>
      </c>
      <c r="M84" s="2">
        <f>COUNTIFS(Table2[Sub-Sector],Table3[[#This Row],[Sub-Sector]],Table2[% Away From Current Week High],"&lt;=0.05")/Table3[[#This Row],[Count]]</f>
        <v>0.5714285714285714</v>
      </c>
      <c r="N84" s="2">
        <f>COUNTIFS(Table2[Sub-Sector],Table3[[#This Row],[Sub-Sector]],Table2[% Away From Current Month Low],"&gt;=0.05")/Table3[[#This Row],[Count]]</f>
        <v>0.14285714285714285</v>
      </c>
      <c r="O84" s="2">
        <f>COUNTIFS(Table2[Sub-Sector],Table3[[#This Row],[Sub-Sector]],Table2[% Away From Current Month High],"&lt;=0.05")/Table3[[#This Row],[Count]]</f>
        <v>0</v>
      </c>
      <c r="P84" s="2">
        <f>COUNTIFS(Table2[Sub-Sector],Table3[[#This Row],[Sub-Sector]],Table2[% Away From 52W High],"&lt;=10")/Table3[[#This Row],[Count]]</f>
        <v>0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0</v>
      </c>
      <c r="S84" s="2">
        <f>COUNTIFS(Table2[Sub-Sector],Table3[[#This Row],[Sub-Sector]],Table2[% Price above 50 EMA],"&gt;=0")/Table3[[#This Row],[Count]]</f>
        <v>0.5714285714285714</v>
      </c>
      <c r="T84" s="2">
        <f>COUNTIFS(Table2[Sub-Sector],Table3[[#This Row],[Sub-Sector]],Table2[% Price above 200 EMA],"&gt;=0")/Table3[[#This Row],[Count]]</f>
        <v>0.8571428571428571</v>
      </c>
      <c r="U84" s="2">
        <f>COUNTIFS(Table2[Sub-Sector],Table3[[#This Row],[Sub-Sector]],Table2[Rate of Change - Zone],"Positive")/Table3[[#This Row],[Count]]</f>
        <v>0</v>
      </c>
      <c r="V84" s="2">
        <f>COUNTIFS(Table2[Sub-Sector],Table3[[#This Row],[Sub-Sector]],Table2[Sharpe Ratio],"&gt;=0.10")/Table3[[#This Row],[Count]]</f>
        <v>0.8571428571428571</v>
      </c>
      <c r="W8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479</v>
      </c>
      <c r="X84" s="3">
        <f>_xlfn.RANK.AVG(Table3[[#This Row],[Score]],Table3[Score],1)</f>
        <v>76.5</v>
      </c>
      <c r="Y8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</v>
      </c>
      <c r="Z84" s="3">
        <f>_xlfn.RANK.AVG(Table3[[#This Row],[Score 2 ]],Table3[[Score 2 ]],1)</f>
        <v>82.5</v>
      </c>
    </row>
    <row r="85" spans="1:26" x14ac:dyDescent="0.3">
      <c r="A85" s="2" t="s">
        <v>518</v>
      </c>
      <c r="B85" s="4">
        <f>COUNTIFS(Table2[Sub-Sector],Table3[[#This Row],[Sub-Sector]])</f>
        <v>6</v>
      </c>
      <c r="C85" s="2">
        <f>COUNTIFS(Table2[Sub-Sector],Table3[[#This Row],[Sub-Sector]],Table2[Uptrend],"Uptrend")/Table3[[#This Row],[Count]]</f>
        <v>0.5</v>
      </c>
      <c r="D85" s="2">
        <f>COUNTIFS(Table2[Sub-Sector],Table3[[#This Row],[Sub-Sector]],Table2[1W Return vs Nifty],"&gt;=5")/Table3[[#This Row],[Count]]</f>
        <v>0</v>
      </c>
      <c r="E85" s="2">
        <f>COUNTIFS(Table2[Sub-Sector],Table3[[#This Row],[Sub-Sector]],Table2[1M Return vs Nifty],"&gt;=5")/Table3[[#This Row],[Count]]</f>
        <v>0.16666666666666666</v>
      </c>
      <c r="F85" s="2">
        <f>COUNTIFS(Table2[Sub-Sector],Table3[[#This Row],[Sub-Sector]],Table2[6M Return vs Nifty],"&gt;=10")/Table3[[#This Row],[Count]]</f>
        <v>0.16666666666666666</v>
      </c>
      <c r="G85" s="2">
        <f>COUNTIFS(Table2[Sub-Sector],Table3[[#This Row],[Sub-Sector]],Table2[1Y Return vs Nifty],"&gt;=10")/Table3[[#This Row],[Count]]</f>
        <v>0</v>
      </c>
      <c r="H85" s="2">
        <f>COUNTIFS(Table2[Sub-Sector],Table3[[#This Row],[Sub-Sector]],Table2[RSI Exponential â€“ 14D],"&gt;=50")/Table3[[#This Row],[Count]]</f>
        <v>0.33333333333333331</v>
      </c>
      <c r="I85" s="2">
        <f>COUNTIFS(Table2[Sub-Sector],Table3[[#This Row],[Sub-Sector]],Table2[Relative Volume],"&gt;=1")/Table3[[#This Row],[Count]]</f>
        <v>0.66666666666666663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Current Week Low],"&gt;=0.05")/Table3[[#This Row],[Count]]</f>
        <v>0</v>
      </c>
      <c r="M85" s="2">
        <f>COUNTIFS(Table2[Sub-Sector],Table3[[#This Row],[Sub-Sector]],Table2[% Away From Current Week High],"&lt;=0.05")/Table3[[#This Row],[Count]]</f>
        <v>0.5</v>
      </c>
      <c r="N85" s="2">
        <f>COUNTIFS(Table2[Sub-Sector],Table3[[#This Row],[Sub-Sector]],Table2[% Away From Current Month Low],"&gt;=0.05")/Table3[[#This Row],[Count]]</f>
        <v>0</v>
      </c>
      <c r="O85" s="2">
        <f>COUNTIFS(Table2[Sub-Sector],Table3[[#This Row],[Sub-Sector]],Table2[% Away From Current Month High],"&lt;=0.05")/Table3[[#This Row],[Count]]</f>
        <v>0.33333333333333331</v>
      </c>
      <c r="P85" s="2">
        <f>COUNTIFS(Table2[Sub-Sector],Table3[[#This Row],[Sub-Sector]],Table2[% Away From 52W High],"&lt;=10")/Table3[[#This Row],[Count]]</f>
        <v>0.16666666666666666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0.33333333333333331</v>
      </c>
      <c r="S85" s="2">
        <f>COUNTIFS(Table2[Sub-Sector],Table3[[#This Row],[Sub-Sector]],Table2[% Price above 50 EMA],"&gt;=0")/Table3[[#This Row],[Count]]</f>
        <v>0.66666666666666663</v>
      </c>
      <c r="T85" s="2">
        <f>COUNTIFS(Table2[Sub-Sector],Table3[[#This Row],[Sub-Sector]],Table2[% Price above 200 EMA],"&gt;=0")/Table3[[#This Row],[Count]]</f>
        <v>0.5</v>
      </c>
      <c r="U85" s="2">
        <f>COUNTIFS(Table2[Sub-Sector],Table3[[#This Row],[Sub-Sector]],Table2[Rate of Change - Zone],"Positive")/Table3[[#This Row],[Count]]</f>
        <v>0.33333333333333331</v>
      </c>
      <c r="V85" s="2">
        <f>COUNTIFS(Table2[Sub-Sector],Table3[[#This Row],[Sub-Sector]],Table2[Sharpe Ratio],"&gt;=0.10")/Table3[[#This Row],[Count]]</f>
        <v>0</v>
      </c>
      <c r="W8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85" s="3">
        <f>_xlfn.RANK.AVG(Table3[[#This Row],[Score]],Table3[Score],1)</f>
        <v>89</v>
      </c>
      <c r="Y8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85" s="3">
        <f>_xlfn.RANK.AVG(Table3[[#This Row],[Score 2 ]],Table3[[Score 2 ]],1)</f>
        <v>84</v>
      </c>
    </row>
    <row r="86" spans="1:26" x14ac:dyDescent="0.3">
      <c r="A86" s="2" t="s">
        <v>1433</v>
      </c>
      <c r="B86" s="4">
        <f>COUNTIFS(Table2[Sub-Sector],Table3[[#This Row],[Sub-Sector]])</f>
        <v>3</v>
      </c>
      <c r="C86" s="2">
        <f>COUNTIFS(Table2[Sub-Sector],Table3[[#This Row],[Sub-Sector]],Table2[Uptrend],"Uptrend")/Table3[[#This Row],[Count]]</f>
        <v>0.33333333333333331</v>
      </c>
      <c r="D86" s="2">
        <f>COUNTIFS(Table2[Sub-Sector],Table3[[#This Row],[Sub-Sector]],Table2[1W Return vs Nifty],"&gt;=5")/Table3[[#This Row],[Count]]</f>
        <v>0</v>
      </c>
      <c r="E86" s="2">
        <f>COUNTIFS(Table2[Sub-Sector],Table3[[#This Row],[Sub-Sector]],Table2[1M Return vs Nifty],"&gt;=5")/Table3[[#This Row],[Count]]</f>
        <v>0</v>
      </c>
      <c r="F86" s="2">
        <f>COUNTIFS(Table2[Sub-Sector],Table3[[#This Row],[Sub-Sector]],Table2[6M Return vs Nifty],"&gt;=10")/Table3[[#This Row],[Count]]</f>
        <v>0</v>
      </c>
      <c r="G86" s="2">
        <f>COUNTIFS(Table2[Sub-Sector],Table3[[#This Row],[Sub-Sector]],Table2[1Y Return vs Nifty],"&gt;=10")/Table3[[#This Row],[Count]]</f>
        <v>0.33333333333333331</v>
      </c>
      <c r="H86" s="2">
        <f>COUNTIFS(Table2[Sub-Sector],Table3[[#This Row],[Sub-Sector]],Table2[RSI Exponential â€“ 14D],"&gt;=50")/Table3[[#This Row],[Count]]</f>
        <v>0.33333333333333331</v>
      </c>
      <c r="I86" s="2">
        <f>COUNTIFS(Table2[Sub-Sector],Table3[[#This Row],[Sub-Sector]],Table2[Relative Volume],"&gt;=1")/Table3[[#This Row],[Count]]</f>
        <v>0.66666666666666663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0.33333333333333331</v>
      </c>
      <c r="M86" s="2">
        <f>COUNTIFS(Table2[Sub-Sector],Table3[[#This Row],[Sub-Sector]],Table2[% Away From Current Week High],"&lt;=0.05")/Table3[[#This Row],[Count]]</f>
        <v>1</v>
      </c>
      <c r="N86" s="2">
        <f>COUNTIFS(Table2[Sub-Sector],Table3[[#This Row],[Sub-Sector]],Table2[% Away From Current Month Low],"&gt;=0.05")/Table3[[#This Row],[Count]]</f>
        <v>0.33333333333333331</v>
      </c>
      <c r="O86" s="2">
        <f>COUNTIFS(Table2[Sub-Sector],Table3[[#This Row],[Sub-Sector]],Table2[% Away From Current Month High],"&lt;=0.05")/Table3[[#This Row],[Count]]</f>
        <v>0.33333333333333331</v>
      </c>
      <c r="P86" s="2">
        <f>COUNTIFS(Table2[Sub-Sector],Table3[[#This Row],[Sub-Sector]],Table2[% Away From 52W High],"&lt;=10")/Table3[[#This Row],[Count]]</f>
        <v>0.33333333333333331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0.33333333333333331</v>
      </c>
      <c r="S86" s="2">
        <f>COUNTIFS(Table2[Sub-Sector],Table3[[#This Row],[Sub-Sector]],Table2[% Price above 50 EMA],"&gt;=0")/Table3[[#This Row],[Count]]</f>
        <v>0.33333333333333331</v>
      </c>
      <c r="T86" s="2">
        <f>COUNTIFS(Table2[Sub-Sector],Table3[[#This Row],[Sub-Sector]],Table2[% Price above 200 EMA],"&gt;=0")/Table3[[#This Row],[Count]]</f>
        <v>0.33333333333333331</v>
      </c>
      <c r="U86" s="2">
        <f>COUNTIFS(Table2[Sub-Sector],Table3[[#This Row],[Sub-Sector]],Table2[Rate of Change - Zone],"Positive")/Table3[[#This Row],[Count]]</f>
        <v>0.33333333333333331</v>
      </c>
      <c r="V86" s="2">
        <f>COUNTIFS(Table2[Sub-Sector],Table3[[#This Row],[Sub-Sector]],Table2[Sharpe Ratio],"&gt;=0.10")/Table3[[#This Row],[Count]]</f>
        <v>0.33333333333333331</v>
      </c>
      <c r="W8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578.5</v>
      </c>
      <c r="X86" s="3">
        <f>_xlfn.RANK.AVG(Table3[[#This Row],[Score]],Table3[Score],1)</f>
        <v>106</v>
      </c>
      <c r="Y8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</v>
      </c>
      <c r="Z86" s="3">
        <f>_xlfn.RANK.AVG(Table3[[#This Row],[Score 2 ]],Table3[[Score 2 ]],1)</f>
        <v>85</v>
      </c>
    </row>
    <row r="87" spans="1:26" x14ac:dyDescent="0.3">
      <c r="A87" s="2" t="s">
        <v>1464</v>
      </c>
      <c r="B87" s="4">
        <f>COUNTIFS(Table2[Sub-Sector],Table3[[#This Row],[Sub-Sector]])</f>
        <v>3</v>
      </c>
      <c r="C87" s="2">
        <f>COUNTIFS(Table2[Sub-Sector],Table3[[#This Row],[Sub-Sector]],Table2[Uptrend],"Uptrend")/Table3[[#This Row],[Count]]</f>
        <v>1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</v>
      </c>
      <c r="F87" s="2">
        <f>COUNTIFS(Table2[Sub-Sector],Table3[[#This Row],[Sub-Sector]],Table2[6M Return vs Nifty],"&gt;=10")/Table3[[#This Row],[Count]]</f>
        <v>0.33333333333333331</v>
      </c>
      <c r="G87" s="2">
        <f>COUNTIFS(Table2[Sub-Sector],Table3[[#This Row],[Sub-Sector]],Table2[1Y Return vs Nifty],"&gt;=10")/Table3[[#This Row],[Count]]</f>
        <v>0.33333333333333331</v>
      </c>
      <c r="H87" s="2">
        <f>COUNTIFS(Table2[Sub-Sector],Table3[[#This Row],[Sub-Sector]],Table2[RSI Exponential â€“ 14D],"&gt;=50")/Table3[[#This Row],[Count]]</f>
        <v>0.33333333333333331</v>
      </c>
      <c r="I87" s="2">
        <f>COUNTIFS(Table2[Sub-Sector],Table3[[#This Row],[Sub-Sector]],Table2[Relative Volume],"&gt;=1")/Table3[[#This Row],[Count]]</f>
        <v>0.33333333333333331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0.33333333333333331</v>
      </c>
      <c r="M87" s="2">
        <f>COUNTIFS(Table2[Sub-Sector],Table3[[#This Row],[Sub-Sector]],Table2[% Away From Current Week High],"&lt;=0.05")/Table3[[#This Row],[Count]]</f>
        <v>1</v>
      </c>
      <c r="N87" s="2">
        <f>COUNTIFS(Table2[Sub-Sector],Table3[[#This Row],[Sub-Sector]],Table2[% Away From Current Month Low],"&gt;=0.05")/Table3[[#This Row],[Count]]</f>
        <v>0.33333333333333331</v>
      </c>
      <c r="O87" s="2">
        <f>COUNTIFS(Table2[Sub-Sector],Table3[[#This Row],[Sub-Sector]],Table2[% Away From Current Month High],"&lt;=0.05")/Table3[[#This Row],[Count]]</f>
        <v>1</v>
      </c>
      <c r="P87" s="2">
        <f>COUNTIFS(Table2[Sub-Sector],Table3[[#This Row],[Sub-Sector]],Table2[% Away From 52W High],"&lt;=10")/Table3[[#This Row],[Count]]</f>
        <v>0.33333333333333331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Price above 20 EMA],"&gt;=0")/Table3[[#This Row],[Count]]</f>
        <v>0.33333333333333331</v>
      </c>
      <c r="S87" s="2">
        <f>COUNTIFS(Table2[Sub-Sector],Table3[[#This Row],[Sub-Sector]],Table2[% Price above 50 EMA],"&gt;=0")/Table3[[#This Row],[Count]]</f>
        <v>0.66666666666666663</v>
      </c>
      <c r="T87" s="2">
        <f>COUNTIFS(Table2[Sub-Sector],Table3[[#This Row],[Sub-Sector]],Table2[% Price above 200 EMA],"&gt;=0")/Table3[[#This Row],[Count]]</f>
        <v>0.66666666666666663</v>
      </c>
      <c r="U87" s="2">
        <f>COUNTIFS(Table2[Sub-Sector],Table3[[#This Row],[Sub-Sector]],Table2[Rate of Change - Zone],"Positive")/Table3[[#This Row],[Count]]</f>
        <v>0.33333333333333331</v>
      </c>
      <c r="V87" s="2">
        <f>COUNTIFS(Table2[Sub-Sector],Table3[[#This Row],[Sub-Sector]],Table2[Sharpe Ratio],"&gt;=0.10")/Table3[[#This Row],[Count]]</f>
        <v>0.33333333333333331</v>
      </c>
      <c r="W8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492.5</v>
      </c>
      <c r="X87" s="3">
        <f>_xlfn.RANK.AVG(Table3[[#This Row],[Score]],Table3[Score],1)</f>
        <v>81</v>
      </c>
      <c r="Y8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87" s="3">
        <f>_xlfn.RANK.AVG(Table3[[#This Row],[Score 2 ]],Table3[[Score 2 ]],1)</f>
        <v>86</v>
      </c>
    </row>
    <row r="88" spans="1:26" x14ac:dyDescent="0.3">
      <c r="A88" s="2" t="s">
        <v>37</v>
      </c>
      <c r="B88" s="4">
        <f>COUNTIFS(Table2[Sub-Sector],Table3[[#This Row],[Sub-Sector]])</f>
        <v>10</v>
      </c>
      <c r="C88" s="2">
        <f>COUNTIFS(Table2[Sub-Sector],Table3[[#This Row],[Sub-Sector]],Table2[Uptrend],"Uptrend")/Table3[[#This Row],[Count]]</f>
        <v>0.9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0.6</v>
      </c>
      <c r="F88" s="2">
        <f>COUNTIFS(Table2[Sub-Sector],Table3[[#This Row],[Sub-Sector]],Table2[6M Return vs Nifty],"&gt;=10")/Table3[[#This Row],[Count]]</f>
        <v>0.1</v>
      </c>
      <c r="G88" s="2">
        <f>COUNTIFS(Table2[Sub-Sector],Table3[[#This Row],[Sub-Sector]],Table2[1Y Return vs Nifty],"&gt;=10")/Table3[[#This Row],[Count]]</f>
        <v>0.5</v>
      </c>
      <c r="H88" s="2">
        <f>COUNTIFS(Table2[Sub-Sector],Table3[[#This Row],[Sub-Sector]],Table2[RSI Exponential â€“ 14D],"&gt;=50")/Table3[[#This Row],[Count]]</f>
        <v>0.6</v>
      </c>
      <c r="I88" s="2">
        <f>COUNTIFS(Table2[Sub-Sector],Table3[[#This Row],[Sub-Sector]],Table2[Relative Volume],"&gt;=1")/Table3[[#This Row],[Count]]</f>
        <v>0.3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Current Week Low],"&gt;=0.05")/Table3[[#This Row],[Count]]</f>
        <v>0.2</v>
      </c>
      <c r="M88" s="2">
        <f>COUNTIFS(Table2[Sub-Sector],Table3[[#This Row],[Sub-Sector]],Table2[% Away From Current Week High],"&lt;=0.05")/Table3[[#This Row],[Count]]</f>
        <v>0.9</v>
      </c>
      <c r="N88" s="2">
        <f>COUNTIFS(Table2[Sub-Sector],Table3[[#This Row],[Sub-Sector]],Table2[% Away From Current Month Low],"&gt;=0.05")/Table3[[#This Row],[Count]]</f>
        <v>0.2</v>
      </c>
      <c r="O88" s="2">
        <f>COUNTIFS(Table2[Sub-Sector],Table3[[#This Row],[Sub-Sector]],Table2[% Away From Current Month High],"&lt;=0.05")/Table3[[#This Row],[Count]]</f>
        <v>0.5</v>
      </c>
      <c r="P88" s="2">
        <f>COUNTIFS(Table2[Sub-Sector],Table3[[#This Row],[Sub-Sector]],Table2[% Away From 52W High],"&lt;=10")/Table3[[#This Row],[Count]]</f>
        <v>0.6</v>
      </c>
      <c r="Q88" s="2">
        <f>COUNTIFS(Table2[Sub-Sector],Table3[[#This Row],[Sub-Sector]],Table2[% Away From 52W Low],"&gt;=10")/Table3[[#This Row],[Count]]</f>
        <v>0.9</v>
      </c>
      <c r="R88" s="2">
        <f>COUNTIFS(Table2[Sub-Sector],Table3[[#This Row],[Sub-Sector]],Table2[% Price above 20 EMA],"&gt;=0")/Table3[[#This Row],[Count]]</f>
        <v>0.6</v>
      </c>
      <c r="S88" s="2">
        <f>COUNTIFS(Table2[Sub-Sector],Table3[[#This Row],[Sub-Sector]],Table2[% Price above 50 EMA],"&gt;=0")/Table3[[#This Row],[Count]]</f>
        <v>0.8</v>
      </c>
      <c r="T88" s="2">
        <f>COUNTIFS(Table2[Sub-Sector],Table3[[#This Row],[Sub-Sector]],Table2[% Price above 200 EMA],"&gt;=0")/Table3[[#This Row],[Count]]</f>
        <v>0.9</v>
      </c>
      <c r="U88" s="2">
        <f>COUNTIFS(Table2[Sub-Sector],Table3[[#This Row],[Sub-Sector]],Table2[Rate of Change - Zone],"Positive")/Table3[[#This Row],[Count]]</f>
        <v>0.5</v>
      </c>
      <c r="V88" s="2">
        <f>COUNTIFS(Table2[Sub-Sector],Table3[[#This Row],[Sub-Sector]],Table2[Sharpe Ratio],"&gt;=0.10")/Table3[[#This Row],[Count]]</f>
        <v>0</v>
      </c>
      <c r="W8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88" s="3">
        <f>_xlfn.RANK.AVG(Table3[[#This Row],[Score]],Table3[Score],1)</f>
        <v>61.5</v>
      </c>
      <c r="Y8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294.5</v>
      </c>
      <c r="Z88" s="3">
        <f>_xlfn.RANK.AVG(Table3[[#This Row],[Score 2 ]],Table3[[Score 2 ]],1)</f>
        <v>87</v>
      </c>
    </row>
    <row r="89" spans="1:26" x14ac:dyDescent="0.3">
      <c r="A89" s="2" t="s">
        <v>697</v>
      </c>
      <c r="B89" s="4">
        <f>COUNTIFS(Table2[Sub-Sector],Table3[[#This Row],[Sub-Sector]])</f>
        <v>3</v>
      </c>
      <c r="C89" s="2">
        <f>COUNTIFS(Table2[Sub-Sector],Table3[[#This Row],[Sub-Sector]],Table2[Uptrend],"Uptrend")/Table3[[#This Row],[Count]]</f>
        <v>0.66666666666666663</v>
      </c>
      <c r="D89" s="2">
        <f>COUNTIFS(Table2[Sub-Sector],Table3[[#This Row],[Sub-Sector]],Table2[1W Return vs Nifty],"&gt;=5")/Table3[[#This Row],[Count]]</f>
        <v>0</v>
      </c>
      <c r="E89" s="2">
        <f>COUNTIFS(Table2[Sub-Sector],Table3[[#This Row],[Sub-Sector]],Table2[1M Return vs Nifty],"&gt;=5")/Table3[[#This Row],[Count]]</f>
        <v>0</v>
      </c>
      <c r="F89" s="2">
        <f>COUNTIFS(Table2[Sub-Sector],Table3[[#This Row],[Sub-Sector]],Table2[6M Return vs Nifty],"&gt;=10")/Table3[[#This Row],[Count]]</f>
        <v>0.66666666666666663</v>
      </c>
      <c r="G89" s="2">
        <f>COUNTIFS(Table2[Sub-Sector],Table3[[#This Row],[Sub-Sector]],Table2[1Y Return vs Nifty],"&gt;=10")/Table3[[#This Row],[Count]]</f>
        <v>0.66666666666666663</v>
      </c>
      <c r="H89" s="2">
        <f>COUNTIFS(Table2[Sub-Sector],Table3[[#This Row],[Sub-Sector]],Table2[RSI Exponential â€“ 14D],"&gt;=50")/Table3[[#This Row],[Count]]</f>
        <v>0</v>
      </c>
      <c r="I89" s="2">
        <f>COUNTIFS(Table2[Sub-Sector],Table3[[#This Row],[Sub-Sector]],Table2[Relative Volume],"&gt;=1")/Table3[[#This Row],[Count]]</f>
        <v>0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Current Week Low],"&gt;=0.05")/Table3[[#This Row],[Count]]</f>
        <v>0.33333333333333331</v>
      </c>
      <c r="M89" s="2">
        <f>COUNTIFS(Table2[Sub-Sector],Table3[[#This Row],[Sub-Sector]],Table2[% Away From Current Week High],"&lt;=0.05")/Table3[[#This Row],[Count]]</f>
        <v>1</v>
      </c>
      <c r="N89" s="2">
        <f>COUNTIFS(Table2[Sub-Sector],Table3[[#This Row],[Sub-Sector]],Table2[% Away From Current Month Low],"&gt;=0.05")/Table3[[#This Row],[Count]]</f>
        <v>0.33333333333333331</v>
      </c>
      <c r="O89" s="2">
        <f>COUNTIFS(Table2[Sub-Sector],Table3[[#This Row],[Sub-Sector]],Table2[% Away From Current Month High],"&lt;=0.05")/Table3[[#This Row],[Count]]</f>
        <v>0.33333333333333331</v>
      </c>
      <c r="P89" s="2">
        <f>COUNTIFS(Table2[Sub-Sector],Table3[[#This Row],[Sub-Sector]],Table2[% Away From 52W High],"&lt;=10")/Table3[[#This Row],[Count]]</f>
        <v>0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0</v>
      </c>
      <c r="S89" s="2">
        <f>COUNTIFS(Table2[Sub-Sector],Table3[[#This Row],[Sub-Sector]],Table2[% Price above 50 EMA],"&gt;=0")/Table3[[#This Row],[Count]]</f>
        <v>0.33333333333333331</v>
      </c>
      <c r="T89" s="2">
        <f>COUNTIFS(Table2[Sub-Sector],Table3[[#This Row],[Sub-Sector]],Table2[% Price above 200 EMA],"&gt;=0")/Table3[[#This Row],[Count]]</f>
        <v>0.66666666666666663</v>
      </c>
      <c r="U89" s="2">
        <f>COUNTIFS(Table2[Sub-Sector],Table3[[#This Row],[Sub-Sector]],Table2[Rate of Change - Zone],"Positive")/Table3[[#This Row],[Count]]</f>
        <v>0</v>
      </c>
      <c r="V89" s="2">
        <f>COUNTIFS(Table2[Sub-Sector],Table3[[#This Row],[Sub-Sector]],Table2[Sharpe Ratio],"&gt;=0.10")/Table3[[#This Row],[Count]]</f>
        <v>0.33333333333333331</v>
      </c>
      <c r="W8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543.5</v>
      </c>
      <c r="X89" s="3">
        <f>_xlfn.RANK.AVG(Table3[[#This Row],[Score]],Table3[Score],1)</f>
        <v>99</v>
      </c>
      <c r="Y8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296</v>
      </c>
      <c r="Z89" s="3">
        <f>_xlfn.RANK.AVG(Table3[[#This Row],[Score 2 ]],Table3[[Score 2 ]],1)</f>
        <v>88</v>
      </c>
    </row>
    <row r="90" spans="1:26" x14ac:dyDescent="0.3">
      <c r="A90" s="2" t="s">
        <v>24</v>
      </c>
      <c r="B90" s="4">
        <f>COUNTIFS(Table2[Sub-Sector],Table3[[#This Row],[Sub-Sector]])</f>
        <v>20</v>
      </c>
      <c r="C90" s="2">
        <f>COUNTIFS(Table2[Sub-Sector],Table3[[#This Row],[Sub-Sector]],Table2[Uptrend],"Uptrend")/Table3[[#This Row],[Count]]</f>
        <v>0.4</v>
      </c>
      <c r="D90" s="2">
        <f>COUNTIFS(Table2[Sub-Sector],Table3[[#This Row],[Sub-Sector]],Table2[1W Return vs Nifty],"&gt;=5")/Table3[[#This Row],[Count]]</f>
        <v>0.05</v>
      </c>
      <c r="E90" s="2">
        <f>COUNTIFS(Table2[Sub-Sector],Table3[[#This Row],[Sub-Sector]],Table2[1M Return vs Nifty],"&gt;=5")/Table3[[#This Row],[Count]]</f>
        <v>0.1</v>
      </c>
      <c r="F90" s="2">
        <f>COUNTIFS(Table2[Sub-Sector],Table3[[#This Row],[Sub-Sector]],Table2[6M Return vs Nifty],"&gt;=10")/Table3[[#This Row],[Count]]</f>
        <v>0.1</v>
      </c>
      <c r="G90" s="2">
        <f>COUNTIFS(Table2[Sub-Sector],Table3[[#This Row],[Sub-Sector]],Table2[1Y Return vs Nifty],"&gt;=10")/Table3[[#This Row],[Count]]</f>
        <v>0.25</v>
      </c>
      <c r="H90" s="2">
        <f>COUNTIFS(Table2[Sub-Sector],Table3[[#This Row],[Sub-Sector]],Table2[RSI Exponential â€“ 14D],"&gt;=50")/Table3[[#This Row],[Count]]</f>
        <v>0.2</v>
      </c>
      <c r="I90" s="2">
        <f>COUNTIFS(Table2[Sub-Sector],Table3[[#This Row],[Sub-Sector]],Table2[Relative Volume],"&gt;=1")/Table3[[#This Row],[Count]]</f>
        <v>0.6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Current Week Low],"&gt;=0.05")/Table3[[#This Row],[Count]]</f>
        <v>0.05</v>
      </c>
      <c r="M90" s="2">
        <f>COUNTIFS(Table2[Sub-Sector],Table3[[#This Row],[Sub-Sector]],Table2[% Away From Current Week High],"&lt;=0.05")/Table3[[#This Row],[Count]]</f>
        <v>0.95</v>
      </c>
      <c r="N90" s="2">
        <f>COUNTIFS(Table2[Sub-Sector],Table3[[#This Row],[Sub-Sector]],Table2[% Away From Current Month Low],"&gt;=0.05")/Table3[[#This Row],[Count]]</f>
        <v>0.1</v>
      </c>
      <c r="O90" s="2">
        <f>COUNTIFS(Table2[Sub-Sector],Table3[[#This Row],[Sub-Sector]],Table2[% Away From Current Month High],"&lt;=0.05")/Table3[[#This Row],[Count]]</f>
        <v>0.4</v>
      </c>
      <c r="P90" s="2">
        <f>COUNTIFS(Table2[Sub-Sector],Table3[[#This Row],[Sub-Sector]],Table2[% Away From 52W High],"&lt;=10")/Table3[[#This Row],[Count]]</f>
        <v>0.3</v>
      </c>
      <c r="Q90" s="2">
        <f>COUNTIFS(Table2[Sub-Sector],Table3[[#This Row],[Sub-Sector]],Table2[% Away From 52W Low],"&gt;=10")/Table3[[#This Row],[Count]]</f>
        <v>0.65</v>
      </c>
      <c r="R90" s="2">
        <f>COUNTIFS(Table2[Sub-Sector],Table3[[#This Row],[Sub-Sector]],Table2[% Price above 20 EMA],"&gt;=0")/Table3[[#This Row],[Count]]</f>
        <v>0.25</v>
      </c>
      <c r="S90" s="2">
        <f>COUNTIFS(Table2[Sub-Sector],Table3[[#This Row],[Sub-Sector]],Table2[% Price above 50 EMA],"&gt;=0")/Table3[[#This Row],[Count]]</f>
        <v>0.25</v>
      </c>
      <c r="T90" s="2">
        <f>COUNTIFS(Table2[Sub-Sector],Table3[[#This Row],[Sub-Sector]],Table2[% Price above 200 EMA],"&gt;=0")/Table3[[#This Row],[Count]]</f>
        <v>0.45</v>
      </c>
      <c r="U90" s="2">
        <f>COUNTIFS(Table2[Sub-Sector],Table3[[#This Row],[Sub-Sector]],Table2[Rate of Change - Zone],"Positive")/Table3[[#This Row],[Count]]</f>
        <v>0.3</v>
      </c>
      <c r="V90" s="2">
        <f>COUNTIFS(Table2[Sub-Sector],Table3[[#This Row],[Sub-Sector]],Table2[Sharpe Ratio],"&gt;=0.10")/Table3[[#This Row],[Count]]</f>
        <v>0.2</v>
      </c>
      <c r="W9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502.5</v>
      </c>
      <c r="X90" s="3">
        <f>_xlfn.RANK.AVG(Table3[[#This Row],[Score]],Table3[Score],1)</f>
        <v>84</v>
      </c>
      <c r="Y9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296.5</v>
      </c>
      <c r="Z90" s="3">
        <f>_xlfn.RANK.AVG(Table3[[#This Row],[Score 2 ]],Table3[[Score 2 ]],1)</f>
        <v>89</v>
      </c>
    </row>
    <row r="91" spans="1:26" x14ac:dyDescent="0.3">
      <c r="A91" s="2" t="s">
        <v>68</v>
      </c>
      <c r="B91" s="4">
        <f>COUNTIFS(Table2[Sub-Sector],Table3[[#This Row],[Sub-Sector]])</f>
        <v>3</v>
      </c>
      <c r="C91" s="2">
        <f>COUNTIFS(Table2[Sub-Sector],Table3[[#This Row],[Sub-Sector]],Table2[Uptrend],"Uptrend")/Table3[[#This Row],[Count]]</f>
        <v>0.66666666666666663</v>
      </c>
      <c r="D91" s="2">
        <f>COUNTIFS(Table2[Sub-Sector],Table3[[#This Row],[Sub-Sector]],Table2[1W Return vs Nifty],"&gt;=5")/Table3[[#This Row],[Count]]</f>
        <v>0</v>
      </c>
      <c r="E91" s="2">
        <f>COUNTIFS(Table2[Sub-Sector],Table3[[#This Row],[Sub-Sector]],Table2[1M Return vs Nifty],"&gt;=5")/Table3[[#This Row],[Count]]</f>
        <v>0.33333333333333331</v>
      </c>
      <c r="F91" s="2">
        <f>COUNTIFS(Table2[Sub-Sector],Table3[[#This Row],[Sub-Sector]],Table2[6M Return vs Nifty],"&gt;=10")/Table3[[#This Row],[Count]]</f>
        <v>0</v>
      </c>
      <c r="G91" s="2">
        <f>COUNTIFS(Table2[Sub-Sector],Table3[[#This Row],[Sub-Sector]],Table2[1Y Return vs Nifty],"&gt;=10")/Table3[[#This Row],[Count]]</f>
        <v>0.66666666666666663</v>
      </c>
      <c r="H91" s="2">
        <f>COUNTIFS(Table2[Sub-Sector],Table3[[#This Row],[Sub-Sector]],Table2[RSI Exponential â€“ 14D],"&gt;=50")/Table3[[#This Row],[Count]]</f>
        <v>0.33333333333333331</v>
      </c>
      <c r="I91" s="2">
        <f>COUNTIFS(Table2[Sub-Sector],Table3[[#This Row],[Sub-Sector]],Table2[Relative Volume],"&gt;=1")/Table3[[#This Row],[Count]]</f>
        <v>0.33333333333333331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0.66666666666666663</v>
      </c>
      <c r="L91" s="2">
        <f>COUNTIFS(Table2[Sub-Sector],Table3[[#This Row],[Sub-Sector]],Table2[% Away From Current Week Low],"&gt;=0.05")/Table3[[#This Row],[Count]]</f>
        <v>0.33333333333333331</v>
      </c>
      <c r="M91" s="2">
        <f>COUNTIFS(Table2[Sub-Sector],Table3[[#This Row],[Sub-Sector]],Table2[% Away From Current Week High],"&lt;=0.05")/Table3[[#This Row],[Count]]</f>
        <v>0.33333333333333331</v>
      </c>
      <c r="N91" s="2">
        <f>COUNTIFS(Table2[Sub-Sector],Table3[[#This Row],[Sub-Sector]],Table2[% Away From Current Month Low],"&gt;=0.05")/Table3[[#This Row],[Count]]</f>
        <v>0.33333333333333331</v>
      </c>
      <c r="O91" s="2">
        <f>COUNTIFS(Table2[Sub-Sector],Table3[[#This Row],[Sub-Sector]],Table2[% Away From Current Month High],"&lt;=0.05")/Table3[[#This Row],[Count]]</f>
        <v>0.33333333333333331</v>
      </c>
      <c r="P91" s="2">
        <f>COUNTIFS(Table2[Sub-Sector],Table3[[#This Row],[Sub-Sector]],Table2[% Away From 52W High],"&lt;=10")/Table3[[#This Row],[Count]]</f>
        <v>0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0.66666666666666663</v>
      </c>
      <c r="S91" s="2">
        <f>COUNTIFS(Table2[Sub-Sector],Table3[[#This Row],[Sub-Sector]],Table2[% Price above 50 EMA],"&gt;=0")/Table3[[#This Row],[Count]]</f>
        <v>0.66666666666666663</v>
      </c>
      <c r="T91" s="2">
        <f>COUNTIFS(Table2[Sub-Sector],Table3[[#This Row],[Sub-Sector]],Table2[% Price above 200 EMA],"&gt;=0")/Table3[[#This Row],[Count]]</f>
        <v>1</v>
      </c>
      <c r="U91" s="2">
        <f>COUNTIFS(Table2[Sub-Sector],Table3[[#This Row],[Sub-Sector]],Table2[Rate of Change - Zone],"Positive")/Table3[[#This Row],[Count]]</f>
        <v>0.33333333333333331</v>
      </c>
      <c r="V91" s="2">
        <f>COUNTIFS(Table2[Sub-Sector],Table3[[#This Row],[Sub-Sector]],Table2[Sharpe Ratio],"&gt;=0.10")/Table3[[#This Row],[Count]]</f>
        <v>0.33333333333333331</v>
      </c>
      <c r="W9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</v>
      </c>
      <c r="X91" s="3">
        <f>_xlfn.RANK.AVG(Table3[[#This Row],[Score]],Table3[Score],1)</f>
        <v>80</v>
      </c>
      <c r="Y9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</v>
      </c>
      <c r="Z91" s="3">
        <f>_xlfn.RANK.AVG(Table3[[#This Row],[Score 2 ]],Table3[[Score 2 ]],1)</f>
        <v>90</v>
      </c>
    </row>
    <row r="92" spans="1:26" x14ac:dyDescent="0.3">
      <c r="A92" s="2" t="s">
        <v>156</v>
      </c>
      <c r="B92" s="4">
        <f>COUNTIFS(Table2[Sub-Sector],Table3[[#This Row],[Sub-Sector]])</f>
        <v>3</v>
      </c>
      <c r="C92" s="2">
        <f>COUNTIFS(Table2[Sub-Sector],Table3[[#This Row],[Sub-Sector]],Table2[Uptrend],"Uptrend")/Table3[[#This Row],[Count]]</f>
        <v>1</v>
      </c>
      <c r="D92" s="2">
        <f>COUNTIFS(Table2[Sub-Sector],Table3[[#This Row],[Sub-Sector]],Table2[1W Return vs Nifty],"&gt;=5")/Table3[[#This Row],[Count]]</f>
        <v>0</v>
      </c>
      <c r="E92" s="2">
        <f>COUNTIFS(Table2[Sub-Sector],Table3[[#This Row],[Sub-Sector]],Table2[1M Return vs Nifty],"&gt;=5")/Table3[[#This Row],[Count]]</f>
        <v>0</v>
      </c>
      <c r="F92" s="2">
        <f>COUNTIFS(Table2[Sub-Sector],Table3[[#This Row],[Sub-Sector]],Table2[6M Return vs Nifty],"&gt;=10")/Table3[[#This Row],[Count]]</f>
        <v>0.33333333333333331</v>
      </c>
      <c r="G92" s="2">
        <f>COUNTIFS(Table2[Sub-Sector],Table3[[#This Row],[Sub-Sector]],Table2[1Y Return vs Nifty],"&gt;=10")/Table3[[#This Row],[Count]]</f>
        <v>0.66666666666666663</v>
      </c>
      <c r="H92" s="2">
        <f>COUNTIFS(Table2[Sub-Sector],Table3[[#This Row],[Sub-Sector]],Table2[RSI Exponential â€“ 14D],"&gt;=50")/Table3[[#This Row],[Count]]</f>
        <v>0</v>
      </c>
      <c r="I92" s="2">
        <f>COUNTIFS(Table2[Sub-Sector],Table3[[#This Row],[Sub-Sector]],Table2[Relative Volume],"&gt;=1")/Table3[[#This Row],[Count]]</f>
        <v>0.33333333333333331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0.33333333333333331</v>
      </c>
      <c r="M92" s="2">
        <f>COUNTIFS(Table2[Sub-Sector],Table3[[#This Row],[Sub-Sector]],Table2[% Away From Current Week High],"&lt;=0.05")/Table3[[#This Row],[Count]]</f>
        <v>1</v>
      </c>
      <c r="N92" s="2">
        <f>COUNTIFS(Table2[Sub-Sector],Table3[[#This Row],[Sub-Sector]],Table2[% Away From Current Month Low],"&gt;=0.05")/Table3[[#This Row],[Count]]</f>
        <v>0.33333333333333331</v>
      </c>
      <c r="O92" s="2">
        <f>COUNTIFS(Table2[Sub-Sector],Table3[[#This Row],[Sub-Sector]],Table2[% Away From Current Month High],"&lt;=0.05")/Table3[[#This Row],[Count]]</f>
        <v>0</v>
      </c>
      <c r="P92" s="2">
        <f>COUNTIFS(Table2[Sub-Sector],Table3[[#This Row],[Sub-Sector]],Table2[% Away From 52W High],"&lt;=10")/Table3[[#This Row],[Count]]</f>
        <v>0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Price above 20 EMA],"&gt;=0")/Table3[[#This Row],[Count]]</f>
        <v>0</v>
      </c>
      <c r="S92" s="2">
        <f>COUNTIFS(Table2[Sub-Sector],Table3[[#This Row],[Sub-Sector]],Table2[% Price above 50 EMA],"&gt;=0")/Table3[[#This Row],[Count]]</f>
        <v>0.33333333333333331</v>
      </c>
      <c r="T92" s="2">
        <f>COUNTIFS(Table2[Sub-Sector],Table3[[#This Row],[Sub-Sector]],Table2[% Price above 200 EMA],"&gt;=0")/Table3[[#This Row],[Count]]</f>
        <v>1</v>
      </c>
      <c r="U92" s="2">
        <f>COUNTIFS(Table2[Sub-Sector],Table3[[#This Row],[Sub-Sector]],Table2[Rate of Change - Zone],"Positive")/Table3[[#This Row],[Count]]</f>
        <v>0</v>
      </c>
      <c r="V92" s="2">
        <f>COUNTIFS(Table2[Sub-Sector],Table3[[#This Row],[Sub-Sector]],Table2[Sharpe Ratio],"&gt;=0.10")/Table3[[#This Row],[Count]]</f>
        <v>0.33333333333333331</v>
      </c>
      <c r="W9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</v>
      </c>
      <c r="X92" s="3">
        <f>_xlfn.RANK.AVG(Table3[[#This Row],[Score]],Table3[Score],1)</f>
        <v>82</v>
      </c>
      <c r="Y9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297.5</v>
      </c>
      <c r="Z92" s="3">
        <f>_xlfn.RANK.AVG(Table3[[#This Row],[Score 2 ]],Table3[[Score 2 ]],1)</f>
        <v>91</v>
      </c>
    </row>
    <row r="93" spans="1:26" x14ac:dyDescent="0.3">
      <c r="A93" s="2" t="s">
        <v>111</v>
      </c>
      <c r="B93" s="4">
        <f>COUNTIFS(Table2[Sub-Sector],Table3[[#This Row],[Sub-Sector]])</f>
        <v>3</v>
      </c>
      <c r="C93" s="2">
        <f>COUNTIFS(Table2[Sub-Sector],Table3[[#This Row],[Sub-Sector]],Table2[Uptrend],"Uptrend")/Table3[[#This Row],[Count]]</f>
        <v>0.66666666666666663</v>
      </c>
      <c r="D93" s="2">
        <f>COUNTIFS(Table2[Sub-Sector],Table3[[#This Row],[Sub-Sector]],Table2[1W Return vs Nifty],"&gt;=5")/Table3[[#This Row],[Count]]</f>
        <v>0</v>
      </c>
      <c r="E93" s="2">
        <f>COUNTIFS(Table2[Sub-Sector],Table3[[#This Row],[Sub-Sector]],Table2[1M Return vs Nifty],"&gt;=5")/Table3[[#This Row],[Count]]</f>
        <v>0</v>
      </c>
      <c r="F93" s="2">
        <f>COUNTIFS(Table2[Sub-Sector],Table3[[#This Row],[Sub-Sector]],Table2[6M Return vs Nifty],"&gt;=10")/Table3[[#This Row],[Count]]</f>
        <v>0.33333333333333331</v>
      </c>
      <c r="G93" s="2">
        <f>COUNTIFS(Table2[Sub-Sector],Table3[[#This Row],[Sub-Sector]],Table2[1Y Return vs Nifty],"&gt;=10")/Table3[[#This Row],[Count]]</f>
        <v>1</v>
      </c>
      <c r="H93" s="2">
        <f>COUNTIFS(Table2[Sub-Sector],Table3[[#This Row],[Sub-Sector]],Table2[RSI Exponential â€“ 14D],"&gt;=50")/Table3[[#This Row],[Count]]</f>
        <v>0</v>
      </c>
      <c r="I93" s="2">
        <f>COUNTIFS(Table2[Sub-Sector],Table3[[#This Row],[Sub-Sector]],Table2[Relative Volume],"&gt;=1")/Table3[[#This Row],[Count]]</f>
        <v>0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Current Week Low],"&gt;=0.05")/Table3[[#This Row],[Count]]</f>
        <v>0.33333333333333331</v>
      </c>
      <c r="M93" s="2">
        <f>COUNTIFS(Table2[Sub-Sector],Table3[[#This Row],[Sub-Sector]],Table2[% Away From Current Week High],"&lt;=0.05")/Table3[[#This Row],[Count]]</f>
        <v>0</v>
      </c>
      <c r="N93" s="2">
        <f>COUNTIFS(Table2[Sub-Sector],Table3[[#This Row],[Sub-Sector]],Table2[% Away From Current Month Low],"&gt;=0.05")/Table3[[#This Row],[Count]]</f>
        <v>0.33333333333333331</v>
      </c>
      <c r="O93" s="2">
        <f>COUNTIFS(Table2[Sub-Sector],Table3[[#This Row],[Sub-Sector]],Table2[% Away From Current Month High],"&lt;=0.05")/Table3[[#This Row],[Count]]</f>
        <v>0</v>
      </c>
      <c r="P93" s="2">
        <f>COUNTIFS(Table2[Sub-Sector],Table3[[#This Row],[Sub-Sector]],Table2[% Away From 52W High],"&lt;=10")/Table3[[#This Row],[Count]]</f>
        <v>0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Price above 20 EMA],"&gt;=0")/Table3[[#This Row],[Count]]</f>
        <v>0</v>
      </c>
      <c r="S93" s="2">
        <f>COUNTIFS(Table2[Sub-Sector],Table3[[#This Row],[Sub-Sector]],Table2[% Price above 50 EMA],"&gt;=0")/Table3[[#This Row],[Count]]</f>
        <v>0.33333333333333331</v>
      </c>
      <c r="T93" s="2">
        <f>COUNTIFS(Table2[Sub-Sector],Table3[[#This Row],[Sub-Sector]],Table2[% Price above 200 EMA],"&gt;=0")/Table3[[#This Row],[Count]]</f>
        <v>0.66666666666666663</v>
      </c>
      <c r="U93" s="2">
        <f>COUNTIFS(Table2[Sub-Sector],Table3[[#This Row],[Sub-Sector]],Table2[Rate of Change - Zone],"Positive")/Table3[[#This Row],[Count]]</f>
        <v>0</v>
      </c>
      <c r="V93" s="2">
        <f>COUNTIFS(Table2[Sub-Sector],Table3[[#This Row],[Sub-Sector]],Table2[Sharpe Ratio],"&gt;=0.10")/Table3[[#This Row],[Count]]</f>
        <v>0.33333333333333331</v>
      </c>
      <c r="W9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546</v>
      </c>
      <c r="X93" s="3">
        <f>_xlfn.RANK.AVG(Table3[[#This Row],[Score]],Table3[Score],1)</f>
        <v>101</v>
      </c>
      <c r="Y9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298.5</v>
      </c>
      <c r="Z93" s="3">
        <f>_xlfn.RANK.AVG(Table3[[#This Row],[Score 2 ]],Table3[[Score 2 ]],1)</f>
        <v>92</v>
      </c>
    </row>
    <row r="94" spans="1:26" x14ac:dyDescent="0.3">
      <c r="A94" s="2" t="s">
        <v>309</v>
      </c>
      <c r="B94" s="4">
        <f>COUNTIFS(Table2[Sub-Sector],Table3[[#This Row],[Sub-Sector]])</f>
        <v>6</v>
      </c>
      <c r="C94" s="2">
        <f>COUNTIFS(Table2[Sub-Sector],Table3[[#This Row],[Sub-Sector]],Table2[Uptrend],"Uptrend")/Table3[[#This Row],[Count]]</f>
        <v>0.33333333333333331</v>
      </c>
      <c r="D94" s="2">
        <f>COUNTIFS(Table2[Sub-Sector],Table3[[#This Row],[Sub-Sector]],Table2[1W Return vs Nifty],"&gt;=5")/Table3[[#This Row],[Count]]</f>
        <v>0.16666666666666666</v>
      </c>
      <c r="E94" s="2">
        <f>COUNTIFS(Table2[Sub-Sector],Table3[[#This Row],[Sub-Sector]],Table2[1M Return vs Nifty],"&gt;=5")/Table3[[#This Row],[Count]]</f>
        <v>0</v>
      </c>
      <c r="F94" s="2">
        <f>COUNTIFS(Table2[Sub-Sector],Table3[[#This Row],[Sub-Sector]],Table2[6M Return vs Nifty],"&gt;=10")/Table3[[#This Row],[Count]]</f>
        <v>0</v>
      </c>
      <c r="G94" s="2">
        <f>COUNTIFS(Table2[Sub-Sector],Table3[[#This Row],[Sub-Sector]],Table2[1Y Return vs Nifty],"&gt;=10")/Table3[[#This Row],[Count]]</f>
        <v>0.66666666666666663</v>
      </c>
      <c r="H94" s="2">
        <f>COUNTIFS(Table2[Sub-Sector],Table3[[#This Row],[Sub-Sector]],Table2[RSI Exponential â€“ 14D],"&gt;=50")/Table3[[#This Row],[Count]]</f>
        <v>0.16666666666666666</v>
      </c>
      <c r="I94" s="2">
        <f>COUNTIFS(Table2[Sub-Sector],Table3[[#This Row],[Sub-Sector]],Table2[Relative Volume],"&gt;=1")/Table3[[#This Row],[Count]]</f>
        <v>0.5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0.83333333333333337</v>
      </c>
      <c r="L94" s="2">
        <f>COUNTIFS(Table2[Sub-Sector],Table3[[#This Row],[Sub-Sector]],Table2[% Away From Current Week Low],"&gt;=0.05")/Table3[[#This Row],[Count]]</f>
        <v>0.5</v>
      </c>
      <c r="M94" s="2">
        <f>COUNTIFS(Table2[Sub-Sector],Table3[[#This Row],[Sub-Sector]],Table2[% Away From Current Week High],"&lt;=0.05")/Table3[[#This Row],[Count]]</f>
        <v>0.66666666666666663</v>
      </c>
      <c r="N94" s="2">
        <f>COUNTIFS(Table2[Sub-Sector],Table3[[#This Row],[Sub-Sector]],Table2[% Away From Current Month Low],"&gt;=0.05")/Table3[[#This Row],[Count]]</f>
        <v>0.5</v>
      </c>
      <c r="O94" s="2">
        <f>COUNTIFS(Table2[Sub-Sector],Table3[[#This Row],[Sub-Sector]],Table2[% Away From Current Month High],"&lt;=0.05")/Table3[[#This Row],[Count]]</f>
        <v>0.33333333333333331</v>
      </c>
      <c r="P94" s="2">
        <f>COUNTIFS(Table2[Sub-Sector],Table3[[#This Row],[Sub-Sector]],Table2[% Away From 52W High],"&lt;=10")/Table3[[#This Row],[Count]]</f>
        <v>0.16666666666666666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Price above 20 EMA],"&gt;=0")/Table3[[#This Row],[Count]]</f>
        <v>0.16666666666666666</v>
      </c>
      <c r="S94" s="2">
        <f>COUNTIFS(Table2[Sub-Sector],Table3[[#This Row],[Sub-Sector]],Table2[% Price above 50 EMA],"&gt;=0")/Table3[[#This Row],[Count]]</f>
        <v>0.33333333333333331</v>
      </c>
      <c r="T94" s="2">
        <f>COUNTIFS(Table2[Sub-Sector],Table3[[#This Row],[Sub-Sector]],Table2[% Price above 200 EMA],"&gt;=0")/Table3[[#This Row],[Count]]</f>
        <v>0.83333333333333337</v>
      </c>
      <c r="U94" s="2">
        <f>COUNTIFS(Table2[Sub-Sector],Table3[[#This Row],[Sub-Sector]],Table2[Rate of Change - Zone],"Positive")/Table3[[#This Row],[Count]]</f>
        <v>0.16666666666666666</v>
      </c>
      <c r="V94" s="2">
        <f>COUNTIFS(Table2[Sub-Sector],Table3[[#This Row],[Sub-Sector]],Table2[Sharpe Ratio],"&gt;=0.10")/Table3[[#This Row],[Count]]</f>
        <v>0.66666666666666663</v>
      </c>
      <c r="W9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531.5</v>
      </c>
      <c r="X94" s="3">
        <f>_xlfn.RANK.AVG(Table3[[#This Row],[Score]],Table3[Score],1)</f>
        <v>92</v>
      </c>
      <c r="Y9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94" s="3">
        <f>_xlfn.RANK.AVG(Table3[[#This Row],[Score 2 ]],Table3[[Score 2 ]],1)</f>
        <v>93</v>
      </c>
    </row>
    <row r="95" spans="1:26" x14ac:dyDescent="0.3">
      <c r="A95" s="2" t="s">
        <v>426</v>
      </c>
      <c r="B95" s="4">
        <f>COUNTIFS(Table2[Sub-Sector],Table3[[#This Row],[Sub-Sector]])</f>
        <v>9</v>
      </c>
      <c r="C95" s="2">
        <f>COUNTIFS(Table2[Sub-Sector],Table3[[#This Row],[Sub-Sector]],Table2[Uptrend],"Uptrend")/Table3[[#This Row],[Count]]</f>
        <v>0.44444444444444442</v>
      </c>
      <c r="D95" s="2">
        <f>COUNTIFS(Table2[Sub-Sector],Table3[[#This Row],[Sub-Sector]],Table2[1W Return vs Nifty],"&gt;=5")/Table3[[#This Row],[Count]]</f>
        <v>0</v>
      </c>
      <c r="E95" s="2">
        <f>COUNTIFS(Table2[Sub-Sector],Table3[[#This Row],[Sub-Sector]],Table2[1M Return vs Nifty],"&gt;=5")/Table3[[#This Row],[Count]]</f>
        <v>0.22222222222222221</v>
      </c>
      <c r="F95" s="2">
        <f>COUNTIFS(Table2[Sub-Sector],Table3[[#This Row],[Sub-Sector]],Table2[6M Return vs Nifty],"&gt;=10")/Table3[[#This Row],[Count]]</f>
        <v>0.22222222222222221</v>
      </c>
      <c r="G95" s="2">
        <f>COUNTIFS(Table2[Sub-Sector],Table3[[#This Row],[Sub-Sector]],Table2[1Y Return vs Nifty],"&gt;=10")/Table3[[#This Row],[Count]]</f>
        <v>0.44444444444444442</v>
      </c>
      <c r="H95" s="2">
        <f>COUNTIFS(Table2[Sub-Sector],Table3[[#This Row],[Sub-Sector]],Table2[RSI Exponential â€“ 14D],"&gt;=50")/Table3[[#This Row],[Count]]</f>
        <v>0.22222222222222221</v>
      </c>
      <c r="I95" s="2">
        <f>COUNTIFS(Table2[Sub-Sector],Table3[[#This Row],[Sub-Sector]],Table2[Relative Volume],"&gt;=1")/Table3[[#This Row],[Count]]</f>
        <v>0.44444444444444442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0.22222222222222221</v>
      </c>
      <c r="M95" s="2">
        <f>COUNTIFS(Table2[Sub-Sector],Table3[[#This Row],[Sub-Sector]],Table2[% Away From Current Week High],"&lt;=0.05")/Table3[[#This Row],[Count]]</f>
        <v>0.55555555555555558</v>
      </c>
      <c r="N95" s="2">
        <f>COUNTIFS(Table2[Sub-Sector],Table3[[#This Row],[Sub-Sector]],Table2[% Away From Current Month Low],"&gt;=0.05")/Table3[[#This Row],[Count]]</f>
        <v>0.22222222222222221</v>
      </c>
      <c r="O95" s="2">
        <f>COUNTIFS(Table2[Sub-Sector],Table3[[#This Row],[Sub-Sector]],Table2[% Away From Current Month High],"&lt;=0.05")/Table3[[#This Row],[Count]]</f>
        <v>0.1111111111111111</v>
      </c>
      <c r="P95" s="2">
        <f>COUNTIFS(Table2[Sub-Sector],Table3[[#This Row],[Sub-Sector]],Table2[% Away From 52W High],"&lt;=10")/Table3[[#This Row],[Count]]</f>
        <v>0.22222222222222221</v>
      </c>
      <c r="Q95" s="2">
        <f>COUNTIFS(Table2[Sub-Sector],Table3[[#This Row],[Sub-Sector]],Table2[% Away From 52W Low],"&gt;=10")/Table3[[#This Row],[Count]]</f>
        <v>0.88888888888888884</v>
      </c>
      <c r="R95" s="2">
        <f>COUNTIFS(Table2[Sub-Sector],Table3[[#This Row],[Sub-Sector]],Table2[% Price above 20 EMA],"&gt;=0")/Table3[[#This Row],[Count]]</f>
        <v>0.22222222222222221</v>
      </c>
      <c r="S95" s="2">
        <f>COUNTIFS(Table2[Sub-Sector],Table3[[#This Row],[Sub-Sector]],Table2[% Price above 50 EMA],"&gt;=0")/Table3[[#This Row],[Count]]</f>
        <v>0.33333333333333331</v>
      </c>
      <c r="T95" s="2">
        <f>COUNTIFS(Table2[Sub-Sector],Table3[[#This Row],[Sub-Sector]],Table2[% Price above 200 EMA],"&gt;=0")/Table3[[#This Row],[Count]]</f>
        <v>0.55555555555555558</v>
      </c>
      <c r="U95" s="2">
        <f>COUNTIFS(Table2[Sub-Sector],Table3[[#This Row],[Sub-Sector]],Table2[Rate of Change - Zone],"Positive")/Table3[[#This Row],[Count]]</f>
        <v>0.22222222222222221</v>
      </c>
      <c r="V95" s="2">
        <f>COUNTIFS(Table2[Sub-Sector],Table3[[#This Row],[Sub-Sector]],Table2[Sharpe Ratio],"&gt;=0.10")/Table3[[#This Row],[Count]]</f>
        <v>0.44444444444444442</v>
      </c>
      <c r="W9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</v>
      </c>
      <c r="X95" s="3">
        <f>_xlfn.RANK.AVG(Table3[[#This Row],[Score]],Table3[Score],1)</f>
        <v>93</v>
      </c>
      <c r="Y9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302.5</v>
      </c>
      <c r="Z95" s="3">
        <f>_xlfn.RANK.AVG(Table3[[#This Row],[Score 2 ]],Table3[[Score 2 ]],1)</f>
        <v>94</v>
      </c>
    </row>
    <row r="96" spans="1:26" x14ac:dyDescent="0.3">
      <c r="A96" s="2" t="s">
        <v>270</v>
      </c>
      <c r="B96" s="4">
        <f>COUNTIFS(Table2[Sub-Sector],Table3[[#This Row],[Sub-Sector]])</f>
        <v>23</v>
      </c>
      <c r="C96" s="2">
        <f>COUNTIFS(Table2[Sub-Sector],Table3[[#This Row],[Sub-Sector]],Table2[Uptrend],"Uptrend")/Table3[[#This Row],[Count]]</f>
        <v>0.52173913043478259</v>
      </c>
      <c r="D96" s="2">
        <f>COUNTIFS(Table2[Sub-Sector],Table3[[#This Row],[Sub-Sector]],Table2[1W Return vs Nifty],"&gt;=5")/Table3[[#This Row],[Count]]</f>
        <v>4.3478260869565216E-2</v>
      </c>
      <c r="E96" s="2">
        <f>COUNTIFS(Table2[Sub-Sector],Table3[[#This Row],[Sub-Sector]],Table2[1M Return vs Nifty],"&gt;=5")/Table3[[#This Row],[Count]]</f>
        <v>4.3478260869565216E-2</v>
      </c>
      <c r="F96" s="2">
        <f>COUNTIFS(Table2[Sub-Sector],Table3[[#This Row],[Sub-Sector]],Table2[6M Return vs Nifty],"&gt;=10")/Table3[[#This Row],[Count]]</f>
        <v>0.39130434782608697</v>
      </c>
      <c r="G96" s="2">
        <f>COUNTIFS(Table2[Sub-Sector],Table3[[#This Row],[Sub-Sector]],Table2[1Y Return vs Nifty],"&gt;=10")/Table3[[#This Row],[Count]]</f>
        <v>0.39130434782608697</v>
      </c>
      <c r="H96" s="2">
        <f>COUNTIFS(Table2[Sub-Sector],Table3[[#This Row],[Sub-Sector]],Table2[RSI Exponential â€“ 14D],"&gt;=50")/Table3[[#This Row],[Count]]</f>
        <v>0.17391304347826086</v>
      </c>
      <c r="I96" s="2">
        <f>COUNTIFS(Table2[Sub-Sector],Table3[[#This Row],[Sub-Sector]],Table2[Relative Volume],"&gt;=1")/Table3[[#This Row],[Count]]</f>
        <v>0.21739130434782608</v>
      </c>
      <c r="J96" s="2">
        <f>COUNTIFS(Table2[Sub-Sector],Table3[[#This Row],[Sub-Sector]],Table2[% Away From Day Low],"&gt;=0.05")/Table3[[#This Row],[Count]]</f>
        <v>4.3478260869565216E-2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0.21739130434782608</v>
      </c>
      <c r="M96" s="2">
        <f>COUNTIFS(Table2[Sub-Sector],Table3[[#This Row],[Sub-Sector]],Table2[% Away From Current Week High],"&lt;=0.05")/Table3[[#This Row],[Count]]</f>
        <v>0.56521739130434778</v>
      </c>
      <c r="N96" s="2">
        <f>COUNTIFS(Table2[Sub-Sector],Table3[[#This Row],[Sub-Sector]],Table2[% Away From Current Month Low],"&gt;=0.05")/Table3[[#This Row],[Count]]</f>
        <v>0.21739130434782608</v>
      </c>
      <c r="O96" s="2">
        <f>COUNTIFS(Table2[Sub-Sector],Table3[[#This Row],[Sub-Sector]],Table2[% Away From Current Month High],"&lt;=0.05")/Table3[[#This Row],[Count]]</f>
        <v>0.13043478260869565</v>
      </c>
      <c r="P96" s="2">
        <f>COUNTIFS(Table2[Sub-Sector],Table3[[#This Row],[Sub-Sector]],Table2[% Away From 52W High],"&lt;=10")/Table3[[#This Row],[Count]]</f>
        <v>4.3478260869565216E-2</v>
      </c>
      <c r="Q96" s="2">
        <f>COUNTIFS(Table2[Sub-Sector],Table3[[#This Row],[Sub-Sector]],Table2[% Away From 52W Low],"&gt;=10")/Table3[[#This Row],[Count]]</f>
        <v>0.91304347826086951</v>
      </c>
      <c r="R96" s="2">
        <f>COUNTIFS(Table2[Sub-Sector],Table3[[#This Row],[Sub-Sector]],Table2[% Price above 20 EMA],"&gt;=0")/Table3[[#This Row],[Count]]</f>
        <v>0.13043478260869565</v>
      </c>
      <c r="S96" s="2">
        <f>COUNTIFS(Table2[Sub-Sector],Table3[[#This Row],[Sub-Sector]],Table2[% Price above 50 EMA],"&gt;=0")/Table3[[#This Row],[Count]]</f>
        <v>0.30434782608695654</v>
      </c>
      <c r="T96" s="2">
        <f>COUNTIFS(Table2[Sub-Sector],Table3[[#This Row],[Sub-Sector]],Table2[% Price above 200 EMA],"&gt;=0")/Table3[[#This Row],[Count]]</f>
        <v>0.82608695652173914</v>
      </c>
      <c r="U96" s="2">
        <f>COUNTIFS(Table2[Sub-Sector],Table3[[#This Row],[Sub-Sector]],Table2[Rate of Change - Zone],"Positive")/Table3[[#This Row],[Count]]</f>
        <v>0.21739130434782608</v>
      </c>
      <c r="V96" s="2">
        <f>COUNTIFS(Table2[Sub-Sector],Table3[[#This Row],[Sub-Sector]],Table2[Sharpe Ratio],"&gt;=0.10")/Table3[[#This Row],[Count]]</f>
        <v>0.52173913043478259</v>
      </c>
      <c r="W9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</v>
      </c>
      <c r="X96" s="3">
        <f>_xlfn.RANK.AVG(Table3[[#This Row],[Score]],Table3[Score],1)</f>
        <v>87</v>
      </c>
      <c r="Y9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</v>
      </c>
      <c r="Z96" s="3">
        <f>_xlfn.RANK.AVG(Table3[[#This Row],[Score 2 ]],Table3[[Score 2 ]],1)</f>
        <v>95</v>
      </c>
    </row>
    <row r="97" spans="1:26" x14ac:dyDescent="0.3">
      <c r="A97" s="2" t="s">
        <v>1481</v>
      </c>
      <c r="B97" s="4">
        <f>COUNTIFS(Table2[Sub-Sector],Table3[[#This Row],[Sub-Sector]])</f>
        <v>2</v>
      </c>
      <c r="C97" s="2">
        <f>COUNTIFS(Table2[Sub-Sector],Table3[[#This Row],[Sub-Sector]],Table2[Uptrend],"Uptrend")/Table3[[#This Row],[Count]]</f>
        <v>0.5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</v>
      </c>
      <c r="F97" s="2">
        <f>COUNTIFS(Table2[Sub-Sector],Table3[[#This Row],[Sub-Sector]],Table2[6M Return vs Nifty],"&gt;=10")/Table3[[#This Row],[Count]]</f>
        <v>0</v>
      </c>
      <c r="G97" s="2">
        <f>COUNTIFS(Table2[Sub-Sector],Table3[[#This Row],[Sub-Sector]],Table2[1Y Return vs Nifty],"&gt;=10")/Table3[[#This Row],[Count]]</f>
        <v>0</v>
      </c>
      <c r="H97" s="2">
        <f>COUNTIFS(Table2[Sub-Sector],Table3[[#This Row],[Sub-Sector]],Table2[RSI Exponential â€“ 14D],"&gt;=50")/Table3[[#This Row],[Count]]</f>
        <v>0</v>
      </c>
      <c r="I97" s="2">
        <f>COUNTIFS(Table2[Sub-Sector],Table3[[#This Row],[Sub-Sector]],Table2[Relative Volume],"&gt;=1")/Table3[[#This Row],[Count]]</f>
        <v>0.5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0.5</v>
      </c>
      <c r="M97" s="2">
        <f>COUNTIFS(Table2[Sub-Sector],Table3[[#This Row],[Sub-Sector]],Table2[% Away From Current Week High],"&lt;=0.05")/Table3[[#This Row],[Count]]</f>
        <v>1</v>
      </c>
      <c r="N97" s="2">
        <f>COUNTIFS(Table2[Sub-Sector],Table3[[#This Row],[Sub-Sector]],Table2[% Away From Current Month Low],"&gt;=0.05")/Table3[[#This Row],[Count]]</f>
        <v>0.5</v>
      </c>
      <c r="O97" s="2">
        <f>COUNTIFS(Table2[Sub-Sector],Table3[[#This Row],[Sub-Sector]],Table2[% Away From Current Month High],"&lt;=0.05")/Table3[[#This Row],[Count]]</f>
        <v>0.5</v>
      </c>
      <c r="P97" s="2">
        <f>COUNTIFS(Table2[Sub-Sector],Table3[[#This Row],[Sub-Sector]],Table2[% Away From 52W High],"&lt;=10")/Table3[[#This Row],[Count]]</f>
        <v>0</v>
      </c>
      <c r="Q97" s="2">
        <f>COUNTIFS(Table2[Sub-Sector],Table3[[#This Row],[Sub-Sector]],Table2[% Away From 52W Low],"&gt;=10")/Table3[[#This Row],[Count]]</f>
        <v>0.5</v>
      </c>
      <c r="R97" s="2">
        <f>COUNTIFS(Table2[Sub-Sector],Table3[[#This Row],[Sub-Sector]],Table2[% Price above 20 EMA],"&gt;=0")/Table3[[#This Row],[Count]]</f>
        <v>0</v>
      </c>
      <c r="S97" s="2">
        <f>COUNTIFS(Table2[Sub-Sector],Table3[[#This Row],[Sub-Sector]],Table2[% Price above 50 EMA],"&gt;=0")/Table3[[#This Row],[Count]]</f>
        <v>0.5</v>
      </c>
      <c r="T97" s="2">
        <f>COUNTIFS(Table2[Sub-Sector],Table3[[#This Row],[Sub-Sector]],Table2[% Price above 200 EMA],"&gt;=0")/Table3[[#This Row],[Count]]</f>
        <v>0.5</v>
      </c>
      <c r="U97" s="2">
        <f>COUNTIFS(Table2[Sub-Sector],Table3[[#This Row],[Sub-Sector]],Table2[Rate of Change - Zone],"Positive")/Table3[[#This Row],[Count]]</f>
        <v>0.5</v>
      </c>
      <c r="V97" s="2">
        <f>COUNTIFS(Table2[Sub-Sector],Table3[[#This Row],[Sub-Sector]],Table2[Sharpe Ratio],"&gt;=0.10")/Table3[[#This Row],[Count]]</f>
        <v>0</v>
      </c>
      <c r="W9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587.5</v>
      </c>
      <c r="X97" s="3">
        <f>_xlfn.RANK.AVG(Table3[[#This Row],[Score]],Table3[Score],1)</f>
        <v>108</v>
      </c>
      <c r="Y9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7" s="3">
        <f>_xlfn.RANK.AVG(Table3[[#This Row],[Score 2 ]],Table3[[Score 2 ]],1)</f>
        <v>96</v>
      </c>
    </row>
    <row r="98" spans="1:26" x14ac:dyDescent="0.3">
      <c r="A98" s="2" t="s">
        <v>393</v>
      </c>
      <c r="B98" s="4">
        <f>COUNTIFS(Table2[Sub-Sector],Table3[[#This Row],[Sub-Sector]])</f>
        <v>11</v>
      </c>
      <c r="C98" s="2">
        <f>COUNTIFS(Table2[Sub-Sector],Table3[[#This Row],[Sub-Sector]],Table2[Uptrend],"Uptrend")/Table3[[#This Row],[Count]]</f>
        <v>0.36363636363636365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9.0909090909090912E-2</v>
      </c>
      <c r="F98" s="2">
        <f>COUNTIFS(Table2[Sub-Sector],Table3[[#This Row],[Sub-Sector]],Table2[6M Return vs Nifty],"&gt;=10")/Table3[[#This Row],[Count]]</f>
        <v>0.18181818181818182</v>
      </c>
      <c r="G98" s="2">
        <f>COUNTIFS(Table2[Sub-Sector],Table3[[#This Row],[Sub-Sector]],Table2[1Y Return vs Nifty],"&gt;=10")/Table3[[#This Row],[Count]]</f>
        <v>0.18181818181818182</v>
      </c>
      <c r="H98" s="2">
        <f>COUNTIFS(Table2[Sub-Sector],Table3[[#This Row],[Sub-Sector]],Table2[RSI Exponential â€“ 14D],"&gt;=50")/Table3[[#This Row],[Count]]</f>
        <v>9.0909090909090912E-2</v>
      </c>
      <c r="I98" s="2">
        <f>COUNTIFS(Table2[Sub-Sector],Table3[[#This Row],[Sub-Sector]],Table2[Relative Volume],"&gt;=1")/Table3[[#This Row],[Count]]</f>
        <v>0.36363636363636365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9.0909090909090912E-2</v>
      </c>
      <c r="M98" s="2">
        <f>COUNTIFS(Table2[Sub-Sector],Table3[[#This Row],[Sub-Sector]],Table2[% Away From Current Week High],"&lt;=0.05")/Table3[[#This Row],[Count]]</f>
        <v>0.63636363636363635</v>
      </c>
      <c r="N98" s="2">
        <f>COUNTIFS(Table2[Sub-Sector],Table3[[#This Row],[Sub-Sector]],Table2[% Away From Current Month Low],"&gt;=0.05")/Table3[[#This Row],[Count]]</f>
        <v>9.0909090909090912E-2</v>
      </c>
      <c r="O98" s="2">
        <f>COUNTIFS(Table2[Sub-Sector],Table3[[#This Row],[Sub-Sector]],Table2[% Away From Current Month High],"&lt;=0.05")/Table3[[#This Row],[Count]]</f>
        <v>0.27272727272727271</v>
      </c>
      <c r="P98" s="2">
        <f>COUNTIFS(Table2[Sub-Sector],Table3[[#This Row],[Sub-Sector]],Table2[% Away From 52W High],"&lt;=10")/Table3[[#This Row],[Count]]</f>
        <v>0</v>
      </c>
      <c r="Q98" s="2">
        <f>COUNTIFS(Table2[Sub-Sector],Table3[[#This Row],[Sub-Sector]],Table2[% Away From 52W Low],"&gt;=10")/Table3[[#This Row],[Count]]</f>
        <v>0.63636363636363635</v>
      </c>
      <c r="R98" s="2">
        <f>COUNTIFS(Table2[Sub-Sector],Table3[[#This Row],[Sub-Sector]],Table2[% Price above 20 EMA],"&gt;=0")/Table3[[#This Row],[Count]]</f>
        <v>9.0909090909090912E-2</v>
      </c>
      <c r="S98" s="2">
        <f>COUNTIFS(Table2[Sub-Sector],Table3[[#This Row],[Sub-Sector]],Table2[% Price above 50 EMA],"&gt;=0")/Table3[[#This Row],[Count]]</f>
        <v>0.18181818181818182</v>
      </c>
      <c r="T98" s="2">
        <f>COUNTIFS(Table2[Sub-Sector],Table3[[#This Row],[Sub-Sector]],Table2[% Price above 200 EMA],"&gt;=0")/Table3[[#This Row],[Count]]</f>
        <v>0.36363636363636365</v>
      </c>
      <c r="U98" s="2">
        <f>COUNTIFS(Table2[Sub-Sector],Table3[[#This Row],[Sub-Sector]],Table2[Rate of Change - Zone],"Positive")/Table3[[#This Row],[Count]]</f>
        <v>0.27272727272727271</v>
      </c>
      <c r="V98" s="2">
        <f>COUNTIFS(Table2[Sub-Sector],Table3[[#This Row],[Sub-Sector]],Table2[Sharpe Ratio],"&gt;=0.10")/Table3[[#This Row],[Count]]</f>
        <v>9.0909090909090912E-2</v>
      </c>
      <c r="W9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577</v>
      </c>
      <c r="X98" s="3">
        <f>_xlfn.RANK.AVG(Table3[[#This Row],[Score]],Table3[Score],1)</f>
        <v>105</v>
      </c>
      <c r="Y9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98" s="3">
        <f>_xlfn.RANK.AVG(Table3[[#This Row],[Score 2 ]],Table3[[Score 2 ]],1)</f>
        <v>97</v>
      </c>
    </row>
    <row r="99" spans="1:26" x14ac:dyDescent="0.3">
      <c r="A99" s="2" t="s">
        <v>304</v>
      </c>
      <c r="B99" s="4">
        <f>COUNTIFS(Table2[Sub-Sector],Table3[[#This Row],[Sub-Sector]])</f>
        <v>14</v>
      </c>
      <c r="C99" s="2">
        <f>COUNTIFS(Table2[Sub-Sector],Table3[[#This Row],[Sub-Sector]],Table2[Uptrend],"Uptrend")/Table3[[#This Row],[Count]]</f>
        <v>0.6428571428571429</v>
      </c>
      <c r="D99" s="2">
        <f>COUNTIFS(Table2[Sub-Sector],Table3[[#This Row],[Sub-Sector]],Table2[1W Return vs Nifty],"&gt;=5")/Table3[[#This Row],[Count]]</f>
        <v>0</v>
      </c>
      <c r="E99" s="2">
        <f>COUNTIFS(Table2[Sub-Sector],Table3[[#This Row],[Sub-Sector]],Table2[1M Return vs Nifty],"&gt;=5")/Table3[[#This Row],[Count]]</f>
        <v>0.14285714285714285</v>
      </c>
      <c r="F99" s="2">
        <f>COUNTIFS(Table2[Sub-Sector],Table3[[#This Row],[Sub-Sector]],Table2[6M Return vs Nifty],"&gt;=10")/Table3[[#This Row],[Count]]</f>
        <v>0.2857142857142857</v>
      </c>
      <c r="G99" s="2">
        <f>COUNTIFS(Table2[Sub-Sector],Table3[[#This Row],[Sub-Sector]],Table2[1Y Return vs Nifty],"&gt;=10")/Table3[[#This Row],[Count]]</f>
        <v>0.5714285714285714</v>
      </c>
      <c r="H99" s="2">
        <f>COUNTIFS(Table2[Sub-Sector],Table3[[#This Row],[Sub-Sector]],Table2[RSI Exponential â€“ 14D],"&gt;=50")/Table3[[#This Row],[Count]]</f>
        <v>0.2857142857142857</v>
      </c>
      <c r="I99" s="2">
        <f>COUNTIFS(Table2[Sub-Sector],Table3[[#This Row],[Sub-Sector]],Table2[Relative Volume],"&gt;=1")/Table3[[#This Row],[Count]]</f>
        <v>0.2857142857142857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0.42857142857142855</v>
      </c>
      <c r="M99" s="2">
        <f>COUNTIFS(Table2[Sub-Sector],Table3[[#This Row],[Sub-Sector]],Table2[% Away From Current Week High],"&lt;=0.05")/Table3[[#This Row],[Count]]</f>
        <v>0.9285714285714286</v>
      </c>
      <c r="N99" s="2">
        <f>COUNTIFS(Table2[Sub-Sector],Table3[[#This Row],[Sub-Sector]],Table2[% Away From Current Month Low],"&gt;=0.05")/Table3[[#This Row],[Count]]</f>
        <v>0.42857142857142855</v>
      </c>
      <c r="O99" s="2">
        <f>COUNTIFS(Table2[Sub-Sector],Table3[[#This Row],[Sub-Sector]],Table2[% Away From Current Month High],"&lt;=0.05")/Table3[[#This Row],[Count]]</f>
        <v>0.35714285714285715</v>
      </c>
      <c r="P99" s="2">
        <f>COUNTIFS(Table2[Sub-Sector],Table3[[#This Row],[Sub-Sector]],Table2[% Away From 52W High],"&lt;=10")/Table3[[#This Row],[Count]]</f>
        <v>0.2857142857142857</v>
      </c>
      <c r="Q99" s="2">
        <f>COUNTIFS(Table2[Sub-Sector],Table3[[#This Row],[Sub-Sector]],Table2[% Away From 52W Low],"&gt;=10")/Table3[[#This Row],[Count]]</f>
        <v>0.9285714285714286</v>
      </c>
      <c r="R99" s="2">
        <f>COUNTIFS(Table2[Sub-Sector],Table3[[#This Row],[Sub-Sector]],Table2[% Price above 20 EMA],"&gt;=0")/Table3[[#This Row],[Count]]</f>
        <v>0.35714285714285715</v>
      </c>
      <c r="S99" s="2">
        <f>COUNTIFS(Table2[Sub-Sector],Table3[[#This Row],[Sub-Sector]],Table2[% Price above 50 EMA],"&gt;=0")/Table3[[#This Row],[Count]]</f>
        <v>0.42857142857142855</v>
      </c>
      <c r="T99" s="2">
        <f>COUNTIFS(Table2[Sub-Sector],Table3[[#This Row],[Sub-Sector]],Table2[% Price above 200 EMA],"&gt;=0")/Table3[[#This Row],[Count]]</f>
        <v>0.7142857142857143</v>
      </c>
      <c r="U99" s="2">
        <f>COUNTIFS(Table2[Sub-Sector],Table3[[#This Row],[Sub-Sector]],Table2[Rate of Change - Zone],"Positive")/Table3[[#This Row],[Count]]</f>
        <v>0</v>
      </c>
      <c r="V99" s="2">
        <f>COUNTIFS(Table2[Sub-Sector],Table3[[#This Row],[Sub-Sector]],Table2[Sharpe Ratio],"&gt;=0.10")/Table3[[#This Row],[Count]]</f>
        <v>0.2857142857142857</v>
      </c>
      <c r="W9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541.5</v>
      </c>
      <c r="X99" s="3">
        <f>_xlfn.RANK.AVG(Table3[[#This Row],[Score]],Table3[Score],1)</f>
        <v>98</v>
      </c>
      <c r="Y9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99" s="3">
        <f>_xlfn.RANK.AVG(Table3[[#This Row],[Score 2 ]],Table3[[Score 2 ]],1)</f>
        <v>98</v>
      </c>
    </row>
    <row r="100" spans="1:26" x14ac:dyDescent="0.3">
      <c r="A100" s="2" t="s">
        <v>248</v>
      </c>
      <c r="B100" s="4">
        <f>COUNTIFS(Table2[Sub-Sector],Table3[[#This Row],[Sub-Sector]])</f>
        <v>6</v>
      </c>
      <c r="C100" s="2">
        <f>COUNTIFS(Table2[Sub-Sector],Table3[[#This Row],[Sub-Sector]],Table2[Uptrend],"Uptrend")/Table3[[#This Row],[Count]]</f>
        <v>0.66666666666666663</v>
      </c>
      <c r="D100" s="2">
        <f>COUNTIFS(Table2[Sub-Sector],Table3[[#This Row],[Sub-Sector]],Table2[1W Return vs Nifty],"&gt;=5")/Table3[[#This Row],[Count]]</f>
        <v>0.16666666666666666</v>
      </c>
      <c r="E100" s="2">
        <f>COUNTIFS(Table2[Sub-Sector],Table3[[#This Row],[Sub-Sector]],Table2[1M Return vs Nifty],"&gt;=5")/Table3[[#This Row],[Count]]</f>
        <v>0.33333333333333331</v>
      </c>
      <c r="F100" s="2">
        <f>COUNTIFS(Table2[Sub-Sector],Table3[[#This Row],[Sub-Sector]],Table2[6M Return vs Nifty],"&gt;=10")/Table3[[#This Row],[Count]]</f>
        <v>0.16666666666666666</v>
      </c>
      <c r="G100" s="2">
        <f>COUNTIFS(Table2[Sub-Sector],Table3[[#This Row],[Sub-Sector]],Table2[1Y Return vs Nifty],"&gt;=10")/Table3[[#This Row],[Count]]</f>
        <v>0.16666666666666666</v>
      </c>
      <c r="H100" s="2">
        <f>COUNTIFS(Table2[Sub-Sector],Table3[[#This Row],[Sub-Sector]],Table2[RSI Exponential â€“ 14D],"&gt;=50")/Table3[[#This Row],[Count]]</f>
        <v>0.33333333333333331</v>
      </c>
      <c r="I100" s="2">
        <f>COUNTIFS(Table2[Sub-Sector],Table3[[#This Row],[Sub-Sector]],Table2[Relative Volume],"&gt;=1")/Table3[[#This Row],[Count]]</f>
        <v>0.33333333333333331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0.33333333333333331</v>
      </c>
      <c r="M100" s="2">
        <f>COUNTIFS(Table2[Sub-Sector],Table3[[#This Row],[Sub-Sector]],Table2[% Away From Current Week High],"&lt;=0.05")/Table3[[#This Row],[Count]]</f>
        <v>1</v>
      </c>
      <c r="N100" s="2">
        <f>COUNTIFS(Table2[Sub-Sector],Table3[[#This Row],[Sub-Sector]],Table2[% Away From Current Month Low],"&gt;=0.05")/Table3[[#This Row],[Count]]</f>
        <v>0.33333333333333331</v>
      </c>
      <c r="O100" s="2">
        <f>COUNTIFS(Table2[Sub-Sector],Table3[[#This Row],[Sub-Sector]],Table2[% Away From Current Month High],"&lt;=0.05")/Table3[[#This Row],[Count]]</f>
        <v>0.5</v>
      </c>
      <c r="P100" s="2">
        <f>COUNTIFS(Table2[Sub-Sector],Table3[[#This Row],[Sub-Sector]],Table2[% Away From 52W High],"&lt;=10")/Table3[[#This Row],[Count]]</f>
        <v>0.16666666666666666</v>
      </c>
      <c r="Q100" s="2">
        <f>COUNTIFS(Table2[Sub-Sector],Table3[[#This Row],[Sub-Sector]],Table2[% Away From 52W Low],"&gt;=10")/Table3[[#This Row],[Count]]</f>
        <v>0.83333333333333337</v>
      </c>
      <c r="R100" s="2">
        <f>COUNTIFS(Table2[Sub-Sector],Table3[[#This Row],[Sub-Sector]],Table2[% Price above 20 EMA],"&gt;=0")/Table3[[#This Row],[Count]]</f>
        <v>0.33333333333333331</v>
      </c>
      <c r="S100" s="2">
        <f>COUNTIFS(Table2[Sub-Sector],Table3[[#This Row],[Sub-Sector]],Table2[% Price above 50 EMA],"&gt;=0")/Table3[[#This Row],[Count]]</f>
        <v>0.33333333333333331</v>
      </c>
      <c r="T100" s="2">
        <f>COUNTIFS(Table2[Sub-Sector],Table3[[#This Row],[Sub-Sector]],Table2[% Price above 200 EMA],"&gt;=0")/Table3[[#This Row],[Count]]</f>
        <v>0.83333333333333337</v>
      </c>
      <c r="U100" s="2">
        <f>COUNTIFS(Table2[Sub-Sector],Table3[[#This Row],[Sub-Sector]],Table2[Rate of Change - Zone],"Positive")/Table3[[#This Row],[Count]]</f>
        <v>0.33333333333333331</v>
      </c>
      <c r="V100" s="2">
        <f>COUNTIFS(Table2[Sub-Sector],Table3[[#This Row],[Sub-Sector]],Table2[Sharpe Ratio],"&gt;=0.10")/Table3[[#This Row],[Count]]</f>
        <v>0.16666666666666666</v>
      </c>
      <c r="W10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462.5</v>
      </c>
      <c r="X100" s="3">
        <f>_xlfn.RANK.AVG(Table3[[#This Row],[Score]],Table3[Score],1)</f>
        <v>72</v>
      </c>
      <c r="Y10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325.5</v>
      </c>
      <c r="Z100" s="3">
        <f>_xlfn.RANK.AVG(Table3[[#This Row],[Score 2 ]],Table3[[Score 2 ]],1)</f>
        <v>99</v>
      </c>
    </row>
    <row r="101" spans="1:26" x14ac:dyDescent="0.3">
      <c r="A101" s="2" t="s">
        <v>32</v>
      </c>
      <c r="B101" s="4">
        <f>COUNTIFS(Table2[Sub-Sector],Table3[[#This Row],[Sub-Sector]])</f>
        <v>11</v>
      </c>
      <c r="C101" s="2">
        <f>COUNTIFS(Table2[Sub-Sector],Table3[[#This Row],[Sub-Sector]],Table2[Uptrend],"Uptrend")/Table3[[#This Row],[Count]]</f>
        <v>0.18181818181818182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9.0909090909090912E-2</v>
      </c>
      <c r="F101" s="2">
        <f>COUNTIFS(Table2[Sub-Sector],Table3[[#This Row],[Sub-Sector]],Table2[6M Return vs Nifty],"&gt;=10")/Table3[[#This Row],[Count]]</f>
        <v>0</v>
      </c>
      <c r="G101" s="2">
        <f>COUNTIFS(Table2[Sub-Sector],Table3[[#This Row],[Sub-Sector]],Table2[1Y Return vs Nifty],"&gt;=10")/Table3[[#This Row],[Count]]</f>
        <v>0.81818181818181823</v>
      </c>
      <c r="H101" s="2">
        <f>COUNTIFS(Table2[Sub-Sector],Table3[[#This Row],[Sub-Sector]],Table2[RSI Exponential â€“ 14D],"&gt;=50")/Table3[[#This Row],[Count]]</f>
        <v>9.0909090909090912E-2</v>
      </c>
      <c r="I101" s="2">
        <f>COUNTIFS(Table2[Sub-Sector],Table3[[#This Row],[Sub-Sector]],Table2[Relative Volume],"&gt;=1")/Table3[[#This Row],[Count]]</f>
        <v>9.0909090909090912E-2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0.18181818181818182</v>
      </c>
      <c r="M101" s="2">
        <f>COUNTIFS(Table2[Sub-Sector],Table3[[#This Row],[Sub-Sector]],Table2[% Away From Current Week High],"&lt;=0.05")/Table3[[#This Row],[Count]]</f>
        <v>0.72727272727272729</v>
      </c>
      <c r="N101" s="2">
        <f>COUNTIFS(Table2[Sub-Sector],Table3[[#This Row],[Sub-Sector]],Table2[% Away From Current Month Low],"&gt;=0.05")/Table3[[#This Row],[Count]]</f>
        <v>0.18181818181818182</v>
      </c>
      <c r="O101" s="2">
        <f>COUNTIFS(Table2[Sub-Sector],Table3[[#This Row],[Sub-Sector]],Table2[% Away From Current Month High],"&lt;=0.05")/Table3[[#This Row],[Count]]</f>
        <v>9.0909090909090912E-2</v>
      </c>
      <c r="P101" s="2">
        <f>COUNTIFS(Table2[Sub-Sector],Table3[[#This Row],[Sub-Sector]],Table2[% Away From 52W High],"&lt;=10")/Table3[[#This Row],[Count]]</f>
        <v>9.0909090909090912E-2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9.0909090909090912E-2</v>
      </c>
      <c r="S101" s="2">
        <f>COUNTIFS(Table2[Sub-Sector],Table3[[#This Row],[Sub-Sector]],Table2[% Price above 50 EMA],"&gt;=0")/Table3[[#This Row],[Count]]</f>
        <v>9.0909090909090912E-2</v>
      </c>
      <c r="T101" s="2">
        <f>COUNTIFS(Table2[Sub-Sector],Table3[[#This Row],[Sub-Sector]],Table2[% Price above 200 EMA],"&gt;=0")/Table3[[#This Row],[Count]]</f>
        <v>0.72727272727272729</v>
      </c>
      <c r="U101" s="2">
        <f>COUNTIFS(Table2[Sub-Sector],Table3[[#This Row],[Sub-Sector]],Table2[Rate of Change - Zone],"Positive")/Table3[[#This Row],[Count]]</f>
        <v>9.0909090909090912E-2</v>
      </c>
      <c r="V101" s="2">
        <f>COUNTIFS(Table2[Sub-Sector],Table3[[#This Row],[Sub-Sector]],Table2[Sharpe Ratio],"&gt;=0.10")/Table3[[#This Row],[Count]]</f>
        <v>0.81818181818181823</v>
      </c>
      <c r="W10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591</v>
      </c>
      <c r="X101" s="3">
        <f>_xlfn.RANK.AVG(Table3[[#This Row],[Score]],Table3[Score],1)</f>
        <v>109</v>
      </c>
      <c r="Y10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1" s="3">
        <f>_xlfn.RANK.AVG(Table3[[#This Row],[Score 2 ]],Table3[[Score 2 ]],1)</f>
        <v>100</v>
      </c>
    </row>
    <row r="102" spans="1:26" x14ac:dyDescent="0.3">
      <c r="A102" s="2" t="s">
        <v>57</v>
      </c>
      <c r="B102" s="4">
        <f>COUNTIFS(Table2[Sub-Sector],Table3[[#This Row],[Sub-Sector]])</f>
        <v>17</v>
      </c>
      <c r="C102" s="2">
        <f>COUNTIFS(Table2[Sub-Sector],Table3[[#This Row],[Sub-Sector]],Table2[Uptrend],"Uptrend")/Table3[[#This Row],[Count]]</f>
        <v>0.35294117647058826</v>
      </c>
      <c r="D102" s="2">
        <f>COUNTIFS(Table2[Sub-Sector],Table3[[#This Row],[Sub-Sector]],Table2[1W Return vs Nifty],"&gt;=5")/Table3[[#This Row],[Count]]</f>
        <v>0</v>
      </c>
      <c r="E102" s="2">
        <f>COUNTIFS(Table2[Sub-Sector],Table3[[#This Row],[Sub-Sector]],Table2[1M Return vs Nifty],"&gt;=5")/Table3[[#This Row],[Count]]</f>
        <v>0</v>
      </c>
      <c r="F102" s="2">
        <f>COUNTIFS(Table2[Sub-Sector],Table3[[#This Row],[Sub-Sector]],Table2[6M Return vs Nifty],"&gt;=10")/Table3[[#This Row],[Count]]</f>
        <v>0.11764705882352941</v>
      </c>
      <c r="G102" s="2">
        <f>COUNTIFS(Table2[Sub-Sector],Table3[[#This Row],[Sub-Sector]],Table2[1Y Return vs Nifty],"&gt;=10")/Table3[[#This Row],[Count]]</f>
        <v>0.29411764705882354</v>
      </c>
      <c r="H102" s="2">
        <f>COUNTIFS(Table2[Sub-Sector],Table3[[#This Row],[Sub-Sector]],Table2[RSI Exponential â€“ 14D],"&gt;=50")/Table3[[#This Row],[Count]]</f>
        <v>0.17647058823529413</v>
      </c>
      <c r="I102" s="2">
        <f>COUNTIFS(Table2[Sub-Sector],Table3[[#This Row],[Sub-Sector]],Table2[Relative Volume],"&gt;=1")/Table3[[#This Row],[Count]]</f>
        <v>0.35294117647058826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0.94117647058823528</v>
      </c>
      <c r="L102" s="2">
        <f>COUNTIFS(Table2[Sub-Sector],Table3[[#This Row],[Sub-Sector]],Table2[% Away From Current Week Low],"&gt;=0.05")/Table3[[#This Row],[Count]]</f>
        <v>0.29411764705882354</v>
      </c>
      <c r="M102" s="2">
        <f>COUNTIFS(Table2[Sub-Sector],Table3[[#This Row],[Sub-Sector]],Table2[% Away From Current Week High],"&lt;=0.05")/Table3[[#This Row],[Count]]</f>
        <v>0.6470588235294118</v>
      </c>
      <c r="N102" s="2">
        <f>COUNTIFS(Table2[Sub-Sector],Table3[[#This Row],[Sub-Sector]],Table2[% Away From Current Month Low],"&gt;=0.05")/Table3[[#This Row],[Count]]</f>
        <v>0.29411764705882354</v>
      </c>
      <c r="O102" s="2">
        <f>COUNTIFS(Table2[Sub-Sector],Table3[[#This Row],[Sub-Sector]],Table2[% Away From Current Month High],"&lt;=0.05")/Table3[[#This Row],[Count]]</f>
        <v>0.35294117647058826</v>
      </c>
      <c r="P102" s="2">
        <f>COUNTIFS(Table2[Sub-Sector],Table3[[#This Row],[Sub-Sector]],Table2[% Away From 52W High],"&lt;=10")/Table3[[#This Row],[Count]]</f>
        <v>0.23529411764705882</v>
      </c>
      <c r="Q102" s="2">
        <f>COUNTIFS(Table2[Sub-Sector],Table3[[#This Row],[Sub-Sector]],Table2[% Away From 52W Low],"&gt;=10")/Table3[[#This Row],[Count]]</f>
        <v>0.70588235294117652</v>
      </c>
      <c r="R102" s="2">
        <f>COUNTIFS(Table2[Sub-Sector],Table3[[#This Row],[Sub-Sector]],Table2[% Price above 20 EMA],"&gt;=0")/Table3[[#This Row],[Count]]</f>
        <v>0.17647058823529413</v>
      </c>
      <c r="S102" s="2">
        <f>COUNTIFS(Table2[Sub-Sector],Table3[[#This Row],[Sub-Sector]],Table2[% Price above 50 EMA],"&gt;=0")/Table3[[#This Row],[Count]]</f>
        <v>0.23529411764705882</v>
      </c>
      <c r="T102" s="2">
        <f>COUNTIFS(Table2[Sub-Sector],Table3[[#This Row],[Sub-Sector]],Table2[% Price above 200 EMA],"&gt;=0")/Table3[[#This Row],[Count]]</f>
        <v>0.47058823529411764</v>
      </c>
      <c r="U102" s="2">
        <f>COUNTIFS(Table2[Sub-Sector],Table3[[#This Row],[Sub-Sector]],Table2[Rate of Change - Zone],"Positive")/Table3[[#This Row],[Count]]</f>
        <v>0.23529411764705882</v>
      </c>
      <c r="V102" s="2">
        <f>COUNTIFS(Table2[Sub-Sector],Table3[[#This Row],[Sub-Sector]],Table2[Sharpe Ratio],"&gt;=0.10")/Table3[[#This Row],[Count]]</f>
        <v>5.8823529411764705E-2</v>
      </c>
      <c r="W10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616</v>
      </c>
      <c r="X102" s="3">
        <f>_xlfn.RANK.AVG(Table3[[#This Row],[Score]],Table3[Score],1)</f>
        <v>112</v>
      </c>
      <c r="Y10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2" s="3">
        <f>_xlfn.RANK.AVG(Table3[[#This Row],[Score 2 ]],Table3[[Score 2 ]],1)</f>
        <v>101</v>
      </c>
    </row>
    <row r="103" spans="1:26" x14ac:dyDescent="0.3">
      <c r="A103" s="2" t="s">
        <v>530</v>
      </c>
      <c r="B103" s="4">
        <f>COUNTIFS(Table2[Sub-Sector],Table3[[#This Row],[Sub-Sector]])</f>
        <v>9</v>
      </c>
      <c r="C103" s="2">
        <f>COUNTIFS(Table2[Sub-Sector],Table3[[#This Row],[Sub-Sector]],Table2[Uptrend],"Uptrend")/Table3[[#This Row],[Count]]</f>
        <v>0.66666666666666663</v>
      </c>
      <c r="D103" s="2">
        <f>COUNTIFS(Table2[Sub-Sector],Table3[[#This Row],[Sub-Sector]],Table2[1W Return vs Nifty],"&gt;=5")/Table3[[#This Row],[Count]]</f>
        <v>0</v>
      </c>
      <c r="E103" s="2">
        <f>COUNTIFS(Table2[Sub-Sector],Table3[[#This Row],[Sub-Sector]],Table2[1M Return vs Nifty],"&gt;=5")/Table3[[#This Row],[Count]]</f>
        <v>0</v>
      </c>
      <c r="F103" s="2">
        <f>COUNTIFS(Table2[Sub-Sector],Table3[[#This Row],[Sub-Sector]],Table2[6M Return vs Nifty],"&gt;=10")/Table3[[#This Row],[Count]]</f>
        <v>0.33333333333333331</v>
      </c>
      <c r="G103" s="2">
        <f>COUNTIFS(Table2[Sub-Sector],Table3[[#This Row],[Sub-Sector]],Table2[1Y Return vs Nifty],"&gt;=10")/Table3[[#This Row],[Count]]</f>
        <v>0.22222222222222221</v>
      </c>
      <c r="H103" s="2">
        <f>COUNTIFS(Table2[Sub-Sector],Table3[[#This Row],[Sub-Sector]],Table2[RSI Exponential â€“ 14D],"&gt;=50")/Table3[[#This Row],[Count]]</f>
        <v>0.44444444444444442</v>
      </c>
      <c r="I103" s="2">
        <f>COUNTIFS(Table2[Sub-Sector],Table3[[#This Row],[Sub-Sector]],Table2[Relative Volume],"&gt;=1")/Table3[[#This Row],[Count]]</f>
        <v>0.22222222222222221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0.33333333333333331</v>
      </c>
      <c r="M103" s="2">
        <f>COUNTIFS(Table2[Sub-Sector],Table3[[#This Row],[Sub-Sector]],Table2[% Away From Current Week High],"&lt;=0.05")/Table3[[#This Row],[Count]]</f>
        <v>0.88888888888888884</v>
      </c>
      <c r="N103" s="2">
        <f>COUNTIFS(Table2[Sub-Sector],Table3[[#This Row],[Sub-Sector]],Table2[% Away From Current Month Low],"&gt;=0.05")/Table3[[#This Row],[Count]]</f>
        <v>0.33333333333333331</v>
      </c>
      <c r="O103" s="2">
        <f>COUNTIFS(Table2[Sub-Sector],Table3[[#This Row],[Sub-Sector]],Table2[% Away From Current Month High],"&lt;=0.05")/Table3[[#This Row],[Count]]</f>
        <v>0.44444444444444442</v>
      </c>
      <c r="P103" s="2">
        <f>COUNTIFS(Table2[Sub-Sector],Table3[[#This Row],[Sub-Sector]],Table2[% Away From 52W High],"&lt;=10")/Table3[[#This Row],[Count]]</f>
        <v>0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Price above 20 EMA],"&gt;=0")/Table3[[#This Row],[Count]]</f>
        <v>0.33333333333333331</v>
      </c>
      <c r="S103" s="2">
        <f>COUNTIFS(Table2[Sub-Sector],Table3[[#This Row],[Sub-Sector]],Table2[% Price above 50 EMA],"&gt;=0")/Table3[[#This Row],[Count]]</f>
        <v>0.44444444444444442</v>
      </c>
      <c r="T103" s="2">
        <f>COUNTIFS(Table2[Sub-Sector],Table3[[#This Row],[Sub-Sector]],Table2[% Price above 200 EMA],"&gt;=0")/Table3[[#This Row],[Count]]</f>
        <v>0.66666666666666663</v>
      </c>
      <c r="U103" s="2">
        <f>COUNTIFS(Table2[Sub-Sector],Table3[[#This Row],[Sub-Sector]],Table2[Rate of Change - Zone],"Positive")/Table3[[#This Row],[Count]]</f>
        <v>0.22222222222222221</v>
      </c>
      <c r="V103" s="2">
        <f>COUNTIFS(Table2[Sub-Sector],Table3[[#This Row],[Sub-Sector]],Table2[Sharpe Ratio],"&gt;=0.10")/Table3[[#This Row],[Count]]</f>
        <v>0.33333333333333331</v>
      </c>
      <c r="W10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580</v>
      </c>
      <c r="X103" s="3">
        <f>_xlfn.RANK.AVG(Table3[[#This Row],[Score]],Table3[Score],1)</f>
        <v>107</v>
      </c>
      <c r="Y10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03" s="3">
        <f>_xlfn.RANK.AVG(Table3[[#This Row],[Score 2 ]],Table3[[Score 2 ]],1)</f>
        <v>102</v>
      </c>
    </row>
    <row r="104" spans="1:26" x14ac:dyDescent="0.3">
      <c r="A104" s="2" t="s">
        <v>504</v>
      </c>
      <c r="B104" s="4">
        <f>COUNTIFS(Table2[Sub-Sector],Table3[[#This Row],[Sub-Sector]])</f>
        <v>1</v>
      </c>
      <c r="C104" s="2">
        <f>COUNTIFS(Table2[Sub-Sector],Table3[[#This Row],[Sub-Sector]],Table2[Uptrend],"Uptrend")/Table3[[#This Row],[Count]]</f>
        <v>1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0</v>
      </c>
      <c r="F104" s="2">
        <f>COUNTIFS(Table2[Sub-Sector],Table3[[#This Row],[Sub-Sector]],Table2[6M Return vs Nifty],"&gt;=10")/Table3[[#This Row],[Count]]</f>
        <v>1</v>
      </c>
      <c r="G104" s="2">
        <f>COUNTIFS(Table2[Sub-Sector],Table3[[#This Row],[Sub-Sector]],Table2[1Y Return vs Nifty],"&gt;=10")/Table3[[#This Row],[Count]]</f>
        <v>0</v>
      </c>
      <c r="H104" s="2">
        <f>COUNTIFS(Table2[Sub-Sector],Table3[[#This Row],[Sub-Sector]],Table2[RSI Exponential â€“ 14D],"&gt;=50")/Table3[[#This Row],[Count]]</f>
        <v>0</v>
      </c>
      <c r="I104" s="2">
        <f>COUNTIFS(Table2[Sub-Sector],Table3[[#This Row],[Sub-Sector]],Table2[Relative Volume],"&gt;=1")/Table3[[#This Row],[Count]]</f>
        <v>0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</v>
      </c>
      <c r="M104" s="2">
        <f>COUNTIFS(Table2[Sub-Sector],Table3[[#This Row],[Sub-Sector]],Table2[% Away From Current Week High],"&lt;=0.05")/Table3[[#This Row],[Count]]</f>
        <v>1</v>
      </c>
      <c r="N104" s="2">
        <f>COUNTIFS(Table2[Sub-Sector],Table3[[#This Row],[Sub-Sector]],Table2[% Away From Current Month Low],"&gt;=0.05")/Table3[[#This Row],[Count]]</f>
        <v>0</v>
      </c>
      <c r="O104" s="2">
        <f>COUNTIFS(Table2[Sub-Sector],Table3[[#This Row],[Sub-Sector]],Table2[% Away From Current Month High],"&lt;=0.05")/Table3[[#This Row],[Count]]</f>
        <v>0</v>
      </c>
      <c r="P104" s="2">
        <f>COUNTIFS(Table2[Sub-Sector],Table3[[#This Row],[Sub-Sector]],Table2[% Away From 52W High],"&lt;=10")/Table3[[#This Row],[Count]]</f>
        <v>0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0</v>
      </c>
      <c r="S104" s="2">
        <f>COUNTIFS(Table2[Sub-Sector],Table3[[#This Row],[Sub-Sector]],Table2[% Price above 50 EMA],"&gt;=0")/Table3[[#This Row],[Count]]</f>
        <v>0</v>
      </c>
      <c r="T104" s="2">
        <f>COUNTIFS(Table2[Sub-Sector],Table3[[#This Row],[Sub-Sector]],Table2[% Price above 200 EMA],"&gt;=0")/Table3[[#This Row],[Count]]</f>
        <v>1</v>
      </c>
      <c r="U104" s="2">
        <f>COUNTIFS(Table2[Sub-Sector],Table3[[#This Row],[Sub-Sector]],Table2[Rate of Change - Zone],"Positive")/Table3[[#This Row],[Count]]</f>
        <v>0</v>
      </c>
      <c r="V104" s="2">
        <f>COUNTIFS(Table2[Sub-Sector],Table3[[#This Row],[Sub-Sector]],Table2[Sharpe Ratio],"&gt;=0.10")/Table3[[#This Row],[Count]]</f>
        <v>0</v>
      </c>
      <c r="W10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534.5</v>
      </c>
      <c r="X104" s="3">
        <f>_xlfn.RANK.AVG(Table3[[#This Row],[Score]],Table3[Score],1)</f>
        <v>94</v>
      </c>
      <c r="Y10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</v>
      </c>
      <c r="Z104" s="3">
        <f>_xlfn.RANK.AVG(Table3[[#This Row],[Score 2 ]],Table3[[Score 2 ]],1)</f>
        <v>103</v>
      </c>
    </row>
    <row r="105" spans="1:26" x14ac:dyDescent="0.3">
      <c r="A105" s="2" t="s">
        <v>920</v>
      </c>
      <c r="B105" s="4">
        <f>COUNTIFS(Table2[Sub-Sector],Table3[[#This Row],[Sub-Sector]])</f>
        <v>2</v>
      </c>
      <c r="C105" s="2">
        <f>COUNTIFS(Table2[Sub-Sector],Table3[[#This Row],[Sub-Sector]],Table2[Uptrend],"Uptrend")/Table3[[#This Row],[Count]]</f>
        <v>0.5</v>
      </c>
      <c r="D105" s="2">
        <f>COUNTIFS(Table2[Sub-Sector],Table3[[#This Row],[Sub-Sector]],Table2[1W Return vs Nifty],"&gt;=5")/Table3[[#This Row],[Count]]</f>
        <v>0</v>
      </c>
      <c r="E105" s="2">
        <f>COUNTIFS(Table2[Sub-Sector],Table3[[#This Row],[Sub-Sector]],Table2[1M Return vs Nifty],"&gt;=5")/Table3[[#This Row],[Count]]</f>
        <v>0</v>
      </c>
      <c r="F105" s="2">
        <f>COUNTIFS(Table2[Sub-Sector],Table3[[#This Row],[Sub-Sector]],Table2[6M Return vs Nifty],"&gt;=10")/Table3[[#This Row],[Count]]</f>
        <v>0.5</v>
      </c>
      <c r="G105" s="2">
        <f>COUNTIFS(Table2[Sub-Sector],Table3[[#This Row],[Sub-Sector]],Table2[1Y Return vs Nifty],"&gt;=10")/Table3[[#This Row],[Count]]</f>
        <v>0.5</v>
      </c>
      <c r="H105" s="2">
        <f>COUNTIFS(Table2[Sub-Sector],Table3[[#This Row],[Sub-Sector]],Table2[RSI Exponential â€“ 14D],"&gt;=50")/Table3[[#This Row],[Count]]</f>
        <v>0.5</v>
      </c>
      <c r="I105" s="2">
        <f>COUNTIFS(Table2[Sub-Sector],Table3[[#This Row],[Sub-Sector]],Table2[Relative Volume],"&gt;=1")/Table3[[#This Row],[Count]]</f>
        <v>0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0.5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0.5</v>
      </c>
      <c r="O105" s="2">
        <f>COUNTIFS(Table2[Sub-Sector],Table3[[#This Row],[Sub-Sector]],Table2[% Away From Current Month High],"&lt;=0.05")/Table3[[#This Row],[Count]]</f>
        <v>0.5</v>
      </c>
      <c r="P105" s="2">
        <f>COUNTIFS(Table2[Sub-Sector],Table3[[#This Row],[Sub-Sector]],Table2[% Away From 52W High],"&lt;=10")/Table3[[#This Row],[Count]]</f>
        <v>0.5</v>
      </c>
      <c r="Q105" s="2">
        <f>COUNTIFS(Table2[Sub-Sector],Table3[[#This Row],[Sub-Sector]],Table2[% Away From 52W Low],"&gt;=10")/Table3[[#This Row],[Count]]</f>
        <v>0.5</v>
      </c>
      <c r="R105" s="2">
        <f>COUNTIFS(Table2[Sub-Sector],Table3[[#This Row],[Sub-Sector]],Table2[% Price above 20 EMA],"&gt;=0")/Table3[[#This Row],[Count]]</f>
        <v>0.5</v>
      </c>
      <c r="S105" s="2">
        <f>COUNTIFS(Table2[Sub-Sector],Table3[[#This Row],[Sub-Sector]],Table2[% Price above 50 EMA],"&gt;=0")/Table3[[#This Row],[Count]]</f>
        <v>0.5</v>
      </c>
      <c r="T105" s="2">
        <f>COUNTIFS(Table2[Sub-Sector],Table3[[#This Row],[Sub-Sector]],Table2[% Price above 200 EMA],"&gt;=0")/Table3[[#This Row],[Count]]</f>
        <v>0.5</v>
      </c>
      <c r="U105" s="2">
        <f>COUNTIFS(Table2[Sub-Sector],Table3[[#This Row],[Sub-Sector]],Table2[Rate of Change - Zone],"Positive")/Table3[[#This Row],[Count]]</f>
        <v>0</v>
      </c>
      <c r="V105" s="2">
        <f>COUNTIFS(Table2[Sub-Sector],Table3[[#This Row],[Sub-Sector]],Table2[Sharpe Ratio],"&gt;=0.10")/Table3[[#This Row],[Count]]</f>
        <v>0</v>
      </c>
      <c r="W10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607.5</v>
      </c>
      <c r="X105" s="3">
        <f>_xlfn.RANK.AVG(Table3[[#This Row],[Score]],Table3[Score],1)</f>
        <v>111</v>
      </c>
      <c r="Y10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336.5</v>
      </c>
      <c r="Z105" s="3">
        <f>_xlfn.RANK.AVG(Table3[[#This Row],[Score 2 ]],Table3[[Score 2 ]],1)</f>
        <v>104</v>
      </c>
    </row>
    <row r="106" spans="1:26" x14ac:dyDescent="0.3">
      <c r="A106" s="2" t="s">
        <v>358</v>
      </c>
      <c r="B106" s="4">
        <f>COUNTIFS(Table2[Sub-Sector],Table3[[#This Row],[Sub-Sector]])</f>
        <v>1</v>
      </c>
      <c r="C106" s="2">
        <f>COUNTIFS(Table2[Sub-Sector],Table3[[#This Row],[Sub-Sector]],Table2[Uptrend],"Uptrend")/Table3[[#This Row],[Count]]</f>
        <v>0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</v>
      </c>
      <c r="F106" s="2">
        <f>COUNTIFS(Table2[Sub-Sector],Table3[[#This Row],[Sub-Sector]],Table2[6M Return vs Nifty],"&gt;=10")/Table3[[#This Row],[Count]]</f>
        <v>0</v>
      </c>
      <c r="G106" s="2">
        <f>COUNTIFS(Table2[Sub-Sector],Table3[[#This Row],[Sub-Sector]],Table2[1Y Return vs Nifty],"&gt;=10")/Table3[[#This Row],[Count]]</f>
        <v>0</v>
      </c>
      <c r="H106" s="2">
        <f>COUNTIFS(Table2[Sub-Sector],Table3[[#This Row],[Sub-Sector]],Table2[RSI Exponential â€“ 14D],"&gt;=50")/Table3[[#This Row],[Count]]</f>
        <v>0</v>
      </c>
      <c r="I106" s="2">
        <f>COUNTIFS(Table2[Sub-Sector],Table3[[#This Row],[Sub-Sector]],Table2[Relative Volume],"&gt;=1")/Table3[[#This Row],[Count]]</f>
        <v>1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</v>
      </c>
      <c r="M106" s="2">
        <f>COUNTIFS(Table2[Sub-Sector],Table3[[#This Row],[Sub-Sector]],Table2[% Away From Current Week High],"&lt;=0.05")/Table3[[#This Row],[Count]]</f>
        <v>1</v>
      </c>
      <c r="N106" s="2">
        <f>COUNTIFS(Table2[Sub-Sector],Table3[[#This Row],[Sub-Sector]],Table2[% Away From Current Month Low],"&gt;=0.05")/Table3[[#This Row],[Count]]</f>
        <v>0</v>
      </c>
      <c r="O106" s="2">
        <f>COUNTIFS(Table2[Sub-Sector],Table3[[#This Row],[Sub-Sector]],Table2[% Away From Current Month High],"&lt;=0.05")/Table3[[#This Row],[Count]]</f>
        <v>1</v>
      </c>
      <c r="P106" s="2">
        <f>COUNTIFS(Table2[Sub-Sector],Table3[[#This Row],[Sub-Sector]],Table2[% Away From 52W High],"&lt;=10")/Table3[[#This Row],[Count]]</f>
        <v>0</v>
      </c>
      <c r="Q106" s="2">
        <f>COUNTIFS(Table2[Sub-Sector],Table3[[#This Row],[Sub-Sector]],Table2[% Away From 52W Low],"&gt;=10")/Table3[[#This Row],[Count]]</f>
        <v>0</v>
      </c>
      <c r="R106" s="2">
        <f>COUNTIFS(Table2[Sub-Sector],Table3[[#This Row],[Sub-Sector]],Table2[% Price above 20 EMA],"&gt;=0")/Table3[[#This Row],[Count]]</f>
        <v>0</v>
      </c>
      <c r="S106" s="2">
        <f>COUNTIFS(Table2[Sub-Sector],Table3[[#This Row],[Sub-Sector]],Table2[% Price above 50 EMA],"&gt;=0")/Table3[[#This Row],[Count]]</f>
        <v>0</v>
      </c>
      <c r="T106" s="2">
        <f>COUNTIFS(Table2[Sub-Sector],Table3[[#This Row],[Sub-Sector]],Table2[% Price above 200 EMA],"&gt;=0")/Table3[[#This Row],[Count]]</f>
        <v>0</v>
      </c>
      <c r="U106" s="2">
        <f>COUNTIFS(Table2[Sub-Sector],Table3[[#This Row],[Sub-Sector]],Table2[Rate of Change - Zone],"Positive")/Table3[[#This Row],[Count]]</f>
        <v>0</v>
      </c>
      <c r="V106" s="2">
        <f>COUNTIFS(Table2[Sub-Sector],Table3[[#This Row],[Sub-Sector]],Table2[Sharpe Ratio],"&gt;=0.10")/Table3[[#This Row],[Count]]</f>
        <v>0</v>
      </c>
      <c r="W10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632</v>
      </c>
      <c r="X106" s="3">
        <f>_xlfn.RANK.AVG(Table3[[#This Row],[Score]],Table3[Score],1)</f>
        <v>114</v>
      </c>
      <c r="Y10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</v>
      </c>
      <c r="Z106" s="3">
        <f>_xlfn.RANK.AVG(Table3[[#This Row],[Score 2 ]],Table3[[Score 2 ]],1)</f>
        <v>105</v>
      </c>
    </row>
    <row r="107" spans="1:26" x14ac:dyDescent="0.3">
      <c r="A107" s="2" t="s">
        <v>1517</v>
      </c>
      <c r="B107" s="4">
        <f>COUNTIFS(Table2[Sub-Sector],Table3[[#This Row],[Sub-Sector]])</f>
        <v>1</v>
      </c>
      <c r="C107" s="2">
        <f>COUNTIFS(Table2[Sub-Sector],Table3[[#This Row],[Sub-Sector]],Table2[Uptrend],"Uptrend")/Table3[[#This Row],[Count]]</f>
        <v>1</v>
      </c>
      <c r="D107" s="2">
        <f>COUNTIFS(Table2[Sub-Sector],Table3[[#This Row],[Sub-Sector]],Table2[1W Return vs Nifty],"&gt;=5")/Table3[[#This Row],[Count]]</f>
        <v>0</v>
      </c>
      <c r="E107" s="2">
        <f>COUNTIFS(Table2[Sub-Sector],Table3[[#This Row],[Sub-Sector]],Table2[1M Return vs Nifty],"&gt;=5")/Table3[[#This Row],[Count]]</f>
        <v>0</v>
      </c>
      <c r="F107" s="2">
        <f>COUNTIFS(Table2[Sub-Sector],Table3[[#This Row],[Sub-Sector]],Table2[6M Return vs Nifty],"&gt;=10")/Table3[[#This Row],[Count]]</f>
        <v>0</v>
      </c>
      <c r="G107" s="2">
        <f>COUNTIFS(Table2[Sub-Sector],Table3[[#This Row],[Sub-Sector]],Table2[1Y Return vs Nifty],"&gt;=10")/Table3[[#This Row],[Count]]</f>
        <v>0</v>
      </c>
      <c r="H107" s="2">
        <f>COUNTIFS(Table2[Sub-Sector],Table3[[#This Row],[Sub-Sector]],Table2[RSI Exponential â€“ 14D],"&gt;=50")/Table3[[#This Row],[Count]]</f>
        <v>1</v>
      </c>
      <c r="I107" s="2">
        <f>COUNTIFS(Table2[Sub-Sector],Table3[[#This Row],[Sub-Sector]],Table2[Relative Volume],"&gt;=1")/Table3[[#This Row],[Count]]</f>
        <v>0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0</v>
      </c>
      <c r="O107" s="2">
        <f>COUNTIFS(Table2[Sub-Sector],Table3[[#This Row],[Sub-Sector]],Table2[% Away From Current Month High],"&lt;=0.05")/Table3[[#This Row],[Count]]</f>
        <v>1</v>
      </c>
      <c r="P107" s="2">
        <f>COUNTIFS(Table2[Sub-Sector],Table3[[#This Row],[Sub-Sector]],Table2[% Away From 52W High],"&lt;=10")/Table3[[#This Row],[Count]]</f>
        <v>0</v>
      </c>
      <c r="Q107" s="2">
        <f>COUNTIFS(Table2[Sub-Sector],Table3[[#This Row],[Sub-Sector]],Table2[% Away From 52W Low],"&gt;=10")/Table3[[#This Row],[Count]]</f>
        <v>1</v>
      </c>
      <c r="R107" s="2">
        <f>COUNTIFS(Table2[Sub-Sector],Table3[[#This Row],[Sub-Sector]],Table2[% Price above 20 EMA],"&gt;=0")/Table3[[#This Row],[Count]]</f>
        <v>1</v>
      </c>
      <c r="S107" s="2">
        <f>COUNTIFS(Table2[Sub-Sector],Table3[[#This Row],[Sub-Sector]],Table2[% Price above 50 EMA],"&gt;=0")/Table3[[#This Row],[Count]]</f>
        <v>1</v>
      </c>
      <c r="T107" s="2">
        <f>COUNTIFS(Table2[Sub-Sector],Table3[[#This Row],[Sub-Sector]],Table2[% Price above 200 EMA],"&gt;=0")/Table3[[#This Row],[Count]]</f>
        <v>1</v>
      </c>
      <c r="U107" s="2">
        <f>COUNTIFS(Table2[Sub-Sector],Table3[[#This Row],[Sub-Sector]],Table2[Rate of Change - Zone],"Positive")/Table3[[#This Row],[Count]]</f>
        <v>1</v>
      </c>
      <c r="V107" s="2">
        <f>COUNTIFS(Table2[Sub-Sector],Table3[[#This Row],[Sub-Sector]],Table2[Sharpe Ratio],"&gt;=0.10")/Table3[[#This Row],[Count]]</f>
        <v>0</v>
      </c>
      <c r="W10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537.5</v>
      </c>
      <c r="X107" s="3">
        <f>_xlfn.RANK.AVG(Table3[[#This Row],[Score]],Table3[Score],1)</f>
        <v>95</v>
      </c>
      <c r="Y10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</v>
      </c>
      <c r="Z107" s="3">
        <f>_xlfn.RANK.AVG(Table3[[#This Row],[Score 2 ]],Table3[[Score 2 ]],1)</f>
        <v>106.5</v>
      </c>
    </row>
    <row r="108" spans="1:26" x14ac:dyDescent="0.3">
      <c r="A108" s="2" t="s">
        <v>973</v>
      </c>
      <c r="B108" s="4">
        <f>COUNTIFS(Table2[Sub-Sector],Table3[[#This Row],[Sub-Sector]])</f>
        <v>1</v>
      </c>
      <c r="C108" s="2">
        <f>COUNTIFS(Table2[Sub-Sector],Table3[[#This Row],[Sub-Sector]],Table2[Uptrend],"Uptrend")/Table3[[#This Row],[Count]]</f>
        <v>0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</v>
      </c>
      <c r="F108" s="2">
        <f>COUNTIFS(Table2[Sub-Sector],Table3[[#This Row],[Sub-Sector]],Table2[6M Return vs Nifty],"&gt;=10")/Table3[[#This Row],[Count]]</f>
        <v>0</v>
      </c>
      <c r="G108" s="2">
        <f>COUNTIFS(Table2[Sub-Sector],Table3[[#This Row],[Sub-Sector]],Table2[1Y Return vs Nifty],"&gt;=10")/Table3[[#This Row],[Count]]</f>
        <v>0</v>
      </c>
      <c r="H108" s="2">
        <f>COUNTIFS(Table2[Sub-Sector],Table3[[#This Row],[Sub-Sector]],Table2[RSI Exponential â€“ 14D],"&gt;=50")/Table3[[#This Row],[Count]]</f>
        <v>1</v>
      </c>
      <c r="I108" s="2">
        <f>COUNTIFS(Table2[Sub-Sector],Table3[[#This Row],[Sub-Sector]],Table2[Relative Volume],"&gt;=1")/Table3[[#This Row],[Count]]</f>
        <v>0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1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1</v>
      </c>
      <c r="O108" s="2">
        <f>COUNTIFS(Table2[Sub-Sector],Table3[[#This Row],[Sub-Sector]],Table2[% Away From Current Month High],"&lt;=0.05")/Table3[[#This Row],[Count]]</f>
        <v>1</v>
      </c>
      <c r="P108" s="2">
        <f>COUNTIFS(Table2[Sub-Sector],Table3[[#This Row],[Sub-Sector]],Table2[% Away From 52W High],"&lt;=10")/Table3[[#This Row],[Count]]</f>
        <v>0</v>
      </c>
      <c r="Q108" s="2">
        <f>COUNTIFS(Table2[Sub-Sector],Table3[[#This Row],[Sub-Sector]],Table2[% Away From 52W Low],"&gt;=10")/Table3[[#This Row],[Count]]</f>
        <v>1</v>
      </c>
      <c r="R108" s="2">
        <f>COUNTIFS(Table2[Sub-Sector],Table3[[#This Row],[Sub-Sector]],Table2[% Price above 20 EMA],"&gt;=0")/Table3[[#This Row],[Count]]</f>
        <v>1</v>
      </c>
      <c r="S108" s="2">
        <f>COUNTIFS(Table2[Sub-Sector],Table3[[#This Row],[Sub-Sector]],Table2[% Price above 50 EMA],"&gt;=0")/Table3[[#This Row],[Count]]</f>
        <v>1</v>
      </c>
      <c r="T108" s="2">
        <f>COUNTIFS(Table2[Sub-Sector],Table3[[#This Row],[Sub-Sector]],Table2[% Price above 200 EMA],"&gt;=0")/Table3[[#This Row],[Count]]</f>
        <v>1</v>
      </c>
      <c r="U108" s="2">
        <f>COUNTIFS(Table2[Sub-Sector],Table3[[#This Row],[Sub-Sector]],Table2[Rate of Change - Zone],"Positive")/Table3[[#This Row],[Count]]</f>
        <v>1</v>
      </c>
      <c r="V108" s="2">
        <f>COUNTIFS(Table2[Sub-Sector],Table3[[#This Row],[Sub-Sector]],Table2[Sharpe Ratio],"&gt;=0.10")/Table3[[#This Row],[Count]]</f>
        <v>0</v>
      </c>
      <c r="W10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</v>
      </c>
      <c r="X108" s="3">
        <f>_xlfn.RANK.AVG(Table3[[#This Row],[Score]],Table3[Score],1)</f>
        <v>115</v>
      </c>
      <c r="Y10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</v>
      </c>
      <c r="Z108" s="3">
        <f>_xlfn.RANK.AVG(Table3[[#This Row],[Score 2 ]],Table3[[Score 2 ]],1)</f>
        <v>106.5</v>
      </c>
    </row>
    <row r="109" spans="1:26" x14ac:dyDescent="0.3">
      <c r="A109" s="2" t="s">
        <v>1695</v>
      </c>
      <c r="B109" s="4">
        <f>COUNTIFS(Table2[Sub-Sector],Table3[[#This Row],[Sub-Sector]])</f>
        <v>1</v>
      </c>
      <c r="C109" s="2">
        <f>COUNTIFS(Table2[Sub-Sector],Table3[[#This Row],[Sub-Sector]],Table2[Uptrend],"Uptrend")/Table3[[#This Row],[Count]]</f>
        <v>1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</v>
      </c>
      <c r="F109" s="2">
        <f>COUNTIFS(Table2[Sub-Sector],Table3[[#This Row],[Sub-Sector]],Table2[6M Return vs Nifty],"&gt;=10")/Table3[[#This Row],[Count]]</f>
        <v>0</v>
      </c>
      <c r="G109" s="2">
        <f>COUNTIFS(Table2[Sub-Sector],Table3[[#This Row],[Sub-Sector]],Table2[1Y Return vs Nifty],"&gt;=10")/Table3[[#This Row],[Count]]</f>
        <v>1</v>
      </c>
      <c r="H109" s="2">
        <f>COUNTIFS(Table2[Sub-Sector],Table3[[#This Row],[Sub-Sector]],Table2[RSI Exponential â€“ 14D],"&gt;=50")/Table3[[#This Row],[Count]]</f>
        <v>0</v>
      </c>
      <c r="I109" s="2">
        <f>COUNTIFS(Table2[Sub-Sector],Table3[[#This Row],[Sub-Sector]],Table2[Relative Volume],"&gt;=1")/Table3[[#This Row],[Count]]</f>
        <v>0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1</v>
      </c>
      <c r="M109" s="2">
        <f>COUNTIFS(Table2[Sub-Sector],Table3[[#This Row],[Sub-Sector]],Table2[% Away From Current Week High],"&lt;=0.05")/Table3[[#This Row],[Count]]</f>
        <v>1</v>
      </c>
      <c r="N109" s="2">
        <f>COUNTIFS(Table2[Sub-Sector],Table3[[#This Row],[Sub-Sector]],Table2[% Away From Current Month Low],"&gt;=0.05")/Table3[[#This Row],[Count]]</f>
        <v>1</v>
      </c>
      <c r="O109" s="2">
        <f>COUNTIFS(Table2[Sub-Sector],Table3[[#This Row],[Sub-Sector]],Table2[% Away From Current Month High],"&lt;=0.05")/Table3[[#This Row],[Count]]</f>
        <v>0</v>
      </c>
      <c r="P109" s="2">
        <f>COUNTIFS(Table2[Sub-Sector],Table3[[#This Row],[Sub-Sector]],Table2[% Away From 52W High],"&lt;=10")/Table3[[#This Row],[Count]]</f>
        <v>0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Price above 20 EMA],"&gt;=0")/Table3[[#This Row],[Count]]</f>
        <v>0</v>
      </c>
      <c r="S109" s="2">
        <f>COUNTIFS(Table2[Sub-Sector],Table3[[#This Row],[Sub-Sector]],Table2[% Price above 50 EMA],"&gt;=0")/Table3[[#This Row],[Count]]</f>
        <v>0</v>
      </c>
      <c r="T109" s="2">
        <f>COUNTIFS(Table2[Sub-Sector],Table3[[#This Row],[Sub-Sector]],Table2[% Price above 200 EMA],"&gt;=0")/Table3[[#This Row],[Count]]</f>
        <v>1</v>
      </c>
      <c r="U109" s="2">
        <f>COUNTIFS(Table2[Sub-Sector],Table3[[#This Row],[Sub-Sector]],Table2[Rate of Change - Zone],"Positive")/Table3[[#This Row],[Count]]</f>
        <v>0</v>
      </c>
      <c r="V109" s="2">
        <f>COUNTIFS(Table2[Sub-Sector],Table3[[#This Row],[Sub-Sector]],Table2[Sharpe Ratio],"&gt;=0.10")/Table3[[#This Row],[Count]]</f>
        <v>0</v>
      </c>
      <c r="W10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</v>
      </c>
      <c r="X109" s="3">
        <f>_xlfn.RANK.AVG(Table3[[#This Row],[Score]],Table3[Score],1)</f>
        <v>96.5</v>
      </c>
      <c r="Y10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09" s="3">
        <f>_xlfn.RANK.AVG(Table3[[#This Row],[Score 2 ]],Table3[[Score 2 ]],1)</f>
        <v>109</v>
      </c>
    </row>
    <row r="110" spans="1:26" x14ac:dyDescent="0.3">
      <c r="A110" s="2" t="s">
        <v>624</v>
      </c>
      <c r="B110" s="4">
        <f>COUNTIFS(Table2[Sub-Sector],Table3[[#This Row],[Sub-Sector]])</f>
        <v>1</v>
      </c>
      <c r="C110" s="2">
        <f>COUNTIFS(Table2[Sub-Sector],Table3[[#This Row],[Sub-Sector]],Table2[Uptrend],"Uptrend")/Table3[[#This Row],[Count]]</f>
        <v>0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</v>
      </c>
      <c r="G110" s="2">
        <f>COUNTIFS(Table2[Sub-Sector],Table3[[#This Row],[Sub-Sector]],Table2[1Y Return vs Nifty],"&gt;=10")/Table3[[#This Row],[Count]]</f>
        <v>1</v>
      </c>
      <c r="H110" s="2">
        <f>COUNTIFS(Table2[Sub-Sector],Table3[[#This Row],[Sub-Sector]],Table2[RSI Exponential â€“ 14D],"&gt;=50")/Table3[[#This Row],[Count]]</f>
        <v>0</v>
      </c>
      <c r="I110" s="2">
        <f>COUNTIFS(Table2[Sub-Sector],Table3[[#This Row],[Sub-Sector]],Table2[Relative Volume],"&gt;=1")/Table3[[#This Row],[Count]]</f>
        <v>0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1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1</v>
      </c>
      <c r="O110" s="2">
        <f>COUNTIFS(Table2[Sub-Sector],Table3[[#This Row],[Sub-Sector]],Table2[% Away From Current Month High],"&lt;=0.05")/Table3[[#This Row],[Count]]</f>
        <v>0</v>
      </c>
      <c r="P110" s="2">
        <f>COUNTIFS(Table2[Sub-Sector],Table3[[#This Row],[Sub-Sector]],Table2[% Away From 52W High],"&lt;=10")/Table3[[#This Row],[Count]]</f>
        <v>0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0</v>
      </c>
      <c r="S110" s="2">
        <f>COUNTIFS(Table2[Sub-Sector],Table3[[#This Row],[Sub-Sector]],Table2[% Price above 50 EMA],"&gt;=0")/Table3[[#This Row],[Count]]</f>
        <v>0</v>
      </c>
      <c r="T110" s="2">
        <f>COUNTIFS(Table2[Sub-Sector],Table3[[#This Row],[Sub-Sector]],Table2[% Price above 200 EMA],"&gt;=0")/Table3[[#This Row],[Count]]</f>
        <v>1</v>
      </c>
      <c r="U110" s="2">
        <f>COUNTIFS(Table2[Sub-Sector],Table3[[#This Row],[Sub-Sector]],Table2[Rate of Change - Zone],"Positive")/Table3[[#This Row],[Count]]</f>
        <v>0</v>
      </c>
      <c r="V110" s="2">
        <f>COUNTIFS(Table2[Sub-Sector],Table3[[#This Row],[Sub-Sector]],Table2[Sharpe Ratio],"&gt;=0.10")/Table3[[#This Row],[Count]]</f>
        <v>0</v>
      </c>
      <c r="W11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634.5</v>
      </c>
      <c r="X110" s="3">
        <f>_xlfn.RANK.AVG(Table3[[#This Row],[Score]],Table3[Score],1)</f>
        <v>116</v>
      </c>
      <c r="Y11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10" s="3">
        <f>_xlfn.RANK.AVG(Table3[[#This Row],[Score 2 ]],Table3[[Score 2 ]],1)</f>
        <v>109</v>
      </c>
    </row>
    <row r="111" spans="1:26" x14ac:dyDescent="0.3">
      <c r="A111" s="2" t="s">
        <v>480</v>
      </c>
      <c r="B111" s="4">
        <f>COUNTIFS(Table2[Sub-Sector],Table3[[#This Row],[Sub-Sector]])</f>
        <v>1</v>
      </c>
      <c r="C111" s="2">
        <f>COUNTIFS(Table2[Sub-Sector],Table3[[#This Row],[Sub-Sector]],Table2[Uptrend],"Uptrend")/Table3[[#This Row],[Count]]</f>
        <v>1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1</v>
      </c>
      <c r="H111" s="2">
        <f>COUNTIFS(Table2[Sub-Sector],Table3[[#This Row],[Sub-Sector]],Table2[RSI Exponential â€“ 14D],"&gt;=50")/Table3[[#This Row],[Count]]</f>
        <v>0</v>
      </c>
      <c r="I111" s="2">
        <f>COUNTIFS(Table2[Sub-Sector],Table3[[#This Row],[Sub-Sector]],Table2[Relative Volume],"&gt;=1")/Table3[[#This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0</v>
      </c>
      <c r="N111" s="2">
        <f>COUNTIFS(Table2[Sub-Sector],Table3[[#This Row],[Sub-Sector]],Table2[% Away From Current Month Low],"&gt;=0.05")/Table3[[#This Row],[Count]]</f>
        <v>0</v>
      </c>
      <c r="O111" s="2">
        <f>COUNTIFS(Table2[Sub-Sector],Table3[[#This Row],[Sub-Sector]],Table2[% Away From Current Month High],"&lt;=0.05")/Table3[[#This Row],[Count]]</f>
        <v>0</v>
      </c>
      <c r="P111" s="2">
        <f>COUNTIFS(Table2[Sub-Sector],Table3[[#This Row],[Sub-Sector]],Table2[% Away From 52W High],"&lt;=10")/Table3[[#This Row],[Count]]</f>
        <v>1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0</v>
      </c>
      <c r="S111" s="2">
        <f>COUNTIFS(Table2[Sub-Sector],Table3[[#This Row],[Sub-Sector]],Table2[% Price above 50 EMA],"&gt;=0")/Table3[[#This Row],[Count]]</f>
        <v>1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0</v>
      </c>
      <c r="V111" s="2">
        <f>COUNTIFS(Table2[Sub-Sector],Table3[[#This Row],[Sub-Sector]],Table2[Sharpe Ratio],"&gt;=0.10")/Table3[[#This Row],[Count]]</f>
        <v>0</v>
      </c>
      <c r="W11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</v>
      </c>
      <c r="X111" s="3">
        <f>_xlfn.RANK.AVG(Table3[[#This Row],[Score]],Table3[Score],1)</f>
        <v>96.5</v>
      </c>
      <c r="Y11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11" s="3">
        <f>_xlfn.RANK.AVG(Table3[[#This Row],[Score 2 ]],Table3[[Score 2 ]],1)</f>
        <v>109</v>
      </c>
    </row>
    <row r="112" spans="1:26" x14ac:dyDescent="0.3">
      <c r="A112" s="2" t="s">
        <v>989</v>
      </c>
      <c r="B112" s="4">
        <f>COUNTIFS(Table2[Sub-Sector],Table3[[#This Row],[Sub-Sector]])</f>
        <v>6</v>
      </c>
      <c r="C112" s="2">
        <f>COUNTIFS(Table2[Sub-Sector],Table3[[#This Row],[Sub-Sector]],Table2[Uptrend],"Uptrend")/Table3[[#This Row],[Count]]</f>
        <v>0.83333333333333337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0.16666666666666666</v>
      </c>
      <c r="F112" s="2">
        <f>COUNTIFS(Table2[Sub-Sector],Table3[[#This Row],[Sub-Sector]],Table2[6M Return vs Nifty],"&gt;=10")/Table3[[#This Row],[Count]]</f>
        <v>0.33333333333333331</v>
      </c>
      <c r="G112" s="2">
        <f>COUNTIFS(Table2[Sub-Sector],Table3[[#This Row],[Sub-Sector]],Table2[1Y Return vs Nifty],"&gt;=10")/Table3[[#This Row],[Count]]</f>
        <v>0.33333333333333331</v>
      </c>
      <c r="H112" s="2">
        <f>COUNTIFS(Table2[Sub-Sector],Table3[[#This Row],[Sub-Sector]],Table2[RSI Exponential â€“ 14D],"&gt;=50")/Table3[[#This Row],[Count]]</f>
        <v>0.33333333333333331</v>
      </c>
      <c r="I112" s="2">
        <f>COUNTIFS(Table2[Sub-Sector],Table3[[#This Row],[Sub-Sector]],Table2[Relative Volume],"&gt;=1")/Table3[[#This Row],[Count]]</f>
        <v>0.16666666666666666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0.33333333333333331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0.33333333333333331</v>
      </c>
      <c r="O112" s="2">
        <f>COUNTIFS(Table2[Sub-Sector],Table3[[#This Row],[Sub-Sector]],Table2[% Away From Current Month High],"&lt;=0.05")/Table3[[#This Row],[Count]]</f>
        <v>0.16666666666666666</v>
      </c>
      <c r="P112" s="2">
        <f>COUNTIFS(Table2[Sub-Sector],Table3[[#This Row],[Sub-Sector]],Table2[% Away From 52W High],"&lt;=10")/Table3[[#This Row],[Count]]</f>
        <v>0.16666666666666666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0.33333333333333331</v>
      </c>
      <c r="S112" s="2">
        <f>COUNTIFS(Table2[Sub-Sector],Table3[[#This Row],[Sub-Sector]],Table2[% Price above 50 EMA],"&gt;=0")/Table3[[#This Row],[Count]]</f>
        <v>0.33333333333333331</v>
      </c>
      <c r="T112" s="2">
        <f>COUNTIFS(Table2[Sub-Sector],Table3[[#This Row],[Sub-Sector]],Table2[% Price above 200 EMA],"&gt;=0")/Table3[[#This Row],[Count]]</f>
        <v>0.66666666666666663</v>
      </c>
      <c r="U112" s="2">
        <f>COUNTIFS(Table2[Sub-Sector],Table3[[#This Row],[Sub-Sector]],Table2[Rate of Change - Zone],"Positive")/Table3[[#This Row],[Count]]</f>
        <v>0.16666666666666666</v>
      </c>
      <c r="V112" s="2">
        <f>COUNTIFS(Table2[Sub-Sector],Table3[[#This Row],[Sub-Sector]],Table2[Sharpe Ratio],"&gt;=0.10")/Table3[[#This Row],[Count]]</f>
        <v>0</v>
      </c>
      <c r="W11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</v>
      </c>
      <c r="X112" s="3">
        <f>_xlfn.RANK.AVG(Table3[[#This Row],[Score]],Table3[Score],1)</f>
        <v>91</v>
      </c>
      <c r="Y11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340.5</v>
      </c>
      <c r="Z112" s="3">
        <f>_xlfn.RANK.AVG(Table3[[#This Row],[Score 2 ]],Table3[[Score 2 ]],1)</f>
        <v>111.5</v>
      </c>
    </row>
    <row r="113" spans="1:26" x14ac:dyDescent="0.3">
      <c r="A113" s="2" t="s">
        <v>396</v>
      </c>
      <c r="B113" s="4">
        <f>COUNTIFS(Table2[Sub-Sector],Table3[[#This Row],[Sub-Sector]])</f>
        <v>6</v>
      </c>
      <c r="C113" s="2">
        <f>COUNTIFS(Table2[Sub-Sector],Table3[[#This Row],[Sub-Sector]],Table2[Uptrend],"Uptrend")/Table3[[#This Row],[Count]]</f>
        <v>1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0.16666666666666666</v>
      </c>
      <c r="F113" s="2">
        <f>COUNTIFS(Table2[Sub-Sector],Table3[[#This Row],[Sub-Sector]],Table2[6M Return vs Nifty],"&gt;=10")/Table3[[#This Row],[Count]]</f>
        <v>0.33333333333333331</v>
      </c>
      <c r="G113" s="2">
        <f>COUNTIFS(Table2[Sub-Sector],Table3[[#This Row],[Sub-Sector]],Table2[1Y Return vs Nifty],"&gt;=10")/Table3[[#This Row],[Count]]</f>
        <v>0.33333333333333331</v>
      </c>
      <c r="H113" s="2">
        <f>COUNTIFS(Table2[Sub-Sector],Table3[[#This Row],[Sub-Sector]],Table2[RSI Exponential â€“ 14D],"&gt;=50")/Table3[[#This Row],[Count]]</f>
        <v>0.33333333333333331</v>
      </c>
      <c r="I113" s="2">
        <f>COUNTIFS(Table2[Sub-Sector],Table3[[#This Row],[Sub-Sector]],Table2[Relative Volume],"&gt;=1")/Table3[[#This Row],[Count]]</f>
        <v>0.16666666666666666</v>
      </c>
      <c r="J113" s="2">
        <f>COUNTIFS(Table2[Sub-Sector],Table3[[#This Row],[Sub-Sector]],Table2[% Away From Day Low],"&gt;=0.05")/Table3[[#This Row],[Count]]</f>
        <v>0.16666666666666666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0.16666666666666666</v>
      </c>
      <c r="M113" s="2">
        <f>COUNTIFS(Table2[Sub-Sector],Table3[[#This Row],[Sub-Sector]],Table2[% Away From Current Week High],"&lt;=0.05")/Table3[[#This Row],[Count]]</f>
        <v>0.66666666666666663</v>
      </c>
      <c r="N113" s="2">
        <f>COUNTIFS(Table2[Sub-Sector],Table3[[#This Row],[Sub-Sector]],Table2[% Away From Current Month Low],"&gt;=0.05")/Table3[[#This Row],[Count]]</f>
        <v>0.16666666666666666</v>
      </c>
      <c r="O113" s="2">
        <f>COUNTIFS(Table2[Sub-Sector],Table3[[#This Row],[Sub-Sector]],Table2[% Away From Current Month High],"&lt;=0.05")/Table3[[#This Row],[Count]]</f>
        <v>0.16666666666666666</v>
      </c>
      <c r="P113" s="2">
        <f>COUNTIFS(Table2[Sub-Sector],Table3[[#This Row],[Sub-Sector]],Table2[% Away From 52W High],"&lt;=10")/Table3[[#This Row],[Count]]</f>
        <v>0.33333333333333331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0.33333333333333331</v>
      </c>
      <c r="S113" s="2">
        <f>COUNTIFS(Table2[Sub-Sector],Table3[[#This Row],[Sub-Sector]],Table2[% Price above 50 EMA],"&gt;=0")/Table3[[#This Row],[Count]]</f>
        <v>0.5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0.16666666666666666</v>
      </c>
      <c r="V113" s="2">
        <f>COUNTIFS(Table2[Sub-Sector],Table3[[#This Row],[Sub-Sector]],Table2[Sharpe Ratio],"&gt;=0.10")/Table3[[#This Row],[Count]]</f>
        <v>0.16666666666666666</v>
      </c>
      <c r="W11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498</v>
      </c>
      <c r="X113" s="3">
        <f>_xlfn.RANK.AVG(Table3[[#This Row],[Score]],Table3[Score],1)</f>
        <v>83</v>
      </c>
      <c r="Y11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340.5</v>
      </c>
      <c r="Z113" s="3">
        <f>_xlfn.RANK.AVG(Table3[[#This Row],[Score 2 ]],Table3[[Score 2 ]],1)</f>
        <v>111.5</v>
      </c>
    </row>
    <row r="114" spans="1:26" x14ac:dyDescent="0.3">
      <c r="A114" s="2" t="s">
        <v>561</v>
      </c>
      <c r="B114" s="4">
        <f>COUNTIFS(Table2[Sub-Sector],Table3[[#This Row],[Sub-Sector]])</f>
        <v>7</v>
      </c>
      <c r="C114" s="2">
        <f>COUNTIFS(Table2[Sub-Sector],Table3[[#This Row],[Sub-Sector]],Table2[Uptrend],"Uptrend")/Table3[[#This Row],[Count]]</f>
        <v>0.2857142857142857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</v>
      </c>
      <c r="F114" s="2">
        <f>COUNTIFS(Table2[Sub-Sector],Table3[[#This Row],[Sub-Sector]],Table2[6M Return vs Nifty],"&gt;=10")/Table3[[#This Row],[Count]]</f>
        <v>0</v>
      </c>
      <c r="G114" s="2">
        <f>COUNTIFS(Table2[Sub-Sector],Table3[[#This Row],[Sub-Sector]],Table2[1Y Return vs Nifty],"&gt;=10")/Table3[[#This Row],[Count]]</f>
        <v>0.14285714285714285</v>
      </c>
      <c r="H114" s="2">
        <f>COUNTIFS(Table2[Sub-Sector],Table3[[#This Row],[Sub-Sector]],Table2[RSI Exponential â€“ 14D],"&gt;=50")/Table3[[#This Row],[Count]]</f>
        <v>0.2857142857142857</v>
      </c>
      <c r="I114" s="2">
        <f>COUNTIFS(Table2[Sub-Sector],Table3[[#This Row],[Sub-Sector]],Table2[Relative Volume],"&gt;=1")/Table3[[#This Row],[Count]]</f>
        <v>0.42857142857142855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0.2857142857142857</v>
      </c>
      <c r="M114" s="2">
        <f>COUNTIFS(Table2[Sub-Sector],Table3[[#This Row],[Sub-Sector]],Table2[% Away From Current Week High],"&lt;=0.05")/Table3[[#This Row],[Count]]</f>
        <v>0.8571428571428571</v>
      </c>
      <c r="N114" s="2">
        <f>COUNTIFS(Table2[Sub-Sector],Table3[[#This Row],[Sub-Sector]],Table2[% Away From Current Month Low],"&gt;=0.05")/Table3[[#This Row],[Count]]</f>
        <v>0.2857142857142857</v>
      </c>
      <c r="O114" s="2">
        <f>COUNTIFS(Table2[Sub-Sector],Table3[[#This Row],[Sub-Sector]],Table2[% Away From Current Month High],"&lt;=0.05")/Table3[[#This Row],[Count]]</f>
        <v>0.5714285714285714</v>
      </c>
      <c r="P114" s="2">
        <f>COUNTIFS(Table2[Sub-Sector],Table3[[#This Row],[Sub-Sector]],Table2[% Away From 52W High],"&lt;=10")/Table3[[#This Row],[Count]]</f>
        <v>0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0.2857142857142857</v>
      </c>
      <c r="S114" s="2">
        <f>COUNTIFS(Table2[Sub-Sector],Table3[[#This Row],[Sub-Sector]],Table2[% Price above 50 EMA],"&gt;=0")/Table3[[#This Row],[Count]]</f>
        <v>0.2857142857142857</v>
      </c>
      <c r="T114" s="2">
        <f>COUNTIFS(Table2[Sub-Sector],Table3[[#This Row],[Sub-Sector]],Table2[% Price above 200 EMA],"&gt;=0")/Table3[[#This Row],[Count]]</f>
        <v>0.7142857142857143</v>
      </c>
      <c r="U114" s="2">
        <f>COUNTIFS(Table2[Sub-Sector],Table3[[#This Row],[Sub-Sector]],Table2[Rate of Change - Zone],"Positive")/Table3[[#This Row],[Count]]</f>
        <v>0.2857142857142857</v>
      </c>
      <c r="V114" s="2">
        <f>COUNTIFS(Table2[Sub-Sector],Table3[[#This Row],[Sub-Sector]],Table2[Sharpe Ratio],"&gt;=0.10")/Table3[[#This Row],[Count]]</f>
        <v>0</v>
      </c>
      <c r="W11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631.5</v>
      </c>
      <c r="X114" s="3">
        <f>_xlfn.RANK.AVG(Table3[[#This Row],[Score]],Table3[Score],1)</f>
        <v>113</v>
      </c>
      <c r="Y11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342.5</v>
      </c>
      <c r="Z114" s="3">
        <f>_xlfn.RANK.AVG(Table3[[#This Row],[Score 2 ]],Table3[[Score 2 ]],1)</f>
        <v>113</v>
      </c>
    </row>
    <row r="115" spans="1:26" x14ac:dyDescent="0.3">
      <c r="A115" s="2" t="s">
        <v>83</v>
      </c>
      <c r="B115" s="4">
        <f>COUNTIFS(Table2[Sub-Sector],Table3[[#This Row],[Sub-Sector]])</f>
        <v>19</v>
      </c>
      <c r="C115" s="2">
        <f>COUNTIFS(Table2[Sub-Sector],Table3[[#This Row],[Sub-Sector]],Table2[Uptrend],"Uptrend")/Table3[[#This Row],[Count]]</f>
        <v>0.42105263157894735</v>
      </c>
      <c r="D115" s="2">
        <f>COUNTIFS(Table2[Sub-Sector],Table3[[#This Row],[Sub-Sector]],Table2[1W Return vs Nifty],"&gt;=5")/Table3[[#This Row],[Count]]</f>
        <v>5.2631578947368418E-2</v>
      </c>
      <c r="E115" s="2">
        <f>COUNTIFS(Table2[Sub-Sector],Table3[[#This Row],[Sub-Sector]],Table2[1M Return vs Nifty],"&gt;=5")/Table3[[#This Row],[Count]]</f>
        <v>0.10526315789473684</v>
      </c>
      <c r="F115" s="2">
        <f>COUNTIFS(Table2[Sub-Sector],Table3[[#This Row],[Sub-Sector]],Table2[6M Return vs Nifty],"&gt;=10")/Table3[[#This Row],[Count]]</f>
        <v>0.10526315789473684</v>
      </c>
      <c r="G115" s="2">
        <f>COUNTIFS(Table2[Sub-Sector],Table3[[#This Row],[Sub-Sector]],Table2[1Y Return vs Nifty],"&gt;=10")/Table3[[#This Row],[Count]]</f>
        <v>0.26315789473684209</v>
      </c>
      <c r="H115" s="2">
        <f>COUNTIFS(Table2[Sub-Sector],Table3[[#This Row],[Sub-Sector]],Table2[RSI Exponential â€“ 14D],"&gt;=50")/Table3[[#This Row],[Count]]</f>
        <v>0.15789473684210525</v>
      </c>
      <c r="I115" s="2">
        <f>COUNTIFS(Table2[Sub-Sector],Table3[[#This Row],[Sub-Sector]],Table2[Relative Volume],"&gt;=1")/Table3[[#This Row],[Count]]</f>
        <v>0.26315789473684209</v>
      </c>
      <c r="J115" s="2">
        <f>COUNTIFS(Table2[Sub-Sector],Table3[[#This Row],[Sub-Sector]],Table2[% Away From Day Low],"&gt;=0.05")/Table3[[#This Row],[Count]]</f>
        <v>5.2631578947368418E-2</v>
      </c>
      <c r="K115" s="2">
        <f>COUNTIFS(Table2[Sub-Sector],Table3[[#This Row],[Sub-Sector]],Table2[% Away From Day High],"&lt;=0.05")/Table3[[#This Row],[Count]]</f>
        <v>0.94736842105263153</v>
      </c>
      <c r="L115" s="2">
        <f>COUNTIFS(Table2[Sub-Sector],Table3[[#This Row],[Sub-Sector]],Table2[% Away From Current Week Low],"&gt;=0.05")/Table3[[#This Row],[Count]]</f>
        <v>5.2631578947368418E-2</v>
      </c>
      <c r="M115" s="2">
        <f>COUNTIFS(Table2[Sub-Sector],Table3[[#This Row],[Sub-Sector]],Table2[% Away From Current Week High],"&lt;=0.05")/Table3[[#This Row],[Count]]</f>
        <v>0.78947368421052633</v>
      </c>
      <c r="N115" s="2">
        <f>COUNTIFS(Table2[Sub-Sector],Table3[[#This Row],[Sub-Sector]],Table2[% Away From Current Month Low],"&gt;=0.05")/Table3[[#This Row],[Count]]</f>
        <v>5.2631578947368418E-2</v>
      </c>
      <c r="O115" s="2">
        <f>COUNTIFS(Table2[Sub-Sector],Table3[[#This Row],[Sub-Sector]],Table2[% Away From Current Month High],"&lt;=0.05")/Table3[[#This Row],[Count]]</f>
        <v>0.21052631578947367</v>
      </c>
      <c r="P115" s="2">
        <f>COUNTIFS(Table2[Sub-Sector],Table3[[#This Row],[Sub-Sector]],Table2[% Away From 52W High],"&lt;=10")/Table3[[#This Row],[Count]]</f>
        <v>0.15789473684210525</v>
      </c>
      <c r="Q115" s="2">
        <f>COUNTIFS(Table2[Sub-Sector],Table3[[#This Row],[Sub-Sector]],Table2[% Away From 52W Low],"&gt;=10")/Table3[[#This Row],[Count]]</f>
        <v>0.89473684210526316</v>
      </c>
      <c r="R115" s="2">
        <f>COUNTIFS(Table2[Sub-Sector],Table3[[#This Row],[Sub-Sector]],Table2[% Price above 20 EMA],"&gt;=0")/Table3[[#This Row],[Count]]</f>
        <v>0.10526315789473684</v>
      </c>
      <c r="S115" s="2">
        <f>COUNTIFS(Table2[Sub-Sector],Table3[[#This Row],[Sub-Sector]],Table2[% Price above 50 EMA],"&gt;=0")/Table3[[#This Row],[Count]]</f>
        <v>0.26315789473684209</v>
      </c>
      <c r="T115" s="2">
        <f>COUNTIFS(Table2[Sub-Sector],Table3[[#This Row],[Sub-Sector]],Table2[% Price above 200 EMA],"&gt;=0")/Table3[[#This Row],[Count]]</f>
        <v>0.52631578947368418</v>
      </c>
      <c r="U115" s="2">
        <f>COUNTIFS(Table2[Sub-Sector],Table3[[#This Row],[Sub-Sector]],Table2[Rate of Change - Zone],"Positive")/Table3[[#This Row],[Count]]</f>
        <v>0.26315789473684209</v>
      </c>
      <c r="V115" s="2">
        <f>COUNTIFS(Table2[Sub-Sector],Table3[[#This Row],[Sub-Sector]],Table2[Sharpe Ratio],"&gt;=0.10")/Table3[[#This Row],[Count]]</f>
        <v>0</v>
      </c>
      <c r="W11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544</v>
      </c>
      <c r="X115" s="3">
        <f>_xlfn.RANK.AVG(Table3[[#This Row],[Score]],Table3[Score],1)</f>
        <v>100</v>
      </c>
      <c r="Y11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344</v>
      </c>
      <c r="Z115" s="3">
        <f>_xlfn.RANK.AVG(Table3[[#This Row],[Score 2 ]],Table3[[Score 2 ]],1)</f>
        <v>114</v>
      </c>
    </row>
    <row r="116" spans="1:26" x14ac:dyDescent="0.3">
      <c r="A116" s="2" t="s">
        <v>21</v>
      </c>
      <c r="B116" s="4">
        <f>COUNTIFS(Table2[Sub-Sector],Table3[[#This Row],[Sub-Sector]])</f>
        <v>20</v>
      </c>
      <c r="C116" s="2">
        <f>COUNTIFS(Table2[Sub-Sector],Table3[[#This Row],[Sub-Sector]],Table2[Uptrend],"Uptrend")/Table3[[#This Row],[Count]]</f>
        <v>0.75</v>
      </c>
      <c r="D116" s="2">
        <f>COUNTIFS(Table2[Sub-Sector],Table3[[#This Row],[Sub-Sector]],Table2[1W Return vs Nifty],"&gt;=5")/Table3[[#This Row],[Count]]</f>
        <v>0.05</v>
      </c>
      <c r="E116" s="2">
        <f>COUNTIFS(Table2[Sub-Sector],Table3[[#This Row],[Sub-Sector]],Table2[1M Return vs Nifty],"&gt;=5")/Table3[[#This Row],[Count]]</f>
        <v>0.1</v>
      </c>
      <c r="F116" s="2">
        <f>COUNTIFS(Table2[Sub-Sector],Table3[[#This Row],[Sub-Sector]],Table2[6M Return vs Nifty],"&gt;=10")/Table3[[#This Row],[Count]]</f>
        <v>0.15</v>
      </c>
      <c r="G116" s="2">
        <f>COUNTIFS(Table2[Sub-Sector],Table3[[#This Row],[Sub-Sector]],Table2[1Y Return vs Nifty],"&gt;=10")/Table3[[#This Row],[Count]]</f>
        <v>0.35</v>
      </c>
      <c r="H116" s="2">
        <f>COUNTIFS(Table2[Sub-Sector],Table3[[#This Row],[Sub-Sector]],Table2[RSI Exponential â€“ 14D],"&gt;=50")/Table3[[#This Row],[Count]]</f>
        <v>0.2</v>
      </c>
      <c r="I116" s="2">
        <f>COUNTIFS(Table2[Sub-Sector],Table3[[#This Row],[Sub-Sector]],Table2[Relative Volume],"&gt;=1")/Table3[[#This Row],[Count]]</f>
        <v>0.25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0.95</v>
      </c>
      <c r="L116" s="2">
        <f>COUNTIFS(Table2[Sub-Sector],Table3[[#This Row],[Sub-Sector]],Table2[% Away From Current Week Low],"&gt;=0.05")/Table3[[#This Row],[Count]]</f>
        <v>0.3</v>
      </c>
      <c r="M116" s="2">
        <f>COUNTIFS(Table2[Sub-Sector],Table3[[#This Row],[Sub-Sector]],Table2[% Away From Current Week High],"&lt;=0.05")/Table3[[#This Row],[Count]]</f>
        <v>0.9</v>
      </c>
      <c r="N116" s="2">
        <f>COUNTIFS(Table2[Sub-Sector],Table3[[#This Row],[Sub-Sector]],Table2[% Away From Current Month Low],"&gt;=0.05")/Table3[[#This Row],[Count]]</f>
        <v>0.3</v>
      </c>
      <c r="O116" s="2">
        <f>COUNTIFS(Table2[Sub-Sector],Table3[[#This Row],[Sub-Sector]],Table2[% Away From Current Month High],"&lt;=0.05")/Table3[[#This Row],[Count]]</f>
        <v>0.25</v>
      </c>
      <c r="P116" s="2">
        <f>COUNTIFS(Table2[Sub-Sector],Table3[[#This Row],[Sub-Sector]],Table2[% Away From 52W High],"&lt;=10")/Table3[[#This Row],[Count]]</f>
        <v>0.3</v>
      </c>
      <c r="Q116" s="2">
        <f>COUNTIFS(Table2[Sub-Sector],Table3[[#This Row],[Sub-Sector]],Table2[% Away From 52W Low],"&gt;=10")/Table3[[#This Row],[Count]]</f>
        <v>0.95</v>
      </c>
      <c r="R116" s="2">
        <f>COUNTIFS(Table2[Sub-Sector],Table3[[#This Row],[Sub-Sector]],Table2[% Price above 20 EMA],"&gt;=0")/Table3[[#This Row],[Count]]</f>
        <v>0.3</v>
      </c>
      <c r="S116" s="2">
        <f>COUNTIFS(Table2[Sub-Sector],Table3[[#This Row],[Sub-Sector]],Table2[% Price above 50 EMA],"&gt;=0")/Table3[[#This Row],[Count]]</f>
        <v>0.5</v>
      </c>
      <c r="T116" s="2">
        <f>COUNTIFS(Table2[Sub-Sector],Table3[[#This Row],[Sub-Sector]],Table2[% Price above 200 EMA],"&gt;=0")/Table3[[#This Row],[Count]]</f>
        <v>0.8</v>
      </c>
      <c r="U116" s="2">
        <f>COUNTIFS(Table2[Sub-Sector],Table3[[#This Row],[Sub-Sector]],Table2[Rate of Change - Zone],"Positive")/Table3[[#This Row],[Count]]</f>
        <v>0.2</v>
      </c>
      <c r="V116" s="2">
        <f>COUNTIFS(Table2[Sub-Sector],Table3[[#This Row],[Sub-Sector]],Table2[Sharpe Ratio],"&gt;=0.10")/Table3[[#This Row],[Count]]</f>
        <v>0.1</v>
      </c>
      <c r="W11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</v>
      </c>
      <c r="X116" s="3">
        <f>_xlfn.RANK.AVG(Table3[[#This Row],[Score]],Table3[Score],1)</f>
        <v>85</v>
      </c>
      <c r="Y11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344.5</v>
      </c>
      <c r="Z116" s="3">
        <f>_xlfn.RANK.AVG(Table3[[#This Row],[Score 2 ]],Table3[[Score 2 ]],1)</f>
        <v>115</v>
      </c>
    </row>
    <row r="117" spans="1:26" x14ac:dyDescent="0.3">
      <c r="A117" s="2" t="s">
        <v>1851</v>
      </c>
      <c r="B117" s="4">
        <f>COUNTIFS(Table2[Sub-Sector],Table3[[#This Row],[Sub-Sector]])</f>
        <v>3</v>
      </c>
      <c r="C117" s="2">
        <f>COUNTIFS(Table2[Sub-Sector],Table3[[#This Row],[Sub-Sector]],Table2[Uptrend],"Uptrend")/Table3[[#This Row],[Count]]</f>
        <v>0.66666666666666663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</v>
      </c>
      <c r="F117" s="2">
        <f>COUNTIFS(Table2[Sub-Sector],Table3[[#This Row],[Sub-Sector]],Table2[6M Return vs Nifty],"&gt;=10")/Table3[[#This Row],[Count]]</f>
        <v>0</v>
      </c>
      <c r="G117" s="2">
        <f>COUNTIFS(Table2[Sub-Sector],Table3[[#This Row],[Sub-Sector]],Table2[1Y Return vs Nifty],"&gt;=10")/Table3[[#This Row],[Count]]</f>
        <v>0</v>
      </c>
      <c r="H117" s="2">
        <f>COUNTIFS(Table2[Sub-Sector],Table3[[#This Row],[Sub-Sector]],Table2[RSI Exponential â€“ 14D],"&gt;=50")/Table3[[#This Row],[Count]]</f>
        <v>0</v>
      </c>
      <c r="I117" s="2">
        <f>COUNTIFS(Table2[Sub-Sector],Table3[[#This Row],[Sub-Sector]],Table2[Relative Volume],"&gt;=1")/Table3[[#This Row],[Count]]</f>
        <v>0.66666666666666663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</v>
      </c>
      <c r="M117" s="2">
        <f>COUNTIFS(Table2[Sub-Sector],Table3[[#This Row],[Sub-Sector]],Table2[% Away From Current Week High],"&lt;=0.05")/Table3[[#This Row],[Count]]</f>
        <v>1</v>
      </c>
      <c r="N117" s="2">
        <f>COUNTIFS(Table2[Sub-Sector],Table3[[#This Row],[Sub-Sector]],Table2[% Away From Current Month Low],"&gt;=0.05")/Table3[[#This Row],[Count]]</f>
        <v>0</v>
      </c>
      <c r="O117" s="2">
        <f>COUNTIFS(Table2[Sub-Sector],Table3[[#This Row],[Sub-Sector]],Table2[% Away From Current Month High],"&lt;=0.05")/Table3[[#This Row],[Count]]</f>
        <v>0</v>
      </c>
      <c r="P117" s="2">
        <f>COUNTIFS(Table2[Sub-Sector],Table3[[#This Row],[Sub-Sector]],Table2[% Away From 52W High],"&lt;=10")/Table3[[#This Row],[Count]]</f>
        <v>0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0</v>
      </c>
      <c r="S117" s="2">
        <f>COUNTIFS(Table2[Sub-Sector],Table3[[#This Row],[Sub-Sector]],Table2[% Price above 50 EMA],"&gt;=0")/Table3[[#This Row],[Count]]</f>
        <v>0</v>
      </c>
      <c r="T117" s="2">
        <f>COUNTIFS(Table2[Sub-Sector],Table3[[#This Row],[Sub-Sector]],Table2[% Price above 200 EMA],"&gt;=0")/Table3[[#This Row],[Count]]</f>
        <v>0.66666666666666663</v>
      </c>
      <c r="U117" s="2">
        <f>COUNTIFS(Table2[Sub-Sector],Table3[[#This Row],[Sub-Sector]],Table2[Rate of Change - Zone],"Positive")/Table3[[#This Row],[Count]]</f>
        <v>0</v>
      </c>
      <c r="V117" s="2">
        <f>COUNTIFS(Table2[Sub-Sector],Table3[[#This Row],[Sub-Sector]],Table2[Sharpe Ratio],"&gt;=0.10")/Table3[[#This Row],[Count]]</f>
        <v>0</v>
      </c>
      <c r="W11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</v>
      </c>
      <c r="X117" s="3">
        <f>_xlfn.RANK.AVG(Table3[[#This Row],[Score]],Table3[Score],1)</f>
        <v>110</v>
      </c>
      <c r="Y11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353.5</v>
      </c>
      <c r="Z117" s="3">
        <f>_xlfn.RANK.AVG(Table3[[#This Row],[Score 2 ]],Table3[[Score 2 ]],1)</f>
        <v>116</v>
      </c>
    </row>
    <row r="118" spans="1:26" x14ac:dyDescent="0.3">
      <c r="A118" s="2" t="s">
        <v>842</v>
      </c>
      <c r="B118" s="4">
        <f>COUNTIFS(Table2[Sub-Sector],Table3[[#This Row],[Sub-Sector]])</f>
        <v>2</v>
      </c>
      <c r="C118" s="2">
        <f>COUNTIFS(Table2[Sub-Sector],Table3[[#This Row],[Sub-Sector]],Table2[Uptrend],"Uptrend")/Table3[[#This Row],[Count]]</f>
        <v>0.5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</v>
      </c>
      <c r="F118" s="2">
        <f>COUNTIFS(Table2[Sub-Sector],Table3[[#This Row],[Sub-Sector]],Table2[6M Return vs Nifty],"&gt;=10")/Table3[[#This Row],[Count]]</f>
        <v>0.5</v>
      </c>
      <c r="G118" s="2">
        <f>COUNTIFS(Table2[Sub-Sector],Table3[[#This Row],[Sub-Sector]],Table2[1Y Return vs Nifty],"&gt;=10")/Table3[[#This Row],[Count]]</f>
        <v>0</v>
      </c>
      <c r="H118" s="2">
        <f>COUNTIFS(Table2[Sub-Sector],Table3[[#This Row],[Sub-Sector]],Table2[RSI Exponential â€“ 14D],"&gt;=50")/Table3[[#This Row],[Count]]</f>
        <v>0</v>
      </c>
      <c r="I118" s="2">
        <f>COUNTIFS(Table2[Sub-Sector],Table3[[#This Row],[Sub-Sector]],Table2[Relative Volume],"&gt;=1")/Table3[[#This Row],[Count]]</f>
        <v>0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</v>
      </c>
      <c r="M118" s="2">
        <f>COUNTIFS(Table2[Sub-Sector],Table3[[#This Row],[Sub-Sector]],Table2[% Away From Current Week High],"&lt;=0.05")/Table3[[#This Row],[Count]]</f>
        <v>0.5</v>
      </c>
      <c r="N118" s="2">
        <f>COUNTIFS(Table2[Sub-Sector],Table3[[#This Row],[Sub-Sector]],Table2[% Away From Current Month Low],"&gt;=0.05")/Table3[[#This Row],[Count]]</f>
        <v>0</v>
      </c>
      <c r="O118" s="2">
        <f>COUNTIFS(Table2[Sub-Sector],Table3[[#This Row],[Sub-Sector]],Table2[% Away From Current Month High],"&lt;=0.05")/Table3[[#This Row],[Count]]</f>
        <v>0.5</v>
      </c>
      <c r="P118" s="2">
        <f>COUNTIFS(Table2[Sub-Sector],Table3[[#This Row],[Sub-Sector]],Table2[% Away From 52W High],"&lt;=10")/Table3[[#This Row],[Count]]</f>
        <v>0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0</v>
      </c>
      <c r="S118" s="2">
        <f>COUNTIFS(Table2[Sub-Sector],Table3[[#This Row],[Sub-Sector]],Table2[% Price above 50 EMA],"&gt;=0")/Table3[[#This Row],[Count]]</f>
        <v>0.5</v>
      </c>
      <c r="T118" s="2">
        <f>COUNTIFS(Table2[Sub-Sector],Table3[[#This Row],[Sub-Sector]],Table2[% Price above 200 EMA],"&gt;=0")/Table3[[#This Row],[Count]]</f>
        <v>1</v>
      </c>
      <c r="U118" s="2">
        <f>COUNTIFS(Table2[Sub-Sector],Table3[[#This Row],[Sub-Sector]],Table2[Rate of Change - Zone],"Positive")/Table3[[#This Row],[Count]]</f>
        <v>0</v>
      </c>
      <c r="V118" s="2">
        <f>COUNTIFS(Table2[Sub-Sector],Table3[[#This Row],[Sub-Sector]],Table2[Sharpe Ratio],"&gt;=0.10")/Table3[[#This Row],[Count]]</f>
        <v>0</v>
      </c>
      <c r="W11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644.5</v>
      </c>
      <c r="X118" s="3">
        <f>_xlfn.RANK.AVG(Table3[[#This Row],[Score]],Table3[Score],1)</f>
        <v>117</v>
      </c>
      <c r="Y11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373.5</v>
      </c>
      <c r="Z118" s="3">
        <f>_xlfn.RANK.AVG(Table3[[#This Row],[Score 2 ]],Table3[[Score 2 ]],1)</f>
        <v>117</v>
      </c>
    </row>
    <row r="119" spans="1:26" x14ac:dyDescent="0.3">
      <c r="A119" s="2" t="s">
        <v>186</v>
      </c>
      <c r="B119" s="4">
        <f>COUNTIFS(Table2[Sub-Sector],Table3[[#This Row],[Sub-Sector]])</f>
        <v>2</v>
      </c>
      <c r="C119" s="2">
        <f>COUNTIFS(Table2[Sub-Sector],Table3[[#This Row],[Sub-Sector]],Table2[Uptrend],"Uptrend")/Table3[[#This Row],[Count]]</f>
        <v>0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0.5</v>
      </c>
      <c r="H119" s="2">
        <f>COUNTIFS(Table2[Sub-Sector],Table3[[#This Row],[Sub-Sector]],Table2[RSI Exponential â€“ 14D],"&gt;=50")/Table3[[#This Row],[Count]]</f>
        <v>0</v>
      </c>
      <c r="I119" s="2">
        <f>COUNTIFS(Table2[Sub-Sector],Table3[[#This Row],[Sub-Sector]],Table2[Relative Volume],"&gt;=1")/Table3[[#This Row],[Count]]</f>
        <v>0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0</v>
      </c>
      <c r="O119" s="2">
        <f>COUNTIFS(Table2[Sub-Sector],Table3[[#This Row],[Sub-Sector]],Table2[% Away From Current Month High],"&lt;=0.05")/Table3[[#This Row],[Count]]</f>
        <v>0</v>
      </c>
      <c r="P119" s="2">
        <f>COUNTIFS(Table2[Sub-Sector],Table3[[#This Row],[Sub-Sector]],Table2[% Away From 52W High],"&lt;=10")/Table3[[#This Row],[Count]]</f>
        <v>0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0</v>
      </c>
      <c r="S119" s="2">
        <f>COUNTIFS(Table2[Sub-Sector],Table3[[#This Row],[Sub-Sector]],Table2[% Price above 50 EMA],"&gt;=0")/Table3[[#This Row],[Count]]</f>
        <v>0</v>
      </c>
      <c r="T119" s="2">
        <f>COUNTIFS(Table2[Sub-Sector],Table3[[#This Row],[Sub-Sector]],Table2[% Price above 200 EMA],"&gt;=0")/Table3[[#This Row],[Count]]</f>
        <v>1</v>
      </c>
      <c r="U119" s="2">
        <f>COUNTIFS(Table2[Sub-Sector],Table3[[#This Row],[Sub-Sector]],Table2[Rate of Change - Zone],"Positive")/Table3[[#This Row],[Count]]</f>
        <v>0</v>
      </c>
      <c r="V119" s="2">
        <f>COUNTIFS(Table2[Sub-Sector],Table3[[#This Row],[Sub-Sector]],Table2[Sharpe Ratio],"&gt;=0.10")/Table3[[#This Row],[Count]]</f>
        <v>0</v>
      </c>
      <c r="W11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695</v>
      </c>
      <c r="X119" s="3">
        <f>_xlfn.RANK.AVG(Table3[[#This Row],[Score]],Table3[Score],1)</f>
        <v>118</v>
      </c>
      <c r="Y11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400</v>
      </c>
      <c r="Z119" s="3">
        <f>_xlfn.RANK.AVG(Table3[[#This Row],[Score 2 ]],Table3[[Score 2 ]],1)</f>
        <v>118</v>
      </c>
    </row>
    <row r="120" spans="1:26" x14ac:dyDescent="0.3">
      <c r="A120" s="2" t="s">
        <v>1428</v>
      </c>
      <c r="B120" s="4">
        <f>COUNTIFS(Table2[Sub-Sector],Table3[[#This Row],[Sub-Sector]])</f>
        <v>1</v>
      </c>
      <c r="C120" s="2">
        <f>COUNTIFS(Table2[Sub-Sector],Table3[[#This Row],[Sub-Sector]],Table2[Uptrend],"Uptrend")/Table3[[#This Row],[Count]]</f>
        <v>0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</v>
      </c>
      <c r="G120" s="2">
        <f>COUNTIFS(Table2[Sub-Sector],Table3[[#This Row],[Sub-Sector]],Table2[1Y Return vs Nifty],"&gt;=10")/Table3[[#This Row],[Count]]</f>
        <v>0</v>
      </c>
      <c r="H120" s="2">
        <f>COUNTIFS(Table2[Sub-Sector],Table3[[#This Row],[Sub-Sector]],Table2[RSI Exponential â€“ 14D],"&gt;=50")/Table3[[#This Row],[Count]]</f>
        <v>0</v>
      </c>
      <c r="I120" s="2">
        <f>COUNTIFS(Table2[Sub-Sector],Table3[[#This Row],[Sub-Sector]],Table2[Relative Volume],"&gt;=1")/Table3[[#This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</v>
      </c>
      <c r="M120" s="2">
        <f>COUNTIFS(Table2[Sub-Sector],Table3[[#This Row],[Sub-Sector]],Table2[% Away From Current Week High],"&lt;=0.05")/Table3[[#This Row],[Count]]</f>
        <v>1</v>
      </c>
      <c r="N120" s="2">
        <f>COUNTIFS(Table2[Sub-Sector],Table3[[#This Row],[Sub-Sector]],Table2[% Away From Current Month Low],"&gt;=0.05")/Table3[[#This Row],[Count]]</f>
        <v>0</v>
      </c>
      <c r="O120" s="2">
        <f>COUNTIFS(Table2[Sub-Sector],Table3[[#This Row],[Sub-Sector]],Table2[% Away From Current Month High],"&lt;=0.05")/Table3[[#This Row],[Count]]</f>
        <v>0</v>
      </c>
      <c r="P120" s="2">
        <f>COUNTIFS(Table2[Sub-Sector],Table3[[#This Row],[Sub-Sector]],Table2[% Away From 52W High],"&lt;=10")/Table3[[#This Row],[Count]]</f>
        <v>0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</v>
      </c>
      <c r="S120" s="2">
        <f>COUNTIFS(Table2[Sub-Sector],Table3[[#This Row],[Sub-Sector]],Table2[% Price above 50 EMA],"&gt;=0")/Table3[[#This Row],[Count]]</f>
        <v>0</v>
      </c>
      <c r="T120" s="2">
        <f>COUNTIFS(Table2[Sub-Sector],Table3[[#This Row],[Sub-Sector]],Table2[% Price above 200 EMA],"&gt;=0")/Table3[[#This Row],[Count]]</f>
        <v>0</v>
      </c>
      <c r="U120" s="2">
        <f>COUNTIFS(Table2[Sub-Sector],Table3[[#This Row],[Sub-Sector]],Table2[Rate of Change - Zone],"Positive")/Table3[[#This Row],[Count]]</f>
        <v>0</v>
      </c>
      <c r="V120" s="2">
        <f>COUNTIFS(Table2[Sub-Sector],Table3[[#This Row],[Sub-Sector]],Table2[Sharpe Ratio],"&gt;=0.10")/Table3[[#This Row],[Count]]</f>
        <v>0</v>
      </c>
      <c r="W12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732</v>
      </c>
      <c r="X120" s="3">
        <f>_xlfn.RANK.AVG(Table3[[#This Row],[Score]],Table3[Score],1)</f>
        <v>120</v>
      </c>
      <c r="Y12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437</v>
      </c>
      <c r="Z120" s="3">
        <f>_xlfn.RANK.AVG(Table3[[#This Row],[Score 2 ]],Table3[[Score 2 ]],1)</f>
        <v>120</v>
      </c>
    </row>
    <row r="121" spans="1:26" x14ac:dyDescent="0.3">
      <c r="A121" s="2" t="s">
        <v>1164</v>
      </c>
      <c r="B121" s="4">
        <f>COUNTIFS(Table2[Sub-Sector],Table3[[#This Row],[Sub-Sector]])</f>
        <v>2</v>
      </c>
      <c r="C121" s="2">
        <f>COUNTIFS(Table2[Sub-Sector],Table3[[#This Row],[Sub-Sector]],Table2[Uptrend],"Uptrend")/Table3[[#This Row],[Count]]</f>
        <v>0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0</v>
      </c>
      <c r="I121" s="2">
        <f>COUNTIFS(Table2[Sub-Sector],Table3[[#This Row],[Sub-Sector]],Table2[Relative Volume],"&gt;=1")/Table3[[#This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</v>
      </c>
      <c r="M121" s="2">
        <f>COUNTIFS(Table2[Sub-Sector],Table3[[#This Row],[Sub-Sector]],Table2[% Away From Current Week High],"&lt;=0.05")/Table3[[#This Row],[Count]]</f>
        <v>0.5</v>
      </c>
      <c r="N121" s="2">
        <f>COUNTIFS(Table2[Sub-Sector],Table3[[#This Row],[Sub-Sector]],Table2[% Away From Current Month Low],"&gt;=0.05")/Table3[[#This Row],[Count]]</f>
        <v>0</v>
      </c>
      <c r="O121" s="2">
        <f>COUNTIFS(Table2[Sub-Sector],Table3[[#This Row],[Sub-Sector]],Table2[% Away From Current Month High],"&lt;=0.05")/Table3[[#This Row],[Count]]</f>
        <v>0</v>
      </c>
      <c r="P121" s="2">
        <f>COUNTIFS(Table2[Sub-Sector],Table3[[#This Row],[Sub-Sector]],Table2[% Away From 52W High],"&lt;=10")/Table3[[#This Row],[Count]]</f>
        <v>0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0</v>
      </c>
      <c r="S121" s="2">
        <f>COUNTIFS(Table2[Sub-Sector],Table3[[#This Row],[Sub-Sector]],Table2[% Price above 50 EMA],"&gt;=0")/Table3[[#This Row],[Count]]</f>
        <v>0</v>
      </c>
      <c r="T121" s="2">
        <f>COUNTIFS(Table2[Sub-Sector],Table3[[#This Row],[Sub-Sector]],Table2[% Price above 200 EMA],"&gt;=0")/Table3[[#This Row],[Count]]</f>
        <v>0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0</v>
      </c>
      <c r="W12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732</v>
      </c>
      <c r="X121" s="3">
        <f>_xlfn.RANK.AVG(Table3[[#This Row],[Score]],Table3[Score],1)</f>
        <v>120</v>
      </c>
      <c r="Y12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437</v>
      </c>
      <c r="Z121" s="3">
        <f>_xlfn.RANK.AVG(Table3[[#This Row],[Score 2 ]],Table3[[Score 2 ]],1)</f>
        <v>120</v>
      </c>
    </row>
    <row r="122" spans="1:26" x14ac:dyDescent="0.3">
      <c r="A122" s="2" t="s">
        <v>1628</v>
      </c>
      <c r="B122" s="4">
        <f>COUNTIFS(Table2[Sub-Sector],Table3[[#This Row],[Sub-Sector]])</f>
        <v>1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0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0</v>
      </c>
      <c r="R122" s="2">
        <f>COUNTIFS(Table2[Sub-Sector],Table3[[#This Row],[Sub-Sector]],Table2[% Price above 20 EMA],"&gt;=0")/Table3[[#This Row],[Count]]</f>
        <v>0</v>
      </c>
      <c r="S122" s="2">
        <f>COUNTIFS(Table2[Sub-Sector],Table3[[#This Row],[Sub-Sector]],Table2[% Price above 50 EMA],"&gt;=0")/Table3[[#This Row],[Count]]</f>
        <v>0</v>
      </c>
      <c r="T122" s="2">
        <f>COUNTIFS(Table2[Sub-Sector],Table3[[#This Row],[Sub-Sector]],Table2[% Price above 200 EMA],"&gt;=0")/Table3[[#This Row],[Count]]</f>
        <v>0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  <c r="W12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732</v>
      </c>
      <c r="X122" s="3">
        <f>_xlfn.RANK.AVG(Table3[[#This Row],[Score]],Table3[Score],1)</f>
        <v>120</v>
      </c>
      <c r="Y12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437</v>
      </c>
      <c r="Z122" s="3">
        <f>_xlfn.RANK.AVG(Table3[[#This Row],[Score 2 ]],Table3[[Score 2 ]],1)</f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0F20C-9DB7-4D8D-AB5C-F567EB6A4E94}">
  <dimension ref="A1:AV735"/>
  <sheetViews>
    <sheetView tabSelected="1" topLeftCell="AJ1" workbookViewId="0">
      <selection activeCell="AK2" sqref="AK2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33203125" bestFit="1" customWidth="1"/>
    <col min="7" max="7" width="18.33203125" bestFit="1" customWidth="1"/>
    <col min="8" max="8" width="25.3320312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6640625" bestFit="1" customWidth="1"/>
    <col min="26" max="26" width="19.109375" bestFit="1" customWidth="1"/>
    <col min="27" max="27" width="19.88671875" bestFit="1" customWidth="1"/>
    <col min="28" max="28" width="20.3320312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33203125" bestFit="1" customWidth="1"/>
    <col min="33" max="33" width="32" bestFit="1" customWidth="1"/>
    <col min="34" max="34" width="32.33203125" bestFit="1" customWidth="1"/>
    <col min="35" max="35" width="23.33203125" bestFit="1" customWidth="1"/>
    <col min="36" max="36" width="22.88671875" bestFit="1" customWidth="1"/>
    <col min="37" max="37" width="18.33203125" bestFit="1" customWidth="1"/>
    <col min="38" max="38" width="28.88671875" bestFit="1" customWidth="1"/>
    <col min="39" max="39" width="34.664062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664062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3073</v>
      </c>
      <c r="D1" t="s">
        <v>2</v>
      </c>
      <c r="E1" t="s">
        <v>3</v>
      </c>
      <c r="F1" t="s">
        <v>4</v>
      </c>
      <c r="G1" t="s">
        <v>5</v>
      </c>
      <c r="H1" t="s">
        <v>3095</v>
      </c>
      <c r="I1" t="s">
        <v>6</v>
      </c>
      <c r="J1" t="s">
        <v>3096</v>
      </c>
      <c r="K1" t="s">
        <v>7</v>
      </c>
      <c r="L1" t="s">
        <v>3097</v>
      </c>
      <c r="M1" t="s">
        <v>8</v>
      </c>
      <c r="N1" t="s">
        <v>3098</v>
      </c>
      <c r="O1" t="s">
        <v>3099</v>
      </c>
      <c r="P1" t="s">
        <v>9</v>
      </c>
      <c r="Q1" t="s">
        <v>10</v>
      </c>
      <c r="R1" t="s">
        <v>11</v>
      </c>
      <c r="S1" s="1" t="s">
        <v>3100</v>
      </c>
      <c r="T1" s="1" t="s">
        <v>3101</v>
      </c>
      <c r="U1" s="1" t="s">
        <v>3102</v>
      </c>
      <c r="V1" t="s">
        <v>12</v>
      </c>
      <c r="W1" t="s">
        <v>3103</v>
      </c>
      <c r="X1" t="s">
        <v>3104</v>
      </c>
      <c r="Y1" t="s">
        <v>3105</v>
      </c>
      <c r="Z1" t="s">
        <v>3106</v>
      </c>
      <c r="AA1" t="s">
        <v>3107</v>
      </c>
      <c r="AB1" t="s">
        <v>3108</v>
      </c>
      <c r="AC1" s="1" t="s">
        <v>3109</v>
      </c>
      <c r="AD1" s="1" t="s">
        <v>3110</v>
      </c>
      <c r="AE1" s="1" t="s">
        <v>3111</v>
      </c>
      <c r="AF1" s="1" t="s">
        <v>3112</v>
      </c>
      <c r="AG1" s="1" t="s">
        <v>3113</v>
      </c>
      <c r="AH1" s="1" t="s">
        <v>3114</v>
      </c>
      <c r="AI1" t="s">
        <v>13</v>
      </c>
      <c r="AJ1" t="s">
        <v>14</v>
      </c>
      <c r="AK1" t="s">
        <v>3115</v>
      </c>
      <c r="AL1" t="s">
        <v>3116</v>
      </c>
      <c r="AM1" t="s">
        <v>3117</v>
      </c>
      <c r="AN1" t="s">
        <v>3118</v>
      </c>
      <c r="AO1" t="s">
        <v>3119</v>
      </c>
      <c r="AP1" t="s">
        <v>15</v>
      </c>
      <c r="AQ1" t="s">
        <v>3123</v>
      </c>
      <c r="AR1" t="s">
        <v>3124</v>
      </c>
      <c r="AS1" t="s">
        <v>3125</v>
      </c>
      <c r="AT1" t="s">
        <v>3126</v>
      </c>
      <c r="AU1" t="s">
        <v>3127</v>
      </c>
      <c r="AV1" t="s">
        <v>3128</v>
      </c>
    </row>
    <row r="2" spans="1:48" x14ac:dyDescent="0.3">
      <c r="A2" t="s">
        <v>381</v>
      </c>
      <c r="B2" t="s">
        <v>382</v>
      </c>
      <c r="C2" t="s">
        <v>3087</v>
      </c>
      <c r="D2" t="s">
        <v>277</v>
      </c>
      <c r="E2">
        <v>62607.964024399997</v>
      </c>
      <c r="F2">
        <v>2379.8000000000002</v>
      </c>
      <c r="G2">
        <v>597.58040095830404</v>
      </c>
      <c r="H2">
        <f>(Table2[[#This Row],[1Y Return vs Nifty]]-AVERAGE(Table2[1Y Return vs Nifty]))/_xlfn.STDEV.P(Table2[1Y Return vs Nifty])</f>
        <v>8.5763417042530019</v>
      </c>
      <c r="I2">
        <v>-19.7962506015214</v>
      </c>
      <c r="J2">
        <f>(Table2[[#This Row],[1M Return vs Nifty]]-AVERAGE(Table2[1M Return vs Nifty]))/_xlfn.STDEV.P(Table2[1M Return vs Nifty])</f>
        <v>-1.7347642882467731</v>
      </c>
      <c r="K2">
        <v>157.752569948223</v>
      </c>
      <c r="L2">
        <f>(Table2[[#This Row],[6M Return vs Nifty]]-AVERAGE(Table2[6M Return vs Nifty]))/_xlfn.STDEV.P(Table2[6M Return vs Nifty])</f>
        <v>5.1893113162394826</v>
      </c>
      <c r="M2">
        <v>-7.1754508629397797</v>
      </c>
      <c r="N2">
        <f>(Table2[[#This Row],[1W Return vs Nifty]]-AVERAGE(Table2[1W Return vs Nifty]))/_xlfn.STDEV.P(Table2[1W Return vs Nifty])</f>
        <v>-1.2796624184105094</v>
      </c>
      <c r="O2">
        <v>2475.11</v>
      </c>
      <c r="P2">
        <v>2296.8745651003501</v>
      </c>
      <c r="Q2">
        <v>1462.0751353179901</v>
      </c>
      <c r="R2">
        <v>41.060314134665802</v>
      </c>
      <c r="S2" s="1">
        <f>(Table2[[#This Row],[Close Price]]-Table2[[#This Row],[20D EMA]])/Table2[[#This Row],[20D EMA]]</f>
        <v>-3.8507379470003329E-2</v>
      </c>
      <c r="T2" s="1">
        <f>(Table2[[#This Row],[Close Price]]-Table2[[#This Row],[50D EMA]])/Table2[[#This Row],[50D EMA]]</f>
        <v>3.6103597540611494E-2</v>
      </c>
      <c r="U2" s="1">
        <f>(Table2[[#This Row],[Close Price]]-Table2[[#This Row],[200D EMA]])/Table2[[#This Row],[200D EMA]]</f>
        <v>0.62768652753431309</v>
      </c>
      <c r="V2">
        <v>0.372376741917051</v>
      </c>
      <c r="W2">
        <v>2368.1</v>
      </c>
      <c r="X2">
        <v>2491</v>
      </c>
      <c r="Y2">
        <v>2121</v>
      </c>
      <c r="Z2">
        <v>2491</v>
      </c>
      <c r="AA2">
        <v>2121</v>
      </c>
      <c r="AB2">
        <v>2689.8</v>
      </c>
      <c r="AC2" s="1">
        <f>(Table2[[#This Row],[Close Price]]/Table2[[#This Row],[Day Low]])-1</f>
        <v>4.9406697352309958E-3</v>
      </c>
      <c r="AD2" s="1">
        <f>(Table2[[#This Row],[Day High]]/Table2[[#This Row],[Close Price]])-1</f>
        <v>4.6726615681990102E-2</v>
      </c>
      <c r="AE2" s="1">
        <f>(Table2[[#This Row],[Close Price]]/Table2[[#This Row],[Current Week Low]])-1</f>
        <v>0.12201791607732204</v>
      </c>
      <c r="AF2" s="1">
        <f>(Table2[[#This Row],[Current Week High]]/Table2[[#This Row],[Close Price]])-1</f>
        <v>4.6726615681990102E-2</v>
      </c>
      <c r="AG2" s="1">
        <f>(Table2[[#This Row],[Close Price]]/Table2[[#This Row],[Current Month Low]])-1</f>
        <v>0.12201791607732204</v>
      </c>
      <c r="AH2" s="1">
        <f>(Table2[[#This Row],[Current Month High]]/Table2[[#This Row],[Close Price]])-1</f>
        <v>0.13026304731490046</v>
      </c>
      <c r="AI2">
        <v>25.197495587864498</v>
      </c>
      <c r="AJ2">
        <v>652.86301803226797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0.39</v>
      </c>
      <c r="AM2" t="s">
        <v>3121</v>
      </c>
      <c r="AN2">
        <v>-7.02</v>
      </c>
      <c r="AO2" t="s">
        <v>3120</v>
      </c>
      <c r="AP2">
        <v>0.23651147578676199</v>
      </c>
      <c r="AQ2">
        <f>(Table2[[#This Row],[Sharpe Ratio]]-AVERAGE(Table2[Sharpe Ratio]))/_xlfn.STDEV.P(Table2[Sharpe Ratio])</f>
        <v>2.0282543593931464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12.779480673228349</v>
      </c>
      <c r="AS2">
        <f>_xlfn.RANK.AVG(Table2[[#This Row],[1Y Return vs Nifty Z-Score]],Table2[1Y Return vs Nifty Z-Score])</f>
        <v>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12</v>
      </c>
      <c r="AV2">
        <f>(Table2[[#This Row],[Rank 1Y]]+Table2[[#This Row],[Rank 6M]]+Table2[[#This Row],[Rank Sharpe]])/3</f>
        <v>4.666666666666667</v>
      </c>
    </row>
    <row r="3" spans="1:48" x14ac:dyDescent="0.3">
      <c r="A3" t="s">
        <v>242</v>
      </c>
      <c r="B3" t="s">
        <v>243</v>
      </c>
      <c r="C3" t="s">
        <v>3079</v>
      </c>
      <c r="D3" t="s">
        <v>124</v>
      </c>
      <c r="E3">
        <v>108035.31648150001</v>
      </c>
      <c r="F3">
        <v>518.15</v>
      </c>
      <c r="G3">
        <v>283.39295870277903</v>
      </c>
      <c r="H3">
        <f>(Table2[[#This Row],[1Y Return vs Nifty]]-AVERAGE(Table2[1Y Return vs Nifty]))/_xlfn.STDEV.P(Table2[1Y Return vs Nifty])</f>
        <v>3.7995935199536386</v>
      </c>
      <c r="I3">
        <v>-7.8334107481165303</v>
      </c>
      <c r="J3">
        <f>(Table2[[#This Row],[1M Return vs Nifty]]-AVERAGE(Table2[1M Return vs Nifty]))/_xlfn.STDEV.P(Table2[1M Return vs Nifty])</f>
        <v>-0.61145921871868947</v>
      </c>
      <c r="K3">
        <v>87.997670491150203</v>
      </c>
      <c r="L3">
        <f>(Table2[[#This Row],[6M Return vs Nifty]]-AVERAGE(Table2[6M Return vs Nifty]))/_xlfn.STDEV.P(Table2[6M Return vs Nifty])</f>
        <v>2.8084049732626899</v>
      </c>
      <c r="M3">
        <v>-5.5659601321571399</v>
      </c>
      <c r="N3">
        <f>(Table2[[#This Row],[1W Return vs Nifty]]-AVERAGE(Table2[1W Return vs Nifty]))/_xlfn.STDEV.P(Table2[1W Return vs Nifty])</f>
        <v>-0.96074269002144896</v>
      </c>
      <c r="O3">
        <v>558.35</v>
      </c>
      <c r="P3">
        <v>498.50244456872298</v>
      </c>
      <c r="Q3">
        <v>332.00969574405099</v>
      </c>
      <c r="R3">
        <v>32.533779337355902</v>
      </c>
      <c r="S3" s="1">
        <f>(Table2[[#This Row],[Close Price]]-Table2[[#This Row],[20D EMA]])/Table2[[#This Row],[20D EMA]]</f>
        <v>-7.1997850810423647E-2</v>
      </c>
      <c r="T3" s="1">
        <f>(Table2[[#This Row],[Close Price]]-Table2[[#This Row],[50D EMA]])/Table2[[#This Row],[50D EMA]]</f>
        <v>3.9413157639126499E-2</v>
      </c>
      <c r="U3" s="1">
        <f>(Table2[[#This Row],[Close Price]]-Table2[[#This Row],[200D EMA]])/Table2[[#This Row],[200D EMA]]</f>
        <v>0.56064719386823592</v>
      </c>
      <c r="V3">
        <v>0.50650509060206705</v>
      </c>
      <c r="W3">
        <v>514</v>
      </c>
      <c r="X3">
        <v>538</v>
      </c>
      <c r="Y3">
        <v>514</v>
      </c>
      <c r="Z3">
        <v>583</v>
      </c>
      <c r="AA3">
        <v>514</v>
      </c>
      <c r="AB3">
        <v>607</v>
      </c>
      <c r="AC3" s="1">
        <f>(Table2[[#This Row],[Close Price]]/Table2[[#This Row],[Day Low]])-1</f>
        <v>8.0739299610894655E-3</v>
      </c>
      <c r="AD3" s="1">
        <f>(Table2[[#This Row],[Day High]]/Table2[[#This Row],[Close Price]])-1</f>
        <v>3.8309369873588794E-2</v>
      </c>
      <c r="AE3" s="1">
        <f>(Table2[[#This Row],[Close Price]]/Table2[[#This Row],[Current Week Low]])-1</f>
        <v>8.0739299610894655E-3</v>
      </c>
      <c r="AF3" s="1">
        <f>(Table2[[#This Row],[Current Week High]]/Table2[[#This Row],[Close Price]])-1</f>
        <v>0.12515680787416783</v>
      </c>
      <c r="AG3" s="1">
        <f>(Table2[[#This Row],[Close Price]]/Table2[[#This Row],[Current Month Low]])-1</f>
        <v>8.0739299610894655E-3</v>
      </c>
      <c r="AH3" s="1">
        <f>(Table2[[#This Row],[Current Month High]]/Table2[[#This Row],[Close Price]])-1</f>
        <v>0.17147544147447658</v>
      </c>
      <c r="AI3">
        <v>24.8673164141657</v>
      </c>
      <c r="AJ3">
        <v>323.32516339869198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0.44</v>
      </c>
      <c r="AM3" t="s">
        <v>3121</v>
      </c>
      <c r="AN3">
        <v>-12.73</v>
      </c>
      <c r="AO3" t="s">
        <v>3120</v>
      </c>
      <c r="AP3">
        <v>0.217330833785049</v>
      </c>
      <c r="AQ3">
        <f>(Table2[[#This Row],[Sharpe Ratio]]-AVERAGE(Table2[Sharpe Ratio]))/_xlfn.STDEV.P(Table2[Sharpe Ratio])</f>
        <v>1.8051281224084517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6.8409247068846417</v>
      </c>
      <c r="AS3">
        <f>_xlfn.RANK.AVG(Table2[[#This Row],[1Y Return vs Nifty Z-Score]],Table2[1Y Return vs Nifty Z-Score])</f>
        <v>6</v>
      </c>
      <c r="AT3">
        <f>_xlfn.RANK.AVG(Table2[[#This Row],[6M Return vs Nifty Z-Score]],Table2[6M Return vs Nifty Z-Score])</f>
        <v>12</v>
      </c>
      <c r="AU3">
        <f>_xlfn.RANK.AVG(Table2[[#This Row],[Sharpe Ratio Z-Score]],Table2[Sharpe Ratio Z-Score])</f>
        <v>24</v>
      </c>
      <c r="AV3">
        <f>(Table2[[#This Row],[Rank 1Y]]+Table2[[#This Row],[Rank 6M]]+Table2[[#This Row],[Rank Sharpe]])/3</f>
        <v>14</v>
      </c>
    </row>
    <row r="4" spans="1:48" x14ac:dyDescent="0.3">
      <c r="A4" t="s">
        <v>275</v>
      </c>
      <c r="B4" t="s">
        <v>276</v>
      </c>
      <c r="C4" t="s">
        <v>3087</v>
      </c>
      <c r="D4" t="s">
        <v>277</v>
      </c>
      <c r="E4">
        <v>99187.108200000002</v>
      </c>
      <c r="F4">
        <v>4917.8</v>
      </c>
      <c r="G4">
        <v>146.32869111799599</v>
      </c>
      <c r="H4">
        <f>(Table2[[#This Row],[1Y Return vs Nifty]]-AVERAGE(Table2[1Y Return vs Nifty]))/_xlfn.STDEV.P(Table2[1Y Return vs Nifty])</f>
        <v>1.7157371868750657</v>
      </c>
      <c r="I4">
        <v>-12.4919710849979</v>
      </c>
      <c r="J4">
        <f>(Table2[[#This Row],[1M Return vs Nifty]]-AVERAGE(Table2[1M Return vs Nifty]))/_xlfn.STDEV.P(Table2[1M Return vs Nifty])</f>
        <v>-1.0488958564441275</v>
      </c>
      <c r="K4">
        <v>120.38373200830399</v>
      </c>
      <c r="L4">
        <f>(Table2[[#This Row],[6M Return vs Nifty]]-AVERAGE(Table2[6M Return vs Nifty]))/_xlfn.STDEV.P(Table2[6M Return vs Nifty])</f>
        <v>3.9138209353010338</v>
      </c>
      <c r="M4">
        <v>-1.6882008179449799</v>
      </c>
      <c r="N4">
        <f>(Table2[[#This Row],[1W Return vs Nifty]]-AVERAGE(Table2[1W Return vs Nifty]))/_xlfn.STDEV.P(Table2[1W Return vs Nifty])</f>
        <v>-0.1923667537118752</v>
      </c>
      <c r="O4">
        <v>4965.96</v>
      </c>
      <c r="P4">
        <v>4491.3117395105401</v>
      </c>
      <c r="Q4">
        <v>3050.3312672194502</v>
      </c>
      <c r="R4">
        <v>46.347589370198897</v>
      </c>
      <c r="S4" s="1">
        <f>(Table2[[#This Row],[Close Price]]-Table2[[#This Row],[20D EMA]])/Table2[[#This Row],[20D EMA]]</f>
        <v>-9.6980241484022935E-3</v>
      </c>
      <c r="T4" s="1">
        <f>(Table2[[#This Row],[Close Price]]-Table2[[#This Row],[50D EMA]])/Table2[[#This Row],[50D EMA]]</f>
        <v>9.4958507720049407E-2</v>
      </c>
      <c r="U4" s="1">
        <f>(Table2[[#This Row],[Close Price]]-Table2[[#This Row],[200D EMA]])/Table2[[#This Row],[200D EMA]]</f>
        <v>0.61221833603759812</v>
      </c>
      <c r="V4">
        <v>0.46243093778347</v>
      </c>
      <c r="W4">
        <v>4894</v>
      </c>
      <c r="X4">
        <v>5155</v>
      </c>
      <c r="Y4">
        <v>4542.75</v>
      </c>
      <c r="Z4">
        <v>5155</v>
      </c>
      <c r="AA4">
        <v>4542.75</v>
      </c>
      <c r="AB4">
        <v>5359.6</v>
      </c>
      <c r="AC4" s="1">
        <f>(Table2[[#This Row],[Close Price]]/Table2[[#This Row],[Day Low]])-1</f>
        <v>4.8630976706172113E-3</v>
      </c>
      <c r="AD4" s="1">
        <f>(Table2[[#This Row],[Day High]]/Table2[[#This Row],[Close Price]])-1</f>
        <v>4.823294969295211E-2</v>
      </c>
      <c r="AE4" s="1">
        <f>(Table2[[#This Row],[Close Price]]/Table2[[#This Row],[Current Week Low]])-1</f>
        <v>8.2560123273347719E-2</v>
      </c>
      <c r="AF4" s="1">
        <f>(Table2[[#This Row],[Current Week High]]/Table2[[#This Row],[Close Price]])-1</f>
        <v>4.823294969295211E-2</v>
      </c>
      <c r="AG4" s="1">
        <f>(Table2[[#This Row],[Close Price]]/Table2[[#This Row],[Current Month Low]])-1</f>
        <v>8.2560123273347719E-2</v>
      </c>
      <c r="AH4" s="1">
        <f>(Table2[[#This Row],[Current Month High]]/Table2[[#This Row],[Close Price]])-1</f>
        <v>8.9836918947496791E-2</v>
      </c>
      <c r="AI4">
        <v>19.158973524746798</v>
      </c>
      <c r="AJ4">
        <v>186.91111694524599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0.62</v>
      </c>
      <c r="AM4" t="s">
        <v>3121</v>
      </c>
      <c r="AN4">
        <v>-2.57</v>
      </c>
      <c r="AO4" t="s">
        <v>3120</v>
      </c>
      <c r="AP4">
        <v>0.26975144269794699</v>
      </c>
      <c r="AQ4">
        <f>(Table2[[#This Row],[Sharpe Ratio]]-AVERAGE(Table2[Sharpe Ratio]))/_xlfn.STDEV.P(Table2[Sharpe Ratio])</f>
        <v>2.4149311314076649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6.8032266434277622</v>
      </c>
      <c r="AS4">
        <f>_xlfn.RANK.AVG(Table2[[#This Row],[1Y Return vs Nifty Z-Score]],Table2[1Y Return vs Nifty Z-Score])</f>
        <v>41</v>
      </c>
      <c r="AT4">
        <f>_xlfn.RANK.AVG(Table2[[#This Row],[6M Return vs Nifty Z-Score]],Table2[6M Return vs Nifty Z-Score])</f>
        <v>3</v>
      </c>
      <c r="AU4">
        <f>_xlfn.RANK.AVG(Table2[[#This Row],[Sharpe Ratio Z-Score]],Table2[Sharpe Ratio Z-Score])</f>
        <v>6</v>
      </c>
      <c r="AV4">
        <f>(Table2[[#This Row],[Rank 1Y]]+Table2[[#This Row],[Rank 6M]]+Table2[[#This Row],[Rank Sharpe]])/3</f>
        <v>16.666666666666668</v>
      </c>
    </row>
    <row r="5" spans="1:48" x14ac:dyDescent="0.3">
      <c r="A5" t="s">
        <v>705</v>
      </c>
      <c r="B5" t="s">
        <v>706</v>
      </c>
      <c r="C5" t="s">
        <v>3087</v>
      </c>
      <c r="D5" t="s">
        <v>277</v>
      </c>
      <c r="E5">
        <v>23541.008760000001</v>
      </c>
      <c r="F5">
        <v>2055.0500000000002</v>
      </c>
      <c r="G5">
        <v>222.60898796322499</v>
      </c>
      <c r="H5">
        <f>(Table2[[#This Row],[1Y Return vs Nifty]]-AVERAGE(Table2[1Y Return vs Nifty]))/_xlfn.STDEV.P(Table2[1Y Return vs Nifty])</f>
        <v>2.8754645357387565</v>
      </c>
      <c r="I5">
        <v>-20.2173513268351</v>
      </c>
      <c r="J5">
        <f>(Table2[[#This Row],[1M Return vs Nifty]]-AVERAGE(Table2[1M Return vs Nifty]))/_xlfn.STDEV.P(Table2[1M Return vs Nifty])</f>
        <v>-1.7743054494863595</v>
      </c>
      <c r="K5">
        <v>124.69880861538699</v>
      </c>
      <c r="L5">
        <f>(Table2[[#This Row],[6M Return vs Nifty]]-AVERAGE(Table2[6M Return vs Nifty]))/_xlfn.STDEV.P(Table2[6M Return vs Nifty])</f>
        <v>4.061105116687564</v>
      </c>
      <c r="M5">
        <v>-8.4343984060113701</v>
      </c>
      <c r="N5">
        <f>(Table2[[#This Row],[1W Return vs Nifty]]-AVERAGE(Table2[1W Return vs Nifty]))/_xlfn.STDEV.P(Table2[1W Return vs Nifty])</f>
        <v>-1.5291222014421453</v>
      </c>
      <c r="O5">
        <v>2258.13</v>
      </c>
      <c r="P5">
        <v>2054.2279286313201</v>
      </c>
      <c r="Q5">
        <v>1342.35948691115</v>
      </c>
      <c r="R5">
        <v>30.970060605798899</v>
      </c>
      <c r="S5" s="1">
        <f>(Table2[[#This Row],[Close Price]]-Table2[[#This Row],[20D EMA]])/Table2[[#This Row],[20D EMA]]</f>
        <v>-8.9932820519633472E-2</v>
      </c>
      <c r="T5" s="1">
        <f>(Table2[[#This Row],[Close Price]]-Table2[[#This Row],[50D EMA]])/Table2[[#This Row],[50D EMA]]</f>
        <v>4.0018508035173314E-4</v>
      </c>
      <c r="U5" s="1">
        <f>(Table2[[#This Row],[Close Price]]-Table2[[#This Row],[200D EMA]])/Table2[[#This Row],[200D EMA]]</f>
        <v>0.53092373543602234</v>
      </c>
      <c r="V5">
        <v>0.36015254414248199</v>
      </c>
      <c r="W5">
        <v>2031.8</v>
      </c>
      <c r="X5">
        <v>2160</v>
      </c>
      <c r="Y5">
        <v>1963.95</v>
      </c>
      <c r="Z5">
        <v>2266</v>
      </c>
      <c r="AA5">
        <v>1963.95</v>
      </c>
      <c r="AB5">
        <v>2474</v>
      </c>
      <c r="AC5" s="1">
        <f>(Table2[[#This Row],[Close Price]]/Table2[[#This Row],[Day Low]])-1</f>
        <v>1.1443055418840498E-2</v>
      </c>
      <c r="AD5" s="1">
        <f>(Table2[[#This Row],[Day High]]/Table2[[#This Row],[Close Price]])-1</f>
        <v>5.1069317048246798E-2</v>
      </c>
      <c r="AE5" s="1">
        <f>(Table2[[#This Row],[Close Price]]/Table2[[#This Row],[Current Week Low]])-1</f>
        <v>4.6386109626008976E-2</v>
      </c>
      <c r="AF5" s="1">
        <f>(Table2[[#This Row],[Current Week High]]/Table2[[#This Row],[Close Price]])-1</f>
        <v>0.10264957057005897</v>
      </c>
      <c r="AG5" s="1">
        <f>(Table2[[#This Row],[Close Price]]/Table2[[#This Row],[Current Month Low]])-1</f>
        <v>4.6386109626008976E-2</v>
      </c>
      <c r="AH5" s="1">
        <f>(Table2[[#This Row],[Current Month High]]/Table2[[#This Row],[Close Price]])-1</f>
        <v>0.20386365295248288</v>
      </c>
      <c r="AI5">
        <v>37.8944551227464</v>
      </c>
      <c r="AJ5">
        <v>256.13031799670699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0.64</v>
      </c>
      <c r="AM5" t="s">
        <v>3121</v>
      </c>
      <c r="AN5">
        <v>-13.62</v>
      </c>
      <c r="AO5" t="s">
        <v>3120</v>
      </c>
      <c r="AP5">
        <v>0.20541425320739201</v>
      </c>
      <c r="AQ5">
        <f>(Table2[[#This Row],[Sharpe Ratio]]-AVERAGE(Table2[Sharpe Ratio]))/_xlfn.STDEV.P(Table2[Sharpe Ratio])</f>
        <v>1.6665038896126965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5.2996458911105115</v>
      </c>
      <c r="AS5">
        <f>_xlfn.RANK.AVG(Table2[[#This Row],[1Y Return vs Nifty Z-Score]],Table2[1Y Return vs Nifty Z-Score])</f>
        <v>15</v>
      </c>
      <c r="AT5">
        <f>_xlfn.RANK.AVG(Table2[[#This Row],[6M Return vs Nifty Z-Score]],Table2[6M Return vs Nifty Z-Score])</f>
        <v>2</v>
      </c>
      <c r="AU5">
        <f>_xlfn.RANK.AVG(Table2[[#This Row],[Sharpe Ratio Z-Score]],Table2[Sharpe Ratio Z-Score])</f>
        <v>36</v>
      </c>
      <c r="AV5">
        <f>(Table2[[#This Row],[Rank 1Y]]+Table2[[#This Row],[Rank 6M]]+Table2[[#This Row],[Rank Sharpe]])/3</f>
        <v>17.666666666666668</v>
      </c>
    </row>
    <row r="6" spans="1:48" x14ac:dyDescent="0.3">
      <c r="A6" t="s">
        <v>128</v>
      </c>
      <c r="B6" t="s">
        <v>129</v>
      </c>
      <c r="C6" t="s">
        <v>3086</v>
      </c>
      <c r="D6" t="s">
        <v>130</v>
      </c>
      <c r="E6">
        <v>223080.823838635</v>
      </c>
      <c r="F6">
        <v>6275.35</v>
      </c>
      <c r="G6">
        <v>191.56534846216499</v>
      </c>
      <c r="H6">
        <f>(Table2[[#This Row],[1Y Return vs Nifty]]-AVERAGE(Table2[1Y Return vs Nifty]))/_xlfn.STDEV.P(Table2[1Y Return vs Nifty])</f>
        <v>2.4034926212784335</v>
      </c>
      <c r="I6">
        <v>0.86004844256471202</v>
      </c>
      <c r="J6">
        <f>(Table2[[#This Row],[1M Return vs Nifty]]-AVERAGE(Table2[1M Return vs Nifty]))/_xlfn.STDEV.P(Table2[1M Return vs Nifty])</f>
        <v>0.20485253503669626</v>
      </c>
      <c r="K6">
        <v>55.050258534147197</v>
      </c>
      <c r="L6">
        <f>(Table2[[#This Row],[6M Return vs Nifty]]-AVERAGE(Table2[6M Return vs Nifty]))/_xlfn.STDEV.P(Table2[6M Return vs Nifty])</f>
        <v>1.683828739569273</v>
      </c>
      <c r="M6">
        <v>-0.116724427080105</v>
      </c>
      <c r="N6">
        <f>(Table2[[#This Row],[1W Return vs Nifty]]-AVERAGE(Table2[1W Return vs Nifty]))/_xlfn.STDEV.P(Table2[1W Return vs Nifty])</f>
        <v>0.11902045353270632</v>
      </c>
      <c r="O6">
        <v>5547.53</v>
      </c>
      <c r="P6">
        <v>5293.7607488690401</v>
      </c>
      <c r="Q6">
        <v>4113.7000834576802</v>
      </c>
      <c r="R6">
        <v>75.039778266161207</v>
      </c>
      <c r="S6" s="1">
        <f>(Table2[[#This Row],[Close Price]]-Table2[[#This Row],[20D EMA]])/Table2[[#This Row],[20D EMA]]</f>
        <v>0.13119712737019912</v>
      </c>
      <c r="T6" s="1">
        <f>(Table2[[#This Row],[Close Price]]-Table2[[#This Row],[50D EMA]])/Table2[[#This Row],[50D EMA]]</f>
        <v>0.18542380317067922</v>
      </c>
      <c r="U6" s="1">
        <f>(Table2[[#This Row],[Close Price]]-Table2[[#This Row],[200D EMA]])/Table2[[#This Row],[200D EMA]]</f>
        <v>0.52547581804393306</v>
      </c>
      <c r="V6">
        <v>1.72386905472907</v>
      </c>
      <c r="W6">
        <v>5626.6</v>
      </c>
      <c r="X6">
        <v>6373.85</v>
      </c>
      <c r="Y6">
        <v>5194.55</v>
      </c>
      <c r="Z6">
        <v>6373.85</v>
      </c>
      <c r="AA6">
        <v>5194.55</v>
      </c>
      <c r="AB6">
        <v>6373.85</v>
      </c>
      <c r="AC6" s="1">
        <f>(Table2[[#This Row],[Close Price]]/Table2[[#This Row],[Day Low]])-1</f>
        <v>0.11530053673621721</v>
      </c>
      <c r="AD6" s="1">
        <f>(Table2[[#This Row],[Day High]]/Table2[[#This Row],[Close Price]])-1</f>
        <v>1.5696335662552796E-2</v>
      </c>
      <c r="AE6" s="1">
        <f>(Table2[[#This Row],[Close Price]]/Table2[[#This Row],[Current Week Low]])-1</f>
        <v>0.20806422115486423</v>
      </c>
      <c r="AF6" s="1">
        <f>(Table2[[#This Row],[Current Week High]]/Table2[[#This Row],[Close Price]])-1</f>
        <v>1.5696335662552796E-2</v>
      </c>
      <c r="AG6" s="1">
        <f>(Table2[[#This Row],[Close Price]]/Table2[[#This Row],[Current Month Low]])-1</f>
        <v>0.20806422115486423</v>
      </c>
      <c r="AH6" s="1">
        <f>(Table2[[#This Row],[Current Month High]]/Table2[[#This Row],[Close Price]])-1</f>
        <v>1.5696335662552796E-2</v>
      </c>
      <c r="AI6">
        <v>1.5696335662552701</v>
      </c>
      <c r="AJ6">
        <v>268.47714394762301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0.23</v>
      </c>
      <c r="AM6" t="s">
        <v>3121</v>
      </c>
      <c r="AN6">
        <v>18.7</v>
      </c>
      <c r="AO6" t="s">
        <v>3121</v>
      </c>
      <c r="AP6">
        <v>0.273212653517729</v>
      </c>
      <c r="AQ6">
        <f>(Table2[[#This Row],[Sharpe Ratio]]-AVERAGE(Table2[Sharpe Ratio]))/_xlfn.STDEV.P(Table2[Sharpe Ratio])</f>
        <v>2.4551950050339859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6.866389354451095</v>
      </c>
      <c r="AS6">
        <f>_xlfn.RANK.AVG(Table2[[#This Row],[1Y Return vs Nifty Z-Score]],Table2[1Y Return vs Nifty Z-Score])</f>
        <v>19</v>
      </c>
      <c r="AT6">
        <f>_xlfn.RANK.AVG(Table2[[#This Row],[6M Return vs Nifty Z-Score]],Table2[6M Return vs Nifty Z-Score])</f>
        <v>48</v>
      </c>
      <c r="AU6">
        <f>_xlfn.RANK.AVG(Table2[[#This Row],[Sharpe Ratio Z-Score]],Table2[Sharpe Ratio Z-Score])</f>
        <v>3</v>
      </c>
      <c r="AV6">
        <f>(Table2[[#This Row],[Rank 1Y]]+Table2[[#This Row],[Rank 6M]]+Table2[[#This Row],[Rank Sharpe]])/3</f>
        <v>23.333333333333332</v>
      </c>
    </row>
    <row r="7" spans="1:48" x14ac:dyDescent="0.3">
      <c r="A7" t="s">
        <v>1097</v>
      </c>
      <c r="B7" t="s">
        <v>1098</v>
      </c>
      <c r="C7" t="s">
        <v>3088</v>
      </c>
      <c r="D7" t="s">
        <v>133</v>
      </c>
      <c r="E7">
        <v>11261.88185935</v>
      </c>
      <c r="F7">
        <v>430.45</v>
      </c>
      <c r="G7">
        <v>133.49009227829899</v>
      </c>
      <c r="H7">
        <f>(Table2[[#This Row],[1Y Return vs Nifty]]-AVERAGE(Table2[1Y Return vs Nifty]))/_xlfn.STDEV.P(Table2[1Y Return vs Nifty])</f>
        <v>1.5205455736896023</v>
      </c>
      <c r="I7">
        <v>13.509112697160999</v>
      </c>
      <c r="J7">
        <f>(Table2[[#This Row],[1M Return vs Nifty]]-AVERAGE(Table2[1M Return vs Nifty]))/_xlfn.STDEV.P(Table2[1M Return vs Nifty])</f>
        <v>1.3925937550222147</v>
      </c>
      <c r="K7">
        <v>103.22861774729</v>
      </c>
      <c r="L7">
        <f>(Table2[[#This Row],[6M Return vs Nifty]]-AVERAGE(Table2[6M Return vs Nifty]))/_xlfn.STDEV.P(Table2[6M Return vs Nifty])</f>
        <v>3.3282746772396097</v>
      </c>
      <c r="M7">
        <v>-0.12737891771385401</v>
      </c>
      <c r="N7">
        <f>(Table2[[#This Row],[1W Return vs Nifty]]-AVERAGE(Table2[1W Return vs Nifty]))/_xlfn.STDEV.P(Table2[1W Return vs Nifty])</f>
        <v>0.1169092719060891</v>
      </c>
      <c r="O7">
        <v>411.71</v>
      </c>
      <c r="P7">
        <v>363.34192946982398</v>
      </c>
      <c r="Q7">
        <v>260.76705908732401</v>
      </c>
      <c r="R7">
        <v>57.306392134605296</v>
      </c>
      <c r="S7" s="1">
        <f>(Table2[[#This Row],[Close Price]]-Table2[[#This Row],[20D EMA]])/Table2[[#This Row],[20D EMA]]</f>
        <v>4.5517475893225835E-2</v>
      </c>
      <c r="T7" s="1">
        <f>(Table2[[#This Row],[Close Price]]-Table2[[#This Row],[50D EMA]])/Table2[[#This Row],[50D EMA]]</f>
        <v>0.18469674179387385</v>
      </c>
      <c r="U7" s="1">
        <f>(Table2[[#This Row],[Close Price]]-Table2[[#This Row],[200D EMA]])/Table2[[#This Row],[200D EMA]]</f>
        <v>0.6507069623999312</v>
      </c>
      <c r="V7">
        <v>0.496871598475147</v>
      </c>
      <c r="W7">
        <v>421.5</v>
      </c>
      <c r="X7">
        <v>440.6</v>
      </c>
      <c r="Y7">
        <v>404</v>
      </c>
      <c r="Z7">
        <v>440.6</v>
      </c>
      <c r="AA7">
        <v>404</v>
      </c>
      <c r="AB7">
        <v>451</v>
      </c>
      <c r="AC7" s="1">
        <f>(Table2[[#This Row],[Close Price]]/Table2[[#This Row],[Day Low]])-1</f>
        <v>2.1233689205219397E-2</v>
      </c>
      <c r="AD7" s="1">
        <f>(Table2[[#This Row],[Day High]]/Table2[[#This Row],[Close Price]])-1</f>
        <v>2.3579974445347984E-2</v>
      </c>
      <c r="AE7" s="1">
        <f>(Table2[[#This Row],[Close Price]]/Table2[[#This Row],[Current Week Low]])-1</f>
        <v>6.5470297029702973E-2</v>
      </c>
      <c r="AF7" s="1">
        <f>(Table2[[#This Row],[Current Week High]]/Table2[[#This Row],[Close Price]])-1</f>
        <v>2.3579974445347984E-2</v>
      </c>
      <c r="AG7" s="1">
        <f>(Table2[[#This Row],[Close Price]]/Table2[[#This Row],[Current Month Low]])-1</f>
        <v>6.5470297029702973E-2</v>
      </c>
      <c r="AH7" s="1">
        <f>(Table2[[#This Row],[Current Month High]]/Table2[[#This Row],[Close Price]])-1</f>
        <v>4.7740736438610876E-2</v>
      </c>
      <c r="AI7">
        <v>8.9325124869322696</v>
      </c>
      <c r="AJ7">
        <v>193.41194914965399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0.65</v>
      </c>
      <c r="AM7" t="s">
        <v>3121</v>
      </c>
      <c r="AN7">
        <v>7.44</v>
      </c>
      <c r="AO7" t="s">
        <v>3121</v>
      </c>
      <c r="AP7">
        <v>0.25658240058544202</v>
      </c>
      <c r="AQ7">
        <f>(Table2[[#This Row],[Sharpe Ratio]]-AVERAGE(Table2[Sharpe Ratio]))/_xlfn.STDEV.P(Table2[Sharpe Ratio])</f>
        <v>2.2617371553669368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8.6200604332244524</v>
      </c>
      <c r="AS7">
        <f>_xlfn.RANK.AVG(Table2[[#This Row],[1Y Return vs Nifty Z-Score]],Table2[1Y Return vs Nifty Z-Score])</f>
        <v>59</v>
      </c>
      <c r="AT7">
        <f>_xlfn.RANK.AVG(Table2[[#This Row],[6M Return vs Nifty Z-Score]],Table2[6M Return vs Nifty Z-Score])</f>
        <v>5</v>
      </c>
      <c r="AU7">
        <f>_xlfn.RANK.AVG(Table2[[#This Row],[Sharpe Ratio Z-Score]],Table2[Sharpe Ratio Z-Score])</f>
        <v>8</v>
      </c>
      <c r="AV7">
        <f>(Table2[[#This Row],[Rank 1Y]]+Table2[[#This Row],[Rank 6M]]+Table2[[#This Row],[Rank Sharpe]])/3</f>
        <v>24</v>
      </c>
    </row>
    <row r="8" spans="1:48" x14ac:dyDescent="0.3">
      <c r="A8" t="s">
        <v>807</v>
      </c>
      <c r="B8" t="s">
        <v>808</v>
      </c>
      <c r="C8" t="s">
        <v>3079</v>
      </c>
      <c r="D8" t="s">
        <v>46</v>
      </c>
      <c r="E8">
        <v>19169.65878242</v>
      </c>
      <c r="F8">
        <v>1648.3</v>
      </c>
      <c r="G8">
        <v>224.43294741879001</v>
      </c>
      <c r="H8">
        <f>(Table2[[#This Row],[1Y Return vs Nifty]]-AVERAGE(Table2[1Y Return vs Nifty]))/_xlfn.STDEV.P(Table2[1Y Return vs Nifty])</f>
        <v>2.9031950998728893</v>
      </c>
      <c r="I8">
        <v>7.9520937693394602</v>
      </c>
      <c r="J8">
        <f>(Table2[[#This Row],[1M Return vs Nifty]]-AVERAGE(Table2[1M Return vs Nifty]))/_xlfn.STDEV.P(Table2[1M Return vs Nifty])</f>
        <v>0.87079227564281936</v>
      </c>
      <c r="K8">
        <v>94.867906718746298</v>
      </c>
      <c r="L8">
        <f>(Table2[[#This Row],[6M Return vs Nifty]]-AVERAGE(Table2[6M Return vs Nifty]))/_xlfn.STDEV.P(Table2[6M Return vs Nifty])</f>
        <v>3.0429030391956617</v>
      </c>
      <c r="M8">
        <v>-0.98857611407080503</v>
      </c>
      <c r="N8">
        <f>(Table2[[#This Row],[1W Return vs Nifty]]-AVERAGE(Table2[1W Return vs Nifty]))/_xlfn.STDEV.P(Table2[1W Return vs Nifty])</f>
        <v>-5.3736492433308469E-2</v>
      </c>
      <c r="O8">
        <v>1605.84</v>
      </c>
      <c r="P8">
        <v>1479.2971132350999</v>
      </c>
      <c r="Q8">
        <v>1052.05467228528</v>
      </c>
      <c r="R8">
        <v>54.3943855173545</v>
      </c>
      <c r="S8" s="1">
        <f>(Table2[[#This Row],[Close Price]]-Table2[[#This Row],[20D EMA]])/Table2[[#This Row],[20D EMA]]</f>
        <v>2.644099038509443E-2</v>
      </c>
      <c r="T8" s="1">
        <f>(Table2[[#This Row],[Close Price]]-Table2[[#This Row],[50D EMA]])/Table2[[#This Row],[50D EMA]]</f>
        <v>0.11424539752890125</v>
      </c>
      <c r="U8" s="1">
        <f>(Table2[[#This Row],[Close Price]]-Table2[[#This Row],[200D EMA]])/Table2[[#This Row],[200D EMA]]</f>
        <v>0.56674367161884454</v>
      </c>
      <c r="V8">
        <v>0.59827448378454495</v>
      </c>
      <c r="W8">
        <v>1620</v>
      </c>
      <c r="X8">
        <v>1675</v>
      </c>
      <c r="Y8">
        <v>1550</v>
      </c>
      <c r="Z8">
        <v>1687</v>
      </c>
      <c r="AA8">
        <v>1550</v>
      </c>
      <c r="AB8">
        <v>1777</v>
      </c>
      <c r="AC8" s="1">
        <f>(Table2[[#This Row],[Close Price]]/Table2[[#This Row],[Day Low]])-1</f>
        <v>1.7469135802469005E-2</v>
      </c>
      <c r="AD8" s="1">
        <f>(Table2[[#This Row],[Day High]]/Table2[[#This Row],[Close Price]])-1</f>
        <v>1.6198507553236707E-2</v>
      </c>
      <c r="AE8" s="1">
        <f>(Table2[[#This Row],[Close Price]]/Table2[[#This Row],[Current Week Low]])-1</f>
        <v>6.3419354838709641E-2</v>
      </c>
      <c r="AF8" s="1">
        <f>(Table2[[#This Row],[Current Week High]]/Table2[[#This Row],[Close Price]])-1</f>
        <v>2.3478735667050943E-2</v>
      </c>
      <c r="AG8" s="1">
        <f>(Table2[[#This Row],[Close Price]]/Table2[[#This Row],[Current Month Low]])-1</f>
        <v>6.3419354838709641E-2</v>
      </c>
      <c r="AH8" s="1">
        <f>(Table2[[#This Row],[Current Month High]]/Table2[[#This Row],[Close Price]])-1</f>
        <v>7.8080446520657709E-2</v>
      </c>
      <c r="AI8">
        <v>7.80804465206577</v>
      </c>
      <c r="AJ8">
        <v>281.55092592592501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0.39</v>
      </c>
      <c r="AM8" t="s">
        <v>3121</v>
      </c>
      <c r="AN8">
        <v>1.75</v>
      </c>
      <c r="AO8" t="s">
        <v>3121</v>
      </c>
      <c r="AP8">
        <v>0.18645490106213999</v>
      </c>
      <c r="AQ8">
        <f>(Table2[[#This Row],[Sharpe Ratio]]-AVERAGE(Table2[Sharpe Ratio]))/_xlfn.STDEV.P(Table2[Sharpe Ratio])</f>
        <v>1.4459518924762096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8.2091058147542704</v>
      </c>
      <c r="AS8">
        <f>_xlfn.RANK.AVG(Table2[[#This Row],[1Y Return vs Nifty Z-Score]],Table2[1Y Return vs Nifty Z-Score])</f>
        <v>14</v>
      </c>
      <c r="AT8">
        <f>_xlfn.RANK.AVG(Table2[[#This Row],[6M Return vs Nifty Z-Score]],Table2[6M Return vs Nifty Z-Score])</f>
        <v>8</v>
      </c>
      <c r="AU8">
        <f>_xlfn.RANK.AVG(Table2[[#This Row],[Sharpe Ratio Z-Score]],Table2[Sharpe Ratio Z-Score])</f>
        <v>56</v>
      </c>
      <c r="AV8">
        <f>(Table2[[#This Row],[Rank 1Y]]+Table2[[#This Row],[Rank 6M]]+Table2[[#This Row],[Rank Sharpe]])/3</f>
        <v>26</v>
      </c>
    </row>
    <row r="9" spans="1:48" x14ac:dyDescent="0.3">
      <c r="A9" t="s">
        <v>1053</v>
      </c>
      <c r="B9" t="s">
        <v>1054</v>
      </c>
      <c r="C9" t="s">
        <v>3083</v>
      </c>
      <c r="D9" t="s">
        <v>1055</v>
      </c>
      <c r="E9">
        <v>12285.26594141</v>
      </c>
      <c r="F9">
        <v>1805.65</v>
      </c>
      <c r="G9">
        <v>135.370540191099</v>
      </c>
      <c r="H9">
        <f>(Table2[[#This Row],[1Y Return vs Nifty]]-AVERAGE(Table2[1Y Return vs Nifty]))/_xlfn.STDEV.P(Table2[1Y Return vs Nifty])</f>
        <v>1.5491349599765045</v>
      </c>
      <c r="I9">
        <v>29.761740398623601</v>
      </c>
      <c r="J9">
        <f>(Table2[[#This Row],[1M Return vs Nifty]]-AVERAGE(Table2[1M Return vs Nifty]))/_xlfn.STDEV.P(Table2[1M Return vs Nifty])</f>
        <v>2.9187078979787708</v>
      </c>
      <c r="K9">
        <v>90.582501526452106</v>
      </c>
      <c r="L9">
        <f>(Table2[[#This Row],[6M Return vs Nifty]]-AVERAGE(Table2[6M Return vs Nifty]))/_xlfn.STDEV.P(Table2[6M Return vs Nifty])</f>
        <v>2.8966316161992323</v>
      </c>
      <c r="M9">
        <v>10.261310683654401</v>
      </c>
      <c r="N9">
        <f>(Table2[[#This Row],[1W Return vs Nifty]]-AVERAGE(Table2[1W Return vs Nifty]))/_xlfn.STDEV.P(Table2[1W Return vs Nifty])</f>
        <v>2.1754225659687054</v>
      </c>
      <c r="O9">
        <v>1630.35</v>
      </c>
      <c r="P9">
        <v>1459.1162906018401</v>
      </c>
      <c r="Q9">
        <v>1123.9015110837699</v>
      </c>
      <c r="R9">
        <v>74.589464520719105</v>
      </c>
      <c r="S9" s="1">
        <f>(Table2[[#This Row],[Close Price]]-Table2[[#This Row],[20D EMA]])/Table2[[#This Row],[20D EMA]]</f>
        <v>0.10752292452540878</v>
      </c>
      <c r="T9" s="1">
        <f>(Table2[[#This Row],[Close Price]]-Table2[[#This Row],[50D EMA]])/Table2[[#This Row],[50D EMA]]</f>
        <v>0.23749560719058632</v>
      </c>
      <c r="U9" s="1">
        <f>(Table2[[#This Row],[Close Price]]-Table2[[#This Row],[200D EMA]])/Table2[[#This Row],[200D EMA]]</f>
        <v>0.60659095320445389</v>
      </c>
      <c r="V9">
        <v>0.79751771368928004</v>
      </c>
      <c r="W9">
        <v>1789.25</v>
      </c>
      <c r="X9">
        <v>1822.7</v>
      </c>
      <c r="Y9">
        <v>1550</v>
      </c>
      <c r="Z9">
        <v>1915</v>
      </c>
      <c r="AA9">
        <v>1550</v>
      </c>
      <c r="AB9">
        <v>1915</v>
      </c>
      <c r="AC9" s="1">
        <f>(Table2[[#This Row],[Close Price]]/Table2[[#This Row],[Day Low]])-1</f>
        <v>9.1658516138046764E-3</v>
      </c>
      <c r="AD9" s="1">
        <f>(Table2[[#This Row],[Day High]]/Table2[[#This Row],[Close Price]])-1</f>
        <v>9.4425830033506575E-3</v>
      </c>
      <c r="AE9" s="1">
        <f>(Table2[[#This Row],[Close Price]]/Table2[[#This Row],[Current Week Low]])-1</f>
        <v>0.16493548387096779</v>
      </c>
      <c r="AF9" s="1">
        <f>(Table2[[#This Row],[Current Week High]]/Table2[[#This Row],[Close Price]])-1</f>
        <v>6.0559909173981685E-2</v>
      </c>
      <c r="AG9" s="1">
        <f>(Table2[[#This Row],[Close Price]]/Table2[[#This Row],[Current Month Low]])-1</f>
        <v>0.16493548387096779</v>
      </c>
      <c r="AH9" s="1">
        <f>(Table2[[#This Row],[Current Month High]]/Table2[[#This Row],[Close Price]])-1</f>
        <v>6.0559909173981685E-2</v>
      </c>
      <c r="AI9">
        <v>6.0559909173981596</v>
      </c>
      <c r="AJ9">
        <v>161.36643265542401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0.93</v>
      </c>
      <c r="AM9" t="s">
        <v>3121</v>
      </c>
      <c r="AN9">
        <v>6</v>
      </c>
      <c r="AO9" t="s">
        <v>3121</v>
      </c>
      <c r="AP9">
        <v>0.234375007788312</v>
      </c>
      <c r="AQ9">
        <f>(Table2[[#This Row],[Sharpe Ratio]]-AVERAGE(Table2[Sharpe Ratio]))/_xlfn.STDEV.P(Table2[Sharpe Ratio])</f>
        <v>2.0034010690345756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11.543298109157789</v>
      </c>
      <c r="AS9">
        <f>_xlfn.RANK.AVG(Table2[[#This Row],[1Y Return vs Nifty Z-Score]],Table2[1Y Return vs Nifty Z-Score])</f>
        <v>56</v>
      </c>
      <c r="AT9">
        <f>_xlfn.RANK.AVG(Table2[[#This Row],[6M Return vs Nifty Z-Score]],Table2[6M Return vs Nifty Z-Score])</f>
        <v>9</v>
      </c>
      <c r="AU9">
        <f>_xlfn.RANK.AVG(Table2[[#This Row],[Sharpe Ratio Z-Score]],Table2[Sharpe Ratio Z-Score])</f>
        <v>14</v>
      </c>
      <c r="AV9">
        <f>(Table2[[#This Row],[Rank 1Y]]+Table2[[#This Row],[Rank 6M]]+Table2[[#This Row],[Rank Sharpe]])/3</f>
        <v>26.333333333333332</v>
      </c>
    </row>
    <row r="10" spans="1:48" x14ac:dyDescent="0.3">
      <c r="A10" t="s">
        <v>263</v>
      </c>
      <c r="B10" t="s">
        <v>264</v>
      </c>
      <c r="C10" t="s">
        <v>3087</v>
      </c>
      <c r="D10" t="s">
        <v>265</v>
      </c>
      <c r="E10">
        <v>104362.818386236</v>
      </c>
      <c r="F10">
        <v>76.540000000000006</v>
      </c>
      <c r="G10">
        <v>249.830862652284</v>
      </c>
      <c r="H10">
        <f>(Table2[[#This Row],[1Y Return vs Nifty]]-AVERAGE(Table2[1Y Return vs Nifty]))/_xlfn.STDEV.P(Table2[1Y Return vs Nifty])</f>
        <v>3.2893322561056126</v>
      </c>
      <c r="I10">
        <v>31.967818662547799</v>
      </c>
      <c r="J10">
        <f>(Table2[[#This Row],[1M Return vs Nifty]]-AVERAGE(Table2[1M Return vs Nifty]))/_xlfn.STDEV.P(Table2[1M Return vs Nifty])</f>
        <v>3.1258576156050961</v>
      </c>
      <c r="K10">
        <v>49.779982598917897</v>
      </c>
      <c r="L10">
        <f>(Table2[[#This Row],[6M Return vs Nifty]]-AVERAGE(Table2[6M Return vs Nifty]))/_xlfn.STDEV.P(Table2[6M Return vs Nifty])</f>
        <v>1.5039412549468136</v>
      </c>
      <c r="M10">
        <v>10.36534434983</v>
      </c>
      <c r="N10">
        <f>(Table2[[#This Row],[1W Return vs Nifty]]-AVERAGE(Table2[1W Return vs Nifty]))/_xlfn.STDEV.P(Table2[1W Return vs Nifty])</f>
        <v>2.1960367813384996</v>
      </c>
      <c r="O10">
        <v>65</v>
      </c>
      <c r="P10">
        <v>57.851944796485903</v>
      </c>
      <c r="Q10">
        <v>44.351690021109498</v>
      </c>
      <c r="R10">
        <v>79.043354544871505</v>
      </c>
      <c r="S10" s="1">
        <f>(Table2[[#This Row],[Close Price]]-Table2[[#This Row],[20D EMA]])/Table2[[#This Row],[20D EMA]]</f>
        <v>0.17753846153846164</v>
      </c>
      <c r="T10" s="1">
        <f>(Table2[[#This Row],[Close Price]]-Table2[[#This Row],[50D EMA]])/Table2[[#This Row],[50D EMA]]</f>
        <v>0.32303244548226961</v>
      </c>
      <c r="U10" s="1">
        <f>(Table2[[#This Row],[Close Price]]-Table2[[#This Row],[200D EMA]])/Table2[[#This Row],[200D EMA]]</f>
        <v>0.72575159962495805</v>
      </c>
      <c r="V10">
        <v>1.7582020664284099</v>
      </c>
      <c r="W10">
        <v>73</v>
      </c>
      <c r="X10">
        <v>76.56</v>
      </c>
      <c r="Y10">
        <v>65.599999999999994</v>
      </c>
      <c r="Z10">
        <v>76.56</v>
      </c>
      <c r="AA10">
        <v>65.599999999999994</v>
      </c>
      <c r="AB10">
        <v>76.56</v>
      </c>
      <c r="AC10" s="1">
        <f>(Table2[[#This Row],[Close Price]]/Table2[[#This Row],[Day Low]])-1</f>
        <v>4.8493150684931541E-2</v>
      </c>
      <c r="AD10" s="1">
        <f>(Table2[[#This Row],[Day High]]/Table2[[#This Row],[Close Price]])-1</f>
        <v>2.6130128037626932E-4</v>
      </c>
      <c r="AE10" s="1">
        <f>(Table2[[#This Row],[Close Price]]/Table2[[#This Row],[Current Week Low]])-1</f>
        <v>0.16676829268292703</v>
      </c>
      <c r="AF10" s="1">
        <f>(Table2[[#This Row],[Current Week High]]/Table2[[#This Row],[Close Price]])-1</f>
        <v>2.6130128037626932E-4</v>
      </c>
      <c r="AG10" s="1">
        <f>(Table2[[#This Row],[Close Price]]/Table2[[#This Row],[Current Month Low]])-1</f>
        <v>0.16676829268292703</v>
      </c>
      <c r="AH10" s="1">
        <f>(Table2[[#This Row],[Current Month High]]/Table2[[#This Row],[Close Price]])-1</f>
        <v>2.6130128037626932E-4</v>
      </c>
      <c r="AI10">
        <v>2.6130128037626901E-2</v>
      </c>
      <c r="AJ10">
        <v>304.97354497354502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0.57999999999999996</v>
      </c>
      <c r="AM10" t="s">
        <v>3121</v>
      </c>
      <c r="AN10">
        <v>26.05</v>
      </c>
      <c r="AO10" t="s">
        <v>3121</v>
      </c>
      <c r="AP10">
        <v>0.217411841870565</v>
      </c>
      <c r="AQ10">
        <f>(Table2[[#This Row],[Sharpe Ratio]]-AVERAGE(Table2[Sharpe Ratio]))/_xlfn.STDEV.P(Table2[Sharpe Ratio])</f>
        <v>1.8060704802964154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11.921238388292437</v>
      </c>
      <c r="AS10">
        <f>_xlfn.RANK.AVG(Table2[[#This Row],[1Y Return vs Nifty Z-Score]],Table2[1Y Return vs Nifty Z-Score])</f>
        <v>9</v>
      </c>
      <c r="AT10">
        <f>_xlfn.RANK.AVG(Table2[[#This Row],[6M Return vs Nifty Z-Score]],Table2[6M Return vs Nifty Z-Score])</f>
        <v>61</v>
      </c>
      <c r="AU10">
        <f>_xlfn.RANK.AVG(Table2[[#This Row],[Sharpe Ratio Z-Score]],Table2[Sharpe Ratio Z-Score])</f>
        <v>23</v>
      </c>
      <c r="AV10">
        <f>(Table2[[#This Row],[Rank 1Y]]+Table2[[#This Row],[Rank 6M]]+Table2[[#This Row],[Rank Sharpe]])/3</f>
        <v>31</v>
      </c>
    </row>
    <row r="11" spans="1:48" x14ac:dyDescent="0.3">
      <c r="A11" t="s">
        <v>1021</v>
      </c>
      <c r="B11" t="s">
        <v>1022</v>
      </c>
      <c r="C11" t="s">
        <v>3081</v>
      </c>
      <c r="D11" t="s">
        <v>101</v>
      </c>
      <c r="E11">
        <v>12838.9898518399</v>
      </c>
      <c r="F11">
        <v>1064.9000000000001</v>
      </c>
      <c r="G11">
        <v>269.41503457791902</v>
      </c>
      <c r="H11">
        <f>(Table2[[#This Row],[1Y Return vs Nifty]]-AVERAGE(Table2[1Y Return vs Nifty]))/_xlfn.STDEV.P(Table2[1Y Return vs Nifty])</f>
        <v>3.5870801769493159</v>
      </c>
      <c r="I11">
        <v>8.1835204924364806</v>
      </c>
      <c r="J11">
        <f>(Table2[[#This Row],[1M Return vs Nifty]]-AVERAGE(Table2[1M Return vs Nifty]))/_xlfn.STDEV.P(Table2[1M Return vs Nifty])</f>
        <v>0.89252313674810813</v>
      </c>
      <c r="K11">
        <v>38.928854784136</v>
      </c>
      <c r="L11">
        <f>(Table2[[#This Row],[6M Return vs Nifty]]-AVERAGE(Table2[6M Return vs Nifty]))/_xlfn.STDEV.P(Table2[6M Return vs Nifty])</f>
        <v>1.1335655645830804</v>
      </c>
      <c r="M11">
        <v>8.1746932253746198</v>
      </c>
      <c r="N11">
        <f>(Table2[[#This Row],[1W Return vs Nifty]]-AVERAGE(Table2[1W Return vs Nifty]))/_xlfn.STDEV.P(Table2[1W Return vs Nifty])</f>
        <v>1.7619604314444095</v>
      </c>
      <c r="O11">
        <v>968.93</v>
      </c>
      <c r="P11">
        <v>939.76059855396795</v>
      </c>
      <c r="Q11">
        <v>745.622971177865</v>
      </c>
      <c r="R11">
        <v>68.182820702350497</v>
      </c>
      <c r="S11" s="1">
        <f>(Table2[[#This Row],[Close Price]]-Table2[[#This Row],[20D EMA]])/Table2[[#This Row],[20D EMA]]</f>
        <v>9.9047402805156351E-2</v>
      </c>
      <c r="T11" s="1">
        <f>(Table2[[#This Row],[Close Price]]-Table2[[#This Row],[50D EMA]])/Table2[[#This Row],[50D EMA]]</f>
        <v>0.13316093656042519</v>
      </c>
      <c r="U11" s="1">
        <f>(Table2[[#This Row],[Close Price]]-Table2[[#This Row],[200D EMA]])/Table2[[#This Row],[200D EMA]]</f>
        <v>0.42820170671213537</v>
      </c>
      <c r="V11">
        <v>0.72377260718452197</v>
      </c>
      <c r="W11">
        <v>1044</v>
      </c>
      <c r="X11">
        <v>1064.9000000000001</v>
      </c>
      <c r="Y11">
        <v>926.95</v>
      </c>
      <c r="Z11">
        <v>1064.9000000000001</v>
      </c>
      <c r="AA11">
        <v>924</v>
      </c>
      <c r="AB11">
        <v>1064.9000000000001</v>
      </c>
      <c r="AC11" s="1">
        <f>(Table2[[#This Row],[Close Price]]/Table2[[#This Row],[Day Low]])-1</f>
        <v>2.0019157088122741E-2</v>
      </c>
      <c r="AD11" s="1">
        <f>(Table2[[#This Row],[Day High]]/Table2[[#This Row],[Close Price]])-1</f>
        <v>0</v>
      </c>
      <c r="AE11" s="1">
        <f>(Table2[[#This Row],[Close Price]]/Table2[[#This Row],[Current Week Low]])-1</f>
        <v>0.14882140352769846</v>
      </c>
      <c r="AF11" s="1">
        <f>(Table2[[#This Row],[Current Week High]]/Table2[[#This Row],[Close Price]])-1</f>
        <v>0</v>
      </c>
      <c r="AG11" s="1">
        <f>(Table2[[#This Row],[Close Price]]/Table2[[#This Row],[Current Month Low]])-1</f>
        <v>0.15248917748917767</v>
      </c>
      <c r="AH11" s="1">
        <f>(Table2[[#This Row],[Current Month High]]/Table2[[#This Row],[Close Price]])-1</f>
        <v>0</v>
      </c>
      <c r="AI11">
        <v>1.41797351864023</v>
      </c>
      <c r="AJ11">
        <v>317.06266318537803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0.08</v>
      </c>
      <c r="AM11" t="s">
        <v>3121</v>
      </c>
      <c r="AN11">
        <v>13.44</v>
      </c>
      <c r="AO11" t="s">
        <v>3121</v>
      </c>
      <c r="AP11">
        <v>0.30868386360455602</v>
      </c>
      <c r="AQ11">
        <f>(Table2[[#This Row],[Sharpe Ratio]]-AVERAGE(Table2[Sharpe Ratio]))/_xlfn.STDEV.P(Table2[Sharpe Ratio])</f>
        <v>2.8678275763139474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10.242956886038861</v>
      </c>
      <c r="AS11">
        <f>_xlfn.RANK.AVG(Table2[[#This Row],[1Y Return vs Nifty Z-Score]],Table2[1Y Return vs Nifty Z-Score])</f>
        <v>7</v>
      </c>
      <c r="AT11">
        <f>_xlfn.RANK.AVG(Table2[[#This Row],[6M Return vs Nifty Z-Score]],Table2[6M Return vs Nifty Z-Score])</f>
        <v>92</v>
      </c>
      <c r="AU11">
        <f>_xlfn.RANK.AVG(Table2[[#This Row],[Sharpe Ratio Z-Score]],Table2[Sharpe Ratio Z-Score])</f>
        <v>2</v>
      </c>
      <c r="AV11">
        <f>(Table2[[#This Row],[Rank 1Y]]+Table2[[#This Row],[Rank 6M]]+Table2[[#This Row],[Rank Sharpe]])/3</f>
        <v>33.666666666666664</v>
      </c>
    </row>
    <row r="12" spans="1:48" x14ac:dyDescent="0.3">
      <c r="A12" t="s">
        <v>261</v>
      </c>
      <c r="B12" t="s">
        <v>262</v>
      </c>
      <c r="C12" t="s">
        <v>3074</v>
      </c>
      <c r="D12" t="s">
        <v>51</v>
      </c>
      <c r="E12">
        <v>104745.408701444</v>
      </c>
      <c r="F12">
        <v>643.95000000000005</v>
      </c>
      <c r="G12">
        <v>225.158948174909</v>
      </c>
      <c r="H12">
        <f>(Table2[[#This Row],[1Y Return vs Nifty]]-AVERAGE(Table2[1Y Return vs Nifty]))/_xlfn.STDEV.P(Table2[1Y Return vs Nifty])</f>
        <v>2.9142328509958988</v>
      </c>
      <c r="I12">
        <v>20.7031572152965</v>
      </c>
      <c r="J12">
        <f>(Table2[[#This Row],[1M Return vs Nifty]]-AVERAGE(Table2[1M Return vs Nifty]))/_xlfn.STDEV.P(Table2[1M Return vs Nifty])</f>
        <v>2.0681111720118168</v>
      </c>
      <c r="K12">
        <v>75.273041485375302</v>
      </c>
      <c r="L12">
        <f>(Table2[[#This Row],[6M Return vs Nifty]]-AVERAGE(Table2[6M Return vs Nifty]))/_xlfn.STDEV.P(Table2[6M Return vs Nifty])</f>
        <v>2.3740820777000602</v>
      </c>
      <c r="M12">
        <v>4.4202575284380297</v>
      </c>
      <c r="N12">
        <f>(Table2[[#This Row],[1W Return vs Nifty]]-AVERAGE(Table2[1W Return vs Nifty]))/_xlfn.STDEV.P(Table2[1W Return vs Nifty])</f>
        <v>1.0180210040088922</v>
      </c>
      <c r="O12">
        <v>578.99</v>
      </c>
      <c r="P12">
        <v>528.36719464755197</v>
      </c>
      <c r="Q12">
        <v>395.02327108955097</v>
      </c>
      <c r="R12">
        <v>71.864264360162096</v>
      </c>
      <c r="S12" s="1">
        <f>(Table2[[#This Row],[Close Price]]-Table2[[#This Row],[20D EMA]])/Table2[[#This Row],[20D EMA]]</f>
        <v>0.11219537470422639</v>
      </c>
      <c r="T12" s="1">
        <f>(Table2[[#This Row],[Close Price]]-Table2[[#This Row],[50D EMA]])/Table2[[#This Row],[50D EMA]]</f>
        <v>0.21875469658851121</v>
      </c>
      <c r="U12" s="1">
        <f>(Table2[[#This Row],[Close Price]]-Table2[[#This Row],[200D EMA]])/Table2[[#This Row],[200D EMA]]</f>
        <v>0.63015712523432044</v>
      </c>
      <c r="V12">
        <v>1.419323352301</v>
      </c>
      <c r="W12">
        <v>611.20000000000005</v>
      </c>
      <c r="X12">
        <v>655.9</v>
      </c>
      <c r="Y12">
        <v>568.29999999999995</v>
      </c>
      <c r="Z12">
        <v>655.9</v>
      </c>
      <c r="AA12">
        <v>568.29999999999995</v>
      </c>
      <c r="AB12">
        <v>655.9</v>
      </c>
      <c r="AC12" s="1">
        <f>(Table2[[#This Row],[Close Price]]/Table2[[#This Row],[Day Low]])-1</f>
        <v>5.3583115183245988E-2</v>
      </c>
      <c r="AD12" s="1">
        <f>(Table2[[#This Row],[Day High]]/Table2[[#This Row],[Close Price]])-1</f>
        <v>1.8557341408494299E-2</v>
      </c>
      <c r="AE12" s="1">
        <f>(Table2[[#This Row],[Close Price]]/Table2[[#This Row],[Current Week Low]])-1</f>
        <v>0.13311631180714434</v>
      </c>
      <c r="AF12" s="1">
        <f>(Table2[[#This Row],[Current Week High]]/Table2[[#This Row],[Close Price]])-1</f>
        <v>1.8557341408494299E-2</v>
      </c>
      <c r="AG12" s="1">
        <f>(Table2[[#This Row],[Close Price]]/Table2[[#This Row],[Current Month Low]])-1</f>
        <v>0.13311631180714434</v>
      </c>
      <c r="AH12" s="1">
        <f>(Table2[[#This Row],[Current Month High]]/Table2[[#This Row],[Close Price]])-1</f>
        <v>1.8557341408494299E-2</v>
      </c>
      <c r="AI12">
        <v>1.8557341408494299</v>
      </c>
      <c r="AJ12">
        <v>269.30797170712998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0.41</v>
      </c>
      <c r="AM12" t="s">
        <v>3121</v>
      </c>
      <c r="AN12">
        <v>18.48</v>
      </c>
      <c r="AO12" t="s">
        <v>3121</v>
      </c>
      <c r="AP12">
        <v>0.171785606181036</v>
      </c>
      <c r="AQ12">
        <f>(Table2[[#This Row],[Sharpe Ratio]]-AVERAGE(Table2[Sharpe Ratio]))/_xlfn.STDEV.P(Table2[Sharpe Ratio])</f>
        <v>1.2753056458204792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9.6497527505371483</v>
      </c>
      <c r="AS12">
        <f>_xlfn.RANK.AVG(Table2[[#This Row],[1Y Return vs Nifty Z-Score]],Table2[1Y Return vs Nifty Z-Score])</f>
        <v>13</v>
      </c>
      <c r="AT12">
        <f>_xlfn.RANK.AVG(Table2[[#This Row],[6M Return vs Nifty Z-Score]],Table2[6M Return vs Nifty Z-Score])</f>
        <v>20</v>
      </c>
      <c r="AU12">
        <f>_xlfn.RANK.AVG(Table2[[#This Row],[Sharpe Ratio Z-Score]],Table2[Sharpe Ratio Z-Score])</f>
        <v>76</v>
      </c>
      <c r="AV12">
        <f>(Table2[[#This Row],[Rank 1Y]]+Table2[[#This Row],[Rank 6M]]+Table2[[#This Row],[Rank Sharpe]])/3</f>
        <v>36.333333333333336</v>
      </c>
    </row>
    <row r="13" spans="1:48" x14ac:dyDescent="0.3">
      <c r="A13" t="s">
        <v>1207</v>
      </c>
      <c r="B13" t="s">
        <v>1208</v>
      </c>
      <c r="C13" t="s">
        <v>3079</v>
      </c>
      <c r="D13" t="s">
        <v>46</v>
      </c>
      <c r="E13">
        <v>9587.4650630399992</v>
      </c>
      <c r="F13">
        <v>558.1</v>
      </c>
      <c r="G13">
        <v>161.209343067574</v>
      </c>
      <c r="H13">
        <f>(Table2[[#This Row],[1Y Return vs Nifty]]-AVERAGE(Table2[1Y Return vs Nifty]))/_xlfn.STDEV.P(Table2[1Y Return vs Nifty])</f>
        <v>1.9419751506557061</v>
      </c>
      <c r="I13">
        <v>17.388692115336099</v>
      </c>
      <c r="J13">
        <f>(Table2[[#This Row],[1M Return vs Nifty]]-AVERAGE(Table2[1M Return vs Nifty]))/_xlfn.STDEV.P(Table2[1M Return vs Nifty])</f>
        <v>1.756884448659858</v>
      </c>
      <c r="K13">
        <v>54.2338657889415</v>
      </c>
      <c r="L13">
        <f>(Table2[[#This Row],[6M Return vs Nifty]]-AVERAGE(Table2[6M Return vs Nifty]))/_xlfn.STDEV.P(Table2[6M Return vs Nifty])</f>
        <v>1.6559632465279324</v>
      </c>
      <c r="M13">
        <v>7.8482720788605196</v>
      </c>
      <c r="N13">
        <f>(Table2[[#This Row],[1W Return vs Nifty]]-AVERAGE(Table2[1W Return vs Nifty]))/_xlfn.STDEV.P(Table2[1W Return vs Nifty])</f>
        <v>1.6972802556622841</v>
      </c>
      <c r="O13">
        <v>507.71</v>
      </c>
      <c r="P13">
        <v>481.784515019487</v>
      </c>
      <c r="Q13">
        <v>372.224135967488</v>
      </c>
      <c r="R13">
        <v>69.152627594349795</v>
      </c>
      <c r="S13" s="1">
        <f>(Table2[[#This Row],[Close Price]]-Table2[[#This Row],[20D EMA]])/Table2[[#This Row],[20D EMA]]</f>
        <v>9.9249571605838069E-2</v>
      </c>
      <c r="T13" s="1">
        <f>(Table2[[#This Row],[Close Price]]-Table2[[#This Row],[50D EMA]])/Table2[[#This Row],[50D EMA]]</f>
        <v>0.15840169744232283</v>
      </c>
      <c r="U13" s="1">
        <f>(Table2[[#This Row],[Close Price]]-Table2[[#This Row],[200D EMA]])/Table2[[#This Row],[200D EMA]]</f>
        <v>0.49936542548317553</v>
      </c>
      <c r="V13">
        <v>1.60401302822617</v>
      </c>
      <c r="W13">
        <v>546.75</v>
      </c>
      <c r="X13">
        <v>582.70000000000005</v>
      </c>
      <c r="Y13">
        <v>463</v>
      </c>
      <c r="Z13">
        <v>582.70000000000005</v>
      </c>
      <c r="AA13">
        <v>463</v>
      </c>
      <c r="AB13">
        <v>582.70000000000005</v>
      </c>
      <c r="AC13" s="1">
        <f>(Table2[[#This Row],[Close Price]]/Table2[[#This Row],[Day Low]])-1</f>
        <v>2.0759030635573827E-2</v>
      </c>
      <c r="AD13" s="1">
        <f>(Table2[[#This Row],[Day High]]/Table2[[#This Row],[Close Price]])-1</f>
        <v>4.4078122200322589E-2</v>
      </c>
      <c r="AE13" s="1">
        <f>(Table2[[#This Row],[Close Price]]/Table2[[#This Row],[Current Week Low]])-1</f>
        <v>0.20539956803455728</v>
      </c>
      <c r="AF13" s="1">
        <f>(Table2[[#This Row],[Current Week High]]/Table2[[#This Row],[Close Price]])-1</f>
        <v>4.4078122200322589E-2</v>
      </c>
      <c r="AG13" s="1">
        <f>(Table2[[#This Row],[Close Price]]/Table2[[#This Row],[Current Month Low]])-1</f>
        <v>0.20539956803455728</v>
      </c>
      <c r="AH13" s="1">
        <f>(Table2[[#This Row],[Current Month High]]/Table2[[#This Row],[Close Price]])-1</f>
        <v>4.4078122200322589E-2</v>
      </c>
      <c r="AI13">
        <v>5.7068625694320003</v>
      </c>
      <c r="AJ13">
        <v>196.86170212765899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0.33</v>
      </c>
      <c r="AM13" t="s">
        <v>3121</v>
      </c>
      <c r="AN13">
        <v>9.31</v>
      </c>
      <c r="AO13" t="s">
        <v>3121</v>
      </c>
      <c r="AP13">
        <v>0.215897687392412</v>
      </c>
      <c r="AQ13">
        <f>(Table2[[#This Row],[Sharpe Ratio]]-AVERAGE(Table2[Sharpe Ratio]))/_xlfn.STDEV.P(Table2[Sharpe Ratio])</f>
        <v>1.7884564926679705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8.8405595941737509</v>
      </c>
      <c r="AS13">
        <f>_xlfn.RANK.AVG(Table2[[#This Row],[1Y Return vs Nifty Z-Score]],Table2[1Y Return vs Nifty Z-Score])</f>
        <v>32</v>
      </c>
      <c r="AT13">
        <f>_xlfn.RANK.AVG(Table2[[#This Row],[6M Return vs Nifty Z-Score]],Table2[6M Return vs Nifty Z-Score])</f>
        <v>52</v>
      </c>
      <c r="AU13">
        <f>_xlfn.RANK.AVG(Table2[[#This Row],[Sharpe Ratio Z-Score]],Table2[Sharpe Ratio Z-Score])</f>
        <v>28</v>
      </c>
      <c r="AV13">
        <f>(Table2[[#This Row],[Rank 1Y]]+Table2[[#This Row],[Rank 6M]]+Table2[[#This Row],[Rank Sharpe]])/3</f>
        <v>37.333333333333336</v>
      </c>
    </row>
    <row r="14" spans="1:48" x14ac:dyDescent="0.3">
      <c r="A14" t="s">
        <v>601</v>
      </c>
      <c r="B14" t="s">
        <v>602</v>
      </c>
      <c r="C14" t="s">
        <v>3076</v>
      </c>
      <c r="D14" t="s">
        <v>204</v>
      </c>
      <c r="E14">
        <v>30779.5020439</v>
      </c>
      <c r="F14">
        <v>13943</v>
      </c>
      <c r="G14">
        <v>178.29373874796201</v>
      </c>
      <c r="H14">
        <f>(Table2[[#This Row],[1Y Return vs Nifty]]-AVERAGE(Table2[1Y Return vs Nifty]))/_xlfn.STDEV.P(Table2[1Y Return vs Nifty])</f>
        <v>2.20171772808111</v>
      </c>
      <c r="I14">
        <v>-4.0907247548191403</v>
      </c>
      <c r="J14">
        <f>(Table2[[#This Row],[1M Return vs Nifty]]-AVERAGE(Table2[1M Return vs Nifty]))/_xlfn.STDEV.P(Table2[1M Return vs Nifty])</f>
        <v>-0.26002275367848299</v>
      </c>
      <c r="K14">
        <v>49.223792367520602</v>
      </c>
      <c r="L14">
        <f>(Table2[[#This Row],[6M Return vs Nifty]]-AVERAGE(Table2[6M Return vs Nifty]))/_xlfn.STDEV.P(Table2[6M Return vs Nifty])</f>
        <v>1.4849571139023485</v>
      </c>
      <c r="M14">
        <v>0.65785324866811101</v>
      </c>
      <c r="N14">
        <f>(Table2[[#This Row],[1W Return vs Nifty]]-AVERAGE(Table2[1W Return vs Nifty]))/_xlfn.STDEV.P(Table2[1W Return vs Nifty])</f>
        <v>0.27250260614238897</v>
      </c>
      <c r="O14">
        <v>13362.7</v>
      </c>
      <c r="P14">
        <v>12674.7510829687</v>
      </c>
      <c r="Q14">
        <v>9693.15716591415</v>
      </c>
      <c r="R14">
        <v>64.791775881152603</v>
      </c>
      <c r="S14" s="1">
        <f>(Table2[[#This Row],[Close Price]]-Table2[[#This Row],[20D EMA]])/Table2[[#This Row],[20D EMA]]</f>
        <v>4.342685235768215E-2</v>
      </c>
      <c r="T14" s="1">
        <f>(Table2[[#This Row],[Close Price]]-Table2[[#This Row],[50D EMA]])/Table2[[#This Row],[50D EMA]]</f>
        <v>0.10006105119772095</v>
      </c>
      <c r="U14" s="1">
        <f>(Table2[[#This Row],[Close Price]]-Table2[[#This Row],[200D EMA]])/Table2[[#This Row],[200D EMA]]</f>
        <v>0.43843742150703613</v>
      </c>
      <c r="V14">
        <v>0.93559515758793699</v>
      </c>
      <c r="W14">
        <v>13287.55</v>
      </c>
      <c r="X14">
        <v>14049.9</v>
      </c>
      <c r="Y14">
        <v>12750</v>
      </c>
      <c r="Z14">
        <v>14049.9</v>
      </c>
      <c r="AA14">
        <v>12750</v>
      </c>
      <c r="AB14">
        <v>14049.9</v>
      </c>
      <c r="AC14" s="1">
        <f>(Table2[[#This Row],[Close Price]]/Table2[[#This Row],[Day Low]])-1</f>
        <v>4.9328130467994447E-2</v>
      </c>
      <c r="AD14" s="1">
        <f>(Table2[[#This Row],[Day High]]/Table2[[#This Row],[Close Price]])-1</f>
        <v>7.6669296421143507E-3</v>
      </c>
      <c r="AE14" s="1">
        <f>(Table2[[#This Row],[Close Price]]/Table2[[#This Row],[Current Week Low]])-1</f>
        <v>9.3568627450980379E-2</v>
      </c>
      <c r="AF14" s="1">
        <f>(Table2[[#This Row],[Current Week High]]/Table2[[#This Row],[Close Price]])-1</f>
        <v>7.6669296421143507E-3</v>
      </c>
      <c r="AG14" s="1">
        <f>(Table2[[#This Row],[Close Price]]/Table2[[#This Row],[Current Month Low]])-1</f>
        <v>9.3568627450980379E-2</v>
      </c>
      <c r="AH14" s="1">
        <f>(Table2[[#This Row],[Current Month High]]/Table2[[#This Row],[Close Price]])-1</f>
        <v>7.6669296421143507E-3</v>
      </c>
      <c r="AI14">
        <v>4.75363981926413</v>
      </c>
      <c r="AJ14">
        <v>219.622268904284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0.17</v>
      </c>
      <c r="AM14" t="s">
        <v>3121</v>
      </c>
      <c r="AN14">
        <v>9.06</v>
      </c>
      <c r="AO14" t="s">
        <v>3121</v>
      </c>
      <c r="AP14">
        <v>0.20714642683751799</v>
      </c>
      <c r="AQ14">
        <f>(Table2[[#This Row],[Sharpe Ratio]]-AVERAGE(Table2[Sharpe Ratio]))/_xlfn.STDEV.P(Table2[Sharpe Ratio])</f>
        <v>1.6866540693543137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5.3858087638016787</v>
      </c>
      <c r="AS14">
        <f>_xlfn.RANK.AVG(Table2[[#This Row],[1Y Return vs Nifty Z-Score]],Table2[1Y Return vs Nifty Z-Score])</f>
        <v>23</v>
      </c>
      <c r="AT14">
        <f>_xlfn.RANK.AVG(Table2[[#This Row],[6M Return vs Nifty Z-Score]],Table2[6M Return vs Nifty Z-Score])</f>
        <v>64</v>
      </c>
      <c r="AU14">
        <f>_xlfn.RANK.AVG(Table2[[#This Row],[Sharpe Ratio Z-Score]],Table2[Sharpe Ratio Z-Score])</f>
        <v>34</v>
      </c>
      <c r="AV14">
        <f>(Table2[[#This Row],[Rank 1Y]]+Table2[[#This Row],[Rank 6M]]+Table2[[#This Row],[Rank Sharpe]])/3</f>
        <v>40.333333333333336</v>
      </c>
    </row>
    <row r="15" spans="1:48" x14ac:dyDescent="0.3">
      <c r="A15" t="s">
        <v>998</v>
      </c>
      <c r="B15" t="s">
        <v>999</v>
      </c>
      <c r="C15" t="s">
        <v>3087</v>
      </c>
      <c r="D15" t="s">
        <v>153</v>
      </c>
      <c r="E15">
        <v>13465.532620800001</v>
      </c>
      <c r="F15">
        <v>13309.65</v>
      </c>
      <c r="G15">
        <v>136.408511232053</v>
      </c>
      <c r="H15">
        <f>(Table2[[#This Row],[1Y Return vs Nifty]]-AVERAGE(Table2[1Y Return vs Nifty]))/_xlfn.STDEV.P(Table2[1Y Return vs Nifty])</f>
        <v>1.5649157507351623</v>
      </c>
      <c r="I15">
        <v>3.6998734294862801</v>
      </c>
      <c r="J15">
        <f>(Table2[[#This Row],[1M Return vs Nifty]]-AVERAGE(Table2[1M Return vs Nifty]))/_xlfn.STDEV.P(Table2[1M Return vs Nifty])</f>
        <v>0.47151077367169597</v>
      </c>
      <c r="K15">
        <v>61.523459695445297</v>
      </c>
      <c r="L15">
        <f>(Table2[[#This Row],[6M Return vs Nifty]]-AVERAGE(Table2[6M Return vs Nifty]))/_xlfn.STDEV.P(Table2[6M Return vs Nifty])</f>
        <v>1.9047750218269659</v>
      </c>
      <c r="M15">
        <v>0.38567195870693299</v>
      </c>
      <c r="N15">
        <f>(Table2[[#This Row],[1W Return vs Nifty]]-AVERAGE(Table2[1W Return vs Nifty]))/_xlfn.STDEV.P(Table2[1W Return vs Nifty])</f>
        <v>0.21857002895706198</v>
      </c>
      <c r="O15">
        <v>12871.18</v>
      </c>
      <c r="P15">
        <v>12086.217785732</v>
      </c>
      <c r="Q15">
        <v>9279.2007631809593</v>
      </c>
      <c r="R15">
        <v>55.996363773377396</v>
      </c>
      <c r="S15" s="1">
        <f>(Table2[[#This Row],[Close Price]]-Table2[[#This Row],[20D EMA]])/Table2[[#This Row],[20D EMA]]</f>
        <v>3.4066029688031657E-2</v>
      </c>
      <c r="T15" s="1">
        <f>(Table2[[#This Row],[Close Price]]-Table2[[#This Row],[50D EMA]])/Table2[[#This Row],[50D EMA]]</f>
        <v>0.10122539871094192</v>
      </c>
      <c r="U15" s="1">
        <f>(Table2[[#This Row],[Close Price]]-Table2[[#This Row],[200D EMA]])/Table2[[#This Row],[200D EMA]]</f>
        <v>0.43435305902761617</v>
      </c>
      <c r="V15">
        <v>1.3035550844117301</v>
      </c>
      <c r="W15">
        <v>13212</v>
      </c>
      <c r="X15">
        <v>13739.9</v>
      </c>
      <c r="Y15">
        <v>12912</v>
      </c>
      <c r="Z15">
        <v>13739.9</v>
      </c>
      <c r="AA15">
        <v>12912</v>
      </c>
      <c r="AB15">
        <v>13815</v>
      </c>
      <c r="AC15" s="1">
        <f>(Table2[[#This Row],[Close Price]]/Table2[[#This Row],[Day Low]])-1</f>
        <v>7.3910081743868705E-3</v>
      </c>
      <c r="AD15" s="1">
        <f>(Table2[[#This Row],[Day High]]/Table2[[#This Row],[Close Price]])-1</f>
        <v>3.2326169358322776E-2</v>
      </c>
      <c r="AE15" s="1">
        <f>(Table2[[#This Row],[Close Price]]/Table2[[#This Row],[Current Week Low]])-1</f>
        <v>3.0796933085501799E-2</v>
      </c>
      <c r="AF15" s="1">
        <f>(Table2[[#This Row],[Current Week High]]/Table2[[#This Row],[Close Price]])-1</f>
        <v>3.2326169358322776E-2</v>
      </c>
      <c r="AG15" s="1">
        <f>(Table2[[#This Row],[Close Price]]/Table2[[#This Row],[Current Month Low]])-1</f>
        <v>3.0796933085501799E-2</v>
      </c>
      <c r="AH15" s="1">
        <f>(Table2[[#This Row],[Current Month High]]/Table2[[#This Row],[Close Price]])-1</f>
        <v>3.7968691888967898E-2</v>
      </c>
      <c r="AI15">
        <v>9.4469050651219302</v>
      </c>
      <c r="AJ15">
        <v>215.98983867712801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0.02</v>
      </c>
      <c r="AM15" t="s">
        <v>3121</v>
      </c>
      <c r="AN15">
        <v>10.55</v>
      </c>
      <c r="AO15" t="s">
        <v>3121</v>
      </c>
      <c r="AP15">
        <v>0.21317086233927701</v>
      </c>
      <c r="AQ15">
        <f>(Table2[[#This Row],[Sharpe Ratio]]-AVERAGE(Table2[Sharpe Ratio]))/_xlfn.STDEV.P(Table2[Sharpe Ratio])</f>
        <v>1.7567356455259788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5.9165072207168654</v>
      </c>
      <c r="AS15">
        <f>_xlfn.RANK.AVG(Table2[[#This Row],[1Y Return vs Nifty Z-Score]],Table2[1Y Return vs Nifty Z-Score])</f>
        <v>55</v>
      </c>
      <c r="AT15">
        <f>_xlfn.RANK.AVG(Table2[[#This Row],[6M Return vs Nifty Z-Score]],Table2[6M Return vs Nifty Z-Score])</f>
        <v>37</v>
      </c>
      <c r="AU15">
        <f>_xlfn.RANK.AVG(Table2[[#This Row],[Sharpe Ratio Z-Score]],Table2[Sharpe Ratio Z-Score])</f>
        <v>32</v>
      </c>
      <c r="AV15">
        <f>(Table2[[#This Row],[Rank 1Y]]+Table2[[#This Row],[Rank 6M]]+Table2[[#This Row],[Rank Sharpe]])/3</f>
        <v>41.333333333333336</v>
      </c>
    </row>
    <row r="16" spans="1:48" x14ac:dyDescent="0.3">
      <c r="A16" t="s">
        <v>981</v>
      </c>
      <c r="B16" t="s">
        <v>982</v>
      </c>
      <c r="C16" t="s">
        <v>3087</v>
      </c>
      <c r="D16" t="s">
        <v>133</v>
      </c>
      <c r="E16">
        <v>14503.0130775</v>
      </c>
      <c r="F16">
        <v>1734.75</v>
      </c>
      <c r="G16">
        <v>82.411080456386202</v>
      </c>
      <c r="H16">
        <f>(Table2[[#This Row],[1Y Return vs Nifty]]-AVERAGE(Table2[1Y Return vs Nifty]))/_xlfn.STDEV.P(Table2[1Y Return vs Nifty])</f>
        <v>0.74396591402996493</v>
      </c>
      <c r="I16">
        <v>23.003792765180101</v>
      </c>
      <c r="J16">
        <f>(Table2[[#This Row],[1M Return vs Nifty]]-AVERAGE(Table2[1M Return vs Nifty]))/_xlfn.STDEV.P(Table2[1M Return vs Nifty])</f>
        <v>2.2841397745835743</v>
      </c>
      <c r="K16">
        <v>97.846166608689103</v>
      </c>
      <c r="L16">
        <f>(Table2[[#This Row],[6M Return vs Nifty]]-AVERAGE(Table2[6M Return vs Nifty]))/_xlfn.STDEV.P(Table2[6M Return vs Nifty])</f>
        <v>3.1445583769309269</v>
      </c>
      <c r="M16">
        <v>2.7770180327396399</v>
      </c>
      <c r="N16">
        <f>(Table2[[#This Row],[1W Return vs Nifty]]-AVERAGE(Table2[1W Return vs Nifty]))/_xlfn.STDEV.P(Table2[1W Return vs Nifty])</f>
        <v>0.69241397588299902</v>
      </c>
      <c r="O16">
        <v>1557.12</v>
      </c>
      <c r="P16">
        <v>1368.3097347370499</v>
      </c>
      <c r="Q16">
        <v>1010.37621600578</v>
      </c>
      <c r="R16">
        <v>71.184880919818298</v>
      </c>
      <c r="S16" s="1">
        <f>(Table2[[#This Row],[Close Price]]-Table2[[#This Row],[20D EMA]])/Table2[[#This Row],[20D EMA]]</f>
        <v>0.11407598643649823</v>
      </c>
      <c r="T16" s="1">
        <f>(Table2[[#This Row],[Close Price]]-Table2[[#This Row],[50D EMA]])/Table2[[#This Row],[50D EMA]]</f>
        <v>0.26780505609233968</v>
      </c>
      <c r="U16" s="1">
        <f>(Table2[[#This Row],[Close Price]]-Table2[[#This Row],[200D EMA]])/Table2[[#This Row],[200D EMA]]</f>
        <v>0.71693471453417135</v>
      </c>
      <c r="V16">
        <v>1.3447695972090301</v>
      </c>
      <c r="W16">
        <v>1680</v>
      </c>
      <c r="X16">
        <v>1767.95</v>
      </c>
      <c r="Y16">
        <v>1557</v>
      </c>
      <c r="Z16">
        <v>1767.95</v>
      </c>
      <c r="AA16">
        <v>1557</v>
      </c>
      <c r="AB16">
        <v>1768</v>
      </c>
      <c r="AC16" s="1">
        <f>(Table2[[#This Row],[Close Price]]/Table2[[#This Row],[Day Low]])-1</f>
        <v>3.2589285714285765E-2</v>
      </c>
      <c r="AD16" s="1">
        <f>(Table2[[#This Row],[Day High]]/Table2[[#This Row],[Close Price]])-1</f>
        <v>1.913820435221214E-2</v>
      </c>
      <c r="AE16" s="1">
        <f>(Table2[[#This Row],[Close Price]]/Table2[[#This Row],[Current Week Low]])-1</f>
        <v>0.11416184971098264</v>
      </c>
      <c r="AF16" s="1">
        <f>(Table2[[#This Row],[Current Week High]]/Table2[[#This Row],[Close Price]])-1</f>
        <v>1.913820435221214E-2</v>
      </c>
      <c r="AG16" s="1">
        <f>(Table2[[#This Row],[Close Price]]/Table2[[#This Row],[Current Month Low]])-1</f>
        <v>0.11416184971098264</v>
      </c>
      <c r="AH16" s="1">
        <f>(Table2[[#This Row],[Current Month High]]/Table2[[#This Row],[Close Price]])-1</f>
        <v>1.9167026949128196E-2</v>
      </c>
      <c r="AI16">
        <v>1.9167026949128101</v>
      </c>
      <c r="AJ16">
        <v>166.88461538461499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0.48</v>
      </c>
      <c r="AM16" t="s">
        <v>3121</v>
      </c>
      <c r="AN16">
        <v>19.71</v>
      </c>
      <c r="AO16" t="s">
        <v>3121</v>
      </c>
      <c r="AP16">
        <v>0.24341092900009501</v>
      </c>
      <c r="AQ16">
        <f>(Table2[[#This Row],[Sharpe Ratio]]-AVERAGE(Table2[Sharpe Ratio]))/_xlfn.STDEV.P(Table2[Sharpe Ratio])</f>
        <v>2.1085149175436748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8.9735929589711407</v>
      </c>
      <c r="AS16">
        <f>_xlfn.RANK.AVG(Table2[[#This Row],[1Y Return vs Nifty Z-Score]],Table2[1Y Return vs Nifty Z-Score])</f>
        <v>123</v>
      </c>
      <c r="AT16">
        <f>_xlfn.RANK.AVG(Table2[[#This Row],[6M Return vs Nifty Z-Score]],Table2[6M Return vs Nifty Z-Score])</f>
        <v>6</v>
      </c>
      <c r="AU16">
        <f>_xlfn.RANK.AVG(Table2[[#This Row],[Sharpe Ratio Z-Score]],Table2[Sharpe Ratio Z-Score])</f>
        <v>10</v>
      </c>
      <c r="AV16">
        <f>(Table2[[#This Row],[Rank 1Y]]+Table2[[#This Row],[Rank 6M]]+Table2[[#This Row],[Rank Sharpe]])/3</f>
        <v>46.333333333333336</v>
      </c>
    </row>
    <row r="17" spans="1:48" x14ac:dyDescent="0.3">
      <c r="A17" t="s">
        <v>407</v>
      </c>
      <c r="B17" t="s">
        <v>408</v>
      </c>
      <c r="C17" t="s">
        <v>3088</v>
      </c>
      <c r="D17" t="s">
        <v>95</v>
      </c>
      <c r="E17">
        <v>55529.449884239999</v>
      </c>
      <c r="F17">
        <v>538.79999999999995</v>
      </c>
      <c r="G17">
        <v>170.95333856994</v>
      </c>
      <c r="H17">
        <f>(Table2[[#This Row],[1Y Return vs Nifty]]-AVERAGE(Table2[1Y Return vs Nifty]))/_xlfn.STDEV.P(Table2[1Y Return vs Nifty])</f>
        <v>2.0901179678530073</v>
      </c>
      <c r="I17">
        <v>8.0624734878325395</v>
      </c>
      <c r="J17">
        <f>(Table2[[#This Row],[1M Return vs Nifty]]-AVERAGE(Table2[1M Return vs Nifty]))/_xlfn.STDEV.P(Table2[1M Return vs Nifty])</f>
        <v>0.88115687960607203</v>
      </c>
      <c r="K17">
        <v>38.656491488194497</v>
      </c>
      <c r="L17">
        <f>(Table2[[#This Row],[6M Return vs Nifty]]-AVERAGE(Table2[6M Return vs Nifty]))/_xlfn.STDEV.P(Table2[6M Return vs Nifty])</f>
        <v>1.1242691351716918</v>
      </c>
      <c r="M17">
        <v>-4.3916373638400596</v>
      </c>
      <c r="N17">
        <f>(Table2[[#This Row],[1W Return vs Nifty]]-AVERAGE(Table2[1W Return vs Nifty]))/_xlfn.STDEV.P(Table2[1W Return vs Nifty])</f>
        <v>-0.72805126089426231</v>
      </c>
      <c r="O17">
        <v>539.36</v>
      </c>
      <c r="P17">
        <v>500.45137487810803</v>
      </c>
      <c r="Q17">
        <v>396.47485571053699</v>
      </c>
      <c r="R17">
        <v>42.075886169582098</v>
      </c>
      <c r="S17" s="1">
        <f>(Table2[[#This Row],[Close Price]]-Table2[[#This Row],[20D EMA]])/Table2[[#This Row],[20D EMA]]</f>
        <v>-1.0382675763869384E-3</v>
      </c>
      <c r="T17" s="1">
        <f>(Table2[[#This Row],[Close Price]]-Table2[[#This Row],[50D EMA]])/Table2[[#This Row],[50D EMA]]</f>
        <v>7.6628074268418736E-2</v>
      </c>
      <c r="U17" s="1">
        <f>(Table2[[#This Row],[Close Price]]-Table2[[#This Row],[200D EMA]])/Table2[[#This Row],[200D EMA]]</f>
        <v>0.35897647036001035</v>
      </c>
      <c r="V17">
        <v>0.78209270158081901</v>
      </c>
      <c r="W17">
        <v>530.04999999999995</v>
      </c>
      <c r="X17">
        <v>541</v>
      </c>
      <c r="Y17">
        <v>515.95000000000005</v>
      </c>
      <c r="Z17">
        <v>556.95000000000005</v>
      </c>
      <c r="AA17">
        <v>515.95000000000005</v>
      </c>
      <c r="AB17">
        <v>593</v>
      </c>
      <c r="AC17" s="1">
        <f>(Table2[[#This Row],[Close Price]]/Table2[[#This Row],[Day Low]])-1</f>
        <v>1.6507876615413641E-2</v>
      </c>
      <c r="AD17" s="1">
        <f>(Table2[[#This Row],[Day High]]/Table2[[#This Row],[Close Price]])-1</f>
        <v>4.0831477357090584E-3</v>
      </c>
      <c r="AE17" s="1">
        <f>(Table2[[#This Row],[Close Price]]/Table2[[#This Row],[Current Week Low]])-1</f>
        <v>4.4287237135381075E-2</v>
      </c>
      <c r="AF17" s="1">
        <f>(Table2[[#This Row],[Current Week High]]/Table2[[#This Row],[Close Price]])-1</f>
        <v>3.3685968819599177E-2</v>
      </c>
      <c r="AG17" s="1">
        <f>(Table2[[#This Row],[Close Price]]/Table2[[#This Row],[Current Month Low]])-1</f>
        <v>4.4287237135381075E-2</v>
      </c>
      <c r="AH17" s="1">
        <f>(Table2[[#This Row],[Current Month High]]/Table2[[#This Row],[Close Price]])-1</f>
        <v>0.10059391239792137</v>
      </c>
      <c r="AI17">
        <v>17.594654788418701</v>
      </c>
      <c r="AJ17">
        <v>203.29299183788299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0.23</v>
      </c>
      <c r="AM17" t="s">
        <v>3121</v>
      </c>
      <c r="AN17">
        <v>-8.25</v>
      </c>
      <c r="AO17" t="s">
        <v>3120</v>
      </c>
      <c r="AP17">
        <v>0.22182047500084101</v>
      </c>
      <c r="AQ17">
        <f>(Table2[[#This Row],[Sharpe Ratio]]-AVERAGE(Table2[Sharpe Ratio]))/_xlfn.STDEV.P(Table2[Sharpe Ratio])</f>
        <v>1.8573556104039837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5.2248483321404926</v>
      </c>
      <c r="AS17">
        <f>_xlfn.RANK.AVG(Table2[[#This Row],[1Y Return vs Nifty Z-Score]],Table2[1Y Return vs Nifty Z-Score])</f>
        <v>26</v>
      </c>
      <c r="AT17">
        <f>_xlfn.RANK.AVG(Table2[[#This Row],[6M Return vs Nifty Z-Score]],Table2[6M Return vs Nifty Z-Score])</f>
        <v>93</v>
      </c>
      <c r="AU17">
        <f>_xlfn.RANK.AVG(Table2[[#This Row],[Sharpe Ratio Z-Score]],Table2[Sharpe Ratio Z-Score])</f>
        <v>21</v>
      </c>
      <c r="AV17">
        <f>(Table2[[#This Row],[Rank 1Y]]+Table2[[#This Row],[Rank 6M]]+Table2[[#This Row],[Rank Sharpe]])/3</f>
        <v>46.666666666666664</v>
      </c>
    </row>
    <row r="18" spans="1:48" x14ac:dyDescent="0.3">
      <c r="A18" t="s">
        <v>90</v>
      </c>
      <c r="B18" t="s">
        <v>91</v>
      </c>
      <c r="C18" t="s">
        <v>3087</v>
      </c>
      <c r="D18" t="s">
        <v>92</v>
      </c>
      <c r="E18">
        <v>315922.62225000001</v>
      </c>
      <c r="F18">
        <v>4723.8999999999996</v>
      </c>
      <c r="G18">
        <v>122.931893020229</v>
      </c>
      <c r="H18">
        <f>(Table2[[#This Row],[1Y Return vs Nifty]]-AVERAGE(Table2[1Y Return vs Nifty]))/_xlfn.STDEV.P(Table2[1Y Return vs Nifty])</f>
        <v>1.3600240112318658</v>
      </c>
      <c r="I18">
        <v>-16.9947190124978</v>
      </c>
      <c r="J18">
        <f>(Table2[[#This Row],[1M Return vs Nifty]]-AVERAGE(Table2[1M Return vs Nifty]))/_xlfn.STDEV.P(Table2[1M Return vs Nifty])</f>
        <v>-1.4717017817719762</v>
      </c>
      <c r="K18">
        <v>47.435961602733599</v>
      </c>
      <c r="L18">
        <f>(Table2[[#This Row],[6M Return vs Nifty]]-AVERAGE(Table2[6M Return vs Nifty]))/_xlfn.STDEV.P(Table2[6M Return vs Nifty])</f>
        <v>1.4239340511328296</v>
      </c>
      <c r="M18">
        <v>0.37761458158236899</v>
      </c>
      <c r="N18">
        <f>(Table2[[#This Row],[1W Return vs Nifty]]-AVERAGE(Table2[1W Return vs Nifty]))/_xlfn.STDEV.P(Table2[1W Return vs Nifty])</f>
        <v>0.21697346398470913</v>
      </c>
      <c r="O18">
        <v>4878.37</v>
      </c>
      <c r="P18">
        <v>4880.3364153750699</v>
      </c>
      <c r="Q18">
        <v>3817.1019491433399</v>
      </c>
      <c r="R18">
        <v>43.336577143450697</v>
      </c>
      <c r="S18" s="1">
        <f>(Table2[[#This Row],[Close Price]]-Table2[[#This Row],[20D EMA]])/Table2[[#This Row],[20D EMA]]</f>
        <v>-3.1664264908155854E-2</v>
      </c>
      <c r="T18" s="1">
        <f>(Table2[[#This Row],[Close Price]]-Table2[[#This Row],[50D EMA]])/Table2[[#This Row],[50D EMA]]</f>
        <v>-3.205443273997078E-2</v>
      </c>
      <c r="U18" s="1">
        <f>(Table2[[#This Row],[Close Price]]-Table2[[#This Row],[200D EMA]])/Table2[[#This Row],[200D EMA]]</f>
        <v>0.23756191554175532</v>
      </c>
      <c r="V18">
        <v>0.52747835696032697</v>
      </c>
      <c r="W18">
        <v>4702.55</v>
      </c>
      <c r="X18">
        <v>4773.5</v>
      </c>
      <c r="Y18">
        <v>4480.1000000000004</v>
      </c>
      <c r="Z18">
        <v>4773.5</v>
      </c>
      <c r="AA18">
        <v>4480.1000000000004</v>
      </c>
      <c r="AB18">
        <v>4946.8999999999996</v>
      </c>
      <c r="AC18" s="1">
        <f>(Table2[[#This Row],[Close Price]]/Table2[[#This Row],[Day Low]])-1</f>
        <v>4.5400899511964798E-3</v>
      </c>
      <c r="AD18" s="1">
        <f>(Table2[[#This Row],[Day High]]/Table2[[#This Row],[Close Price]])-1</f>
        <v>1.0499798894980872E-2</v>
      </c>
      <c r="AE18" s="1">
        <f>(Table2[[#This Row],[Close Price]]/Table2[[#This Row],[Current Week Low]])-1</f>
        <v>5.4418428160085464E-2</v>
      </c>
      <c r="AF18" s="1">
        <f>(Table2[[#This Row],[Current Week High]]/Table2[[#This Row],[Close Price]])-1</f>
        <v>1.0499798894980872E-2</v>
      </c>
      <c r="AG18" s="1">
        <f>(Table2[[#This Row],[Close Price]]/Table2[[#This Row],[Current Month Low]])-1</f>
        <v>5.4418428160085464E-2</v>
      </c>
      <c r="AH18" s="1">
        <f>(Table2[[#This Row],[Current Month High]]/Table2[[#This Row],[Close Price]])-1</f>
        <v>4.7206757128643639E-2</v>
      </c>
      <c r="AI18">
        <v>20.128495522767199</v>
      </c>
      <c r="AJ18">
        <v>167.219142436927</v>
      </c>
      <c r="AK18" t="str">
        <f>IF(AND(Table2[[#This Row],[20D EMA]]&gt;Table2[[#This Row],[50D EMA]],Table2[[#This Row],[50D EMA]]&gt;Table2[[#This Row],[200D EMA]]),"Uptrend","Downtrend/NoTrend")</f>
        <v>Downtrend/NoTrend</v>
      </c>
      <c r="AL18">
        <v>0</v>
      </c>
      <c r="AM18">
        <v>0</v>
      </c>
      <c r="AN18">
        <v>-2.59</v>
      </c>
      <c r="AO18" t="s">
        <v>3120</v>
      </c>
      <c r="AP18">
        <v>0.26899457579325697</v>
      </c>
      <c r="AQ18">
        <f>(Table2[[#This Row],[Sharpe Ratio]]-AVERAGE(Table2[Sharpe Ratio]))/_xlfn.STDEV.P(Table2[Sharpe Ratio])</f>
        <v>2.4061265843895487</v>
      </c>
      <c r="AR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">
        <f>_xlfn.RANK.AVG(Table2[[#This Row],[1Y Return vs Nifty Z-Score]],Table2[1Y Return vs Nifty Z-Score])</f>
        <v>68</v>
      </c>
      <c r="AT18">
        <f>_xlfn.RANK.AVG(Table2[[#This Row],[6M Return vs Nifty Z-Score]],Table2[6M Return vs Nifty Z-Score])</f>
        <v>65</v>
      </c>
      <c r="AU18">
        <f>_xlfn.RANK.AVG(Table2[[#This Row],[Sharpe Ratio Z-Score]],Table2[Sharpe Ratio Z-Score])</f>
        <v>7</v>
      </c>
      <c r="AV18">
        <f>(Table2[[#This Row],[Rank 1Y]]+Table2[[#This Row],[Rank 6M]]+Table2[[#This Row],[Rank Sharpe]])/3</f>
        <v>46.666666666666664</v>
      </c>
    </row>
    <row r="19" spans="1:48" x14ac:dyDescent="0.3">
      <c r="A19" t="s">
        <v>1000</v>
      </c>
      <c r="B19" t="s">
        <v>1001</v>
      </c>
      <c r="C19" t="s">
        <v>3081</v>
      </c>
      <c r="D19" t="s">
        <v>136</v>
      </c>
      <c r="E19">
        <v>13309.35602055</v>
      </c>
      <c r="F19">
        <v>917.25</v>
      </c>
      <c r="G19">
        <v>121.10337181224099</v>
      </c>
      <c r="H19">
        <f>(Table2[[#This Row],[1Y Return vs Nifty]]-AVERAGE(Table2[1Y Return vs Nifty]))/_xlfn.STDEV.P(Table2[1Y Return vs Nifty])</f>
        <v>1.3322240925033955</v>
      </c>
      <c r="I19">
        <v>26.069492605724101</v>
      </c>
      <c r="J19">
        <f>(Table2[[#This Row],[1M Return vs Nifty]]-AVERAGE(Table2[1M Return vs Nifty]))/_xlfn.STDEV.P(Table2[1M Return vs Nifty])</f>
        <v>2.5720075563757345</v>
      </c>
      <c r="K19">
        <v>73.810812964572904</v>
      </c>
      <c r="L19">
        <f>(Table2[[#This Row],[6M Return vs Nifty]]-AVERAGE(Table2[6M Return vs Nifty]))/_xlfn.STDEV.P(Table2[6M Return vs Nifty])</f>
        <v>2.3241726206274071</v>
      </c>
      <c r="M19">
        <v>7.1806485165123597</v>
      </c>
      <c r="N19">
        <f>(Table2[[#This Row],[1W Return vs Nifty]]-AVERAGE(Table2[1W Return vs Nifty]))/_xlfn.STDEV.P(Table2[1W Return vs Nifty])</f>
        <v>1.5649910034795911</v>
      </c>
      <c r="O19">
        <v>862.5</v>
      </c>
      <c r="P19">
        <v>766.72530632619203</v>
      </c>
      <c r="Q19">
        <v>571.17945327917596</v>
      </c>
      <c r="R19">
        <v>60.2562764398523</v>
      </c>
      <c r="S19" s="1">
        <f>(Table2[[#This Row],[Close Price]]-Table2[[#This Row],[20D EMA]])/Table2[[#This Row],[20D EMA]]</f>
        <v>6.347826086956522E-2</v>
      </c>
      <c r="T19" s="1">
        <f>(Table2[[#This Row],[Close Price]]-Table2[[#This Row],[50D EMA]])/Table2[[#This Row],[50D EMA]]</f>
        <v>0.19632154101585039</v>
      </c>
      <c r="U19" s="1">
        <f>(Table2[[#This Row],[Close Price]]-Table2[[#This Row],[200D EMA]])/Table2[[#This Row],[200D EMA]]</f>
        <v>0.60588759755627064</v>
      </c>
      <c r="V19">
        <v>1.13801190931399</v>
      </c>
      <c r="W19">
        <v>900.3</v>
      </c>
      <c r="X19">
        <v>999</v>
      </c>
      <c r="Y19">
        <v>853.2</v>
      </c>
      <c r="Z19">
        <v>999</v>
      </c>
      <c r="AA19">
        <v>853.2</v>
      </c>
      <c r="AB19">
        <v>999</v>
      </c>
      <c r="AC19" s="1">
        <f>(Table2[[#This Row],[Close Price]]/Table2[[#This Row],[Day Low]])-1</f>
        <v>1.8827057647450962E-2</v>
      </c>
      <c r="AD19" s="1">
        <f>(Table2[[#This Row],[Day High]]/Table2[[#This Row],[Close Price]])-1</f>
        <v>8.9125102207685991E-2</v>
      </c>
      <c r="AE19" s="1">
        <f>(Table2[[#This Row],[Close Price]]/Table2[[#This Row],[Current Week Low]])-1</f>
        <v>7.5070323488044988E-2</v>
      </c>
      <c r="AF19" s="1">
        <f>(Table2[[#This Row],[Current Week High]]/Table2[[#This Row],[Close Price]])-1</f>
        <v>8.9125102207685991E-2</v>
      </c>
      <c r="AG19" s="1">
        <f>(Table2[[#This Row],[Close Price]]/Table2[[#This Row],[Current Month Low]])-1</f>
        <v>7.5070323488044988E-2</v>
      </c>
      <c r="AH19" s="1">
        <f>(Table2[[#This Row],[Current Month High]]/Table2[[#This Row],[Close Price]])-1</f>
        <v>8.9125102207685991E-2</v>
      </c>
      <c r="AI19">
        <v>8.9125102207685902</v>
      </c>
      <c r="AJ19">
        <v>146.37389202256199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0.72</v>
      </c>
      <c r="AM19" t="s">
        <v>3121</v>
      </c>
      <c r="AN19">
        <v>10.14</v>
      </c>
      <c r="AO19" t="s">
        <v>3121</v>
      </c>
      <c r="AP19">
        <v>0.19001578828032001</v>
      </c>
      <c r="AQ19">
        <f>(Table2[[#This Row],[Sharpe Ratio]]-AVERAGE(Table2[Sharpe Ratio]))/_xlfn.STDEV.P(Table2[Sharpe Ratio])</f>
        <v>1.4873752903608293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9.2807705633469588</v>
      </c>
      <c r="AS19">
        <f>_xlfn.RANK.AVG(Table2[[#This Row],[1Y Return vs Nifty Z-Score]],Table2[1Y Return vs Nifty Z-Score])</f>
        <v>69</v>
      </c>
      <c r="AT19">
        <f>_xlfn.RANK.AVG(Table2[[#This Row],[6M Return vs Nifty Z-Score]],Table2[6M Return vs Nifty Z-Score])</f>
        <v>23</v>
      </c>
      <c r="AU19">
        <f>_xlfn.RANK.AVG(Table2[[#This Row],[Sharpe Ratio Z-Score]],Table2[Sharpe Ratio Z-Score])</f>
        <v>49</v>
      </c>
      <c r="AV19">
        <f>(Table2[[#This Row],[Rank 1Y]]+Table2[[#This Row],[Rank 6M]]+Table2[[#This Row],[Rank Sharpe]])/3</f>
        <v>47</v>
      </c>
    </row>
    <row r="20" spans="1:48" x14ac:dyDescent="0.3">
      <c r="A20" t="s">
        <v>131</v>
      </c>
      <c r="B20" t="s">
        <v>132</v>
      </c>
      <c r="C20" t="s">
        <v>3087</v>
      </c>
      <c r="D20" t="s">
        <v>133</v>
      </c>
      <c r="E20">
        <v>220901.51621237901</v>
      </c>
      <c r="F20">
        <v>302.2</v>
      </c>
      <c r="G20">
        <v>105.343040679268</v>
      </c>
      <c r="H20">
        <f>(Table2[[#This Row],[1Y Return vs Nifty]]-AVERAGE(Table2[1Y Return vs Nifty]))/_xlfn.STDEV.P(Table2[1Y Return vs Nifty])</f>
        <v>1.0926119279212141</v>
      </c>
      <c r="I20">
        <v>-11.5592135644844</v>
      </c>
      <c r="J20">
        <f>(Table2[[#This Row],[1M Return vs Nifty]]-AVERAGE(Table2[1M Return vs Nifty]))/_xlfn.STDEV.P(Table2[1M Return vs Nifty])</f>
        <v>-0.96131036133821079</v>
      </c>
      <c r="K20">
        <v>55.417480184049097</v>
      </c>
      <c r="L20">
        <f>(Table2[[#This Row],[6M Return vs Nifty]]-AVERAGE(Table2[6M Return vs Nifty]))/_xlfn.STDEV.P(Table2[6M Return vs Nifty])</f>
        <v>1.6963629179902153</v>
      </c>
      <c r="M20">
        <v>-0.348004414320849</v>
      </c>
      <c r="N20">
        <f>(Table2[[#This Row],[1W Return vs Nifty]]-AVERAGE(Table2[1W Return vs Nifty]))/_xlfn.STDEV.P(Table2[1W Return vs Nifty])</f>
        <v>7.319244762876638E-2</v>
      </c>
      <c r="O20">
        <v>306.12</v>
      </c>
      <c r="P20">
        <v>298.82987718684001</v>
      </c>
      <c r="Q20">
        <v>234.66833731569801</v>
      </c>
      <c r="R20">
        <v>47.204636988262401</v>
      </c>
      <c r="S20" s="1">
        <f>(Table2[[#This Row],[Close Price]]-Table2[[#This Row],[20D EMA]])/Table2[[#This Row],[20D EMA]]</f>
        <v>-1.28054357768196E-2</v>
      </c>
      <c r="T20" s="1">
        <f>(Table2[[#This Row],[Close Price]]-Table2[[#This Row],[50D EMA]])/Table2[[#This Row],[50D EMA]]</f>
        <v>1.1277730476236314E-2</v>
      </c>
      <c r="U20" s="1">
        <f>(Table2[[#This Row],[Close Price]]-Table2[[#This Row],[200D EMA]])/Table2[[#This Row],[200D EMA]]</f>
        <v>0.28777492292644496</v>
      </c>
      <c r="V20">
        <v>0.63647536441086106</v>
      </c>
      <c r="W20">
        <v>300.64999999999998</v>
      </c>
      <c r="X20">
        <v>305</v>
      </c>
      <c r="Y20">
        <v>285</v>
      </c>
      <c r="Z20">
        <v>305</v>
      </c>
      <c r="AA20">
        <v>285</v>
      </c>
      <c r="AB20">
        <v>317.7</v>
      </c>
      <c r="AC20" s="1">
        <f>(Table2[[#This Row],[Close Price]]/Table2[[#This Row],[Day Low]])-1</f>
        <v>5.1554964244138191E-3</v>
      </c>
      <c r="AD20" s="1">
        <f>(Table2[[#This Row],[Day High]]/Table2[[#This Row],[Close Price]])-1</f>
        <v>9.2653871608205929E-3</v>
      </c>
      <c r="AE20" s="1">
        <f>(Table2[[#This Row],[Close Price]]/Table2[[#This Row],[Current Week Low]])-1</f>
        <v>6.0350877192982377E-2</v>
      </c>
      <c r="AF20" s="1">
        <f>(Table2[[#This Row],[Current Week High]]/Table2[[#This Row],[Close Price]])-1</f>
        <v>9.2653871608205929E-3</v>
      </c>
      <c r="AG20" s="1">
        <f>(Table2[[#This Row],[Close Price]]/Table2[[#This Row],[Current Month Low]])-1</f>
        <v>6.0350877192982377E-2</v>
      </c>
      <c r="AH20" s="1">
        <f>(Table2[[#This Row],[Current Month High]]/Table2[[#This Row],[Close Price]])-1</f>
        <v>5.1290536068828496E-2</v>
      </c>
      <c r="AI20">
        <v>12.6737260092653</v>
      </c>
      <c r="AJ20">
        <v>138.42209072978301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0.01</v>
      </c>
      <c r="AM20" t="s">
        <v>3121</v>
      </c>
      <c r="AN20">
        <v>0.7</v>
      </c>
      <c r="AO20" t="s">
        <v>3121</v>
      </c>
      <c r="AP20">
        <v>0.23301951552761099</v>
      </c>
      <c r="AQ20">
        <f>(Table2[[#This Row],[Sharpe Ratio]]-AVERAGE(Table2[Sharpe Ratio]))/_xlfn.STDEV.P(Table2[Sharpe Ratio])</f>
        <v>1.9876327810197596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3.8884897132217442</v>
      </c>
      <c r="AS20">
        <f>_xlfn.RANK.AVG(Table2[[#This Row],[1Y Return vs Nifty Z-Score]],Table2[1Y Return vs Nifty Z-Score])</f>
        <v>89</v>
      </c>
      <c r="AT20">
        <f>_xlfn.RANK.AVG(Table2[[#This Row],[6M Return vs Nifty Z-Score]],Table2[6M Return vs Nifty Z-Score])</f>
        <v>46</v>
      </c>
      <c r="AU20">
        <f>_xlfn.RANK.AVG(Table2[[#This Row],[Sharpe Ratio Z-Score]],Table2[Sharpe Ratio Z-Score])</f>
        <v>16</v>
      </c>
      <c r="AV20">
        <f>(Table2[[#This Row],[Rank 1Y]]+Table2[[#This Row],[Rank 6M]]+Table2[[#This Row],[Rank Sharpe]])/3</f>
        <v>50.333333333333336</v>
      </c>
    </row>
    <row r="21" spans="1:48" x14ac:dyDescent="0.3">
      <c r="A21" t="s">
        <v>965</v>
      </c>
      <c r="B21" t="s">
        <v>966</v>
      </c>
      <c r="C21" t="s">
        <v>3080</v>
      </c>
      <c r="D21" t="s">
        <v>54</v>
      </c>
      <c r="E21">
        <v>14775.6699657399</v>
      </c>
      <c r="F21">
        <v>11516.6</v>
      </c>
      <c r="G21">
        <v>167.17615522562201</v>
      </c>
      <c r="H21">
        <f>(Table2[[#This Row],[1Y Return vs Nifty]]-AVERAGE(Table2[1Y Return vs Nifty]))/_xlfn.STDEV.P(Table2[1Y Return vs Nifty])</f>
        <v>2.0326915680191697</v>
      </c>
      <c r="I21">
        <v>50.478640533881602</v>
      </c>
      <c r="J21">
        <f>(Table2[[#This Row],[1M Return vs Nifty]]-AVERAGE(Table2[1M Return vs Nifty]))/_xlfn.STDEV.P(Table2[1M Return vs Nifty])</f>
        <v>4.8640151353918704</v>
      </c>
      <c r="K21">
        <v>58.243678924245799</v>
      </c>
      <c r="L21">
        <f>(Table2[[#This Row],[6M Return vs Nifty]]-AVERAGE(Table2[6M Return vs Nifty]))/_xlfn.STDEV.P(Table2[6M Return vs Nifty])</f>
        <v>1.792828034554369</v>
      </c>
      <c r="M21">
        <v>26.1382773955571</v>
      </c>
      <c r="N21">
        <f>(Table2[[#This Row],[1W Return vs Nifty]]-AVERAGE(Table2[1W Return vs Nifty]))/_xlfn.STDEV.P(Table2[1W Return vs Nifty])</f>
        <v>5.3214350372178991</v>
      </c>
      <c r="O21">
        <v>9610.23</v>
      </c>
      <c r="P21">
        <v>8393.3941754897096</v>
      </c>
      <c r="Q21">
        <v>6516.7651556350002</v>
      </c>
      <c r="R21">
        <v>81.0371255400743</v>
      </c>
      <c r="S21" s="1">
        <f>(Table2[[#This Row],[Close Price]]-Table2[[#This Row],[20D EMA]])/Table2[[#This Row],[20D EMA]]</f>
        <v>0.19836882155786084</v>
      </c>
      <c r="T21" s="1">
        <f>(Table2[[#This Row],[Close Price]]-Table2[[#This Row],[50D EMA]])/Table2[[#This Row],[50D EMA]]</f>
        <v>0.37210284173602132</v>
      </c>
      <c r="U21" s="1">
        <f>(Table2[[#This Row],[Close Price]]-Table2[[#This Row],[200D EMA]])/Table2[[#This Row],[200D EMA]]</f>
        <v>0.76722648813601624</v>
      </c>
      <c r="V21">
        <v>2.4124302418392598</v>
      </c>
      <c r="W21">
        <v>11500</v>
      </c>
      <c r="X21">
        <v>11845.95</v>
      </c>
      <c r="Y21">
        <v>10601.8</v>
      </c>
      <c r="Z21">
        <v>11845.95</v>
      </c>
      <c r="AA21">
        <v>8756</v>
      </c>
      <c r="AB21">
        <v>11845.95</v>
      </c>
      <c r="AC21" s="1">
        <f>(Table2[[#This Row],[Close Price]]/Table2[[#This Row],[Day Low]])-1</f>
        <v>1.4434782608696572E-3</v>
      </c>
      <c r="AD21" s="1">
        <f>(Table2[[#This Row],[Day High]]/Table2[[#This Row],[Close Price]])-1</f>
        <v>2.8597850059913554E-2</v>
      </c>
      <c r="AE21" s="1">
        <f>(Table2[[#This Row],[Close Price]]/Table2[[#This Row],[Current Week Low]])-1</f>
        <v>8.6287234243241917E-2</v>
      </c>
      <c r="AF21" s="1">
        <f>(Table2[[#This Row],[Current Week High]]/Table2[[#This Row],[Close Price]])-1</f>
        <v>2.8597850059913554E-2</v>
      </c>
      <c r="AG21" s="1">
        <f>(Table2[[#This Row],[Close Price]]/Table2[[#This Row],[Current Month Low]])-1</f>
        <v>0.31528095020557334</v>
      </c>
      <c r="AH21" s="1">
        <f>(Table2[[#This Row],[Current Month High]]/Table2[[#This Row],[Close Price]])-1</f>
        <v>2.8597850059913554E-2</v>
      </c>
      <c r="AI21">
        <v>2.8597850059913501</v>
      </c>
      <c r="AJ21">
        <v>238.72352941176399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0.59</v>
      </c>
      <c r="AM21" t="s">
        <v>3121</v>
      </c>
      <c r="AN21">
        <v>37.590000000000003</v>
      </c>
      <c r="AO21" t="s">
        <v>3121</v>
      </c>
      <c r="AP21">
        <v>0.16411430991999801</v>
      </c>
      <c r="AQ21">
        <f>(Table2[[#This Row],[Sharpe Ratio]]-AVERAGE(Table2[Sharpe Ratio]))/_xlfn.STDEV.P(Table2[Sharpe Ratio])</f>
        <v>1.1860663248755756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15.197036100058883</v>
      </c>
      <c r="AS21">
        <f>_xlfn.RANK.AVG(Table2[[#This Row],[1Y Return vs Nifty Z-Score]],Table2[1Y Return vs Nifty Z-Score])</f>
        <v>28</v>
      </c>
      <c r="AT21">
        <f>_xlfn.RANK.AVG(Table2[[#This Row],[6M Return vs Nifty Z-Score]],Table2[6M Return vs Nifty Z-Score])</f>
        <v>43</v>
      </c>
      <c r="AU21">
        <f>_xlfn.RANK.AVG(Table2[[#This Row],[Sharpe Ratio Z-Score]],Table2[Sharpe Ratio Z-Score])</f>
        <v>86</v>
      </c>
      <c r="AV21">
        <f>(Table2[[#This Row],[Rank 1Y]]+Table2[[#This Row],[Rank 6M]]+Table2[[#This Row],[Rank Sharpe]])/3</f>
        <v>52.333333333333336</v>
      </c>
    </row>
    <row r="22" spans="1:48" x14ac:dyDescent="0.3">
      <c r="A22" t="s">
        <v>1107</v>
      </c>
      <c r="B22" t="s">
        <v>1108</v>
      </c>
      <c r="C22" t="s">
        <v>3089</v>
      </c>
      <c r="D22" t="s">
        <v>141</v>
      </c>
      <c r="E22">
        <v>11136.549254559999</v>
      </c>
      <c r="F22">
        <v>469.6</v>
      </c>
      <c r="G22">
        <v>317.44302857756702</v>
      </c>
      <c r="H22">
        <f>(Table2[[#This Row],[1Y Return vs Nifty]]-AVERAGE(Table2[1Y Return vs Nifty]))/_xlfn.STDEV.P(Table2[1Y Return vs Nifty])</f>
        <v>4.3172736929166939</v>
      </c>
      <c r="I22">
        <v>-3.8123148585495699</v>
      </c>
      <c r="J22">
        <f>(Table2[[#This Row],[1M Return vs Nifty]]-AVERAGE(Table2[1M Return vs Nifty]))/_xlfn.STDEV.P(Table2[1M Return vs Nifty])</f>
        <v>-0.23388019457723541</v>
      </c>
      <c r="K22">
        <v>89.246165676776698</v>
      </c>
      <c r="L22">
        <f>(Table2[[#This Row],[6M Return vs Nifty]]-AVERAGE(Table2[6M Return vs Nifty]))/_xlfn.STDEV.P(Table2[6M Return vs Nifty])</f>
        <v>2.8510191857376634</v>
      </c>
      <c r="M22">
        <v>7.6390207107547301</v>
      </c>
      <c r="N22">
        <f>(Table2[[#This Row],[1W Return vs Nifty]]-AVERAGE(Table2[1W Return vs Nifty]))/_xlfn.STDEV.P(Table2[1W Return vs Nifty])</f>
        <v>1.6558172088705285</v>
      </c>
      <c r="O22">
        <v>464.06</v>
      </c>
      <c r="P22">
        <v>445.27353230907698</v>
      </c>
      <c r="Q22">
        <v>323.01076531391402</v>
      </c>
      <c r="R22">
        <v>51.980310131201797</v>
      </c>
      <c r="S22" s="1">
        <f>(Table2[[#This Row],[Close Price]]-Table2[[#This Row],[20D EMA]])/Table2[[#This Row],[20D EMA]]</f>
        <v>1.1938111451105505E-2</v>
      </c>
      <c r="T22" s="1">
        <f>(Table2[[#This Row],[Close Price]]-Table2[[#This Row],[50D EMA]])/Table2[[#This Row],[50D EMA]]</f>
        <v>5.4632637975969671E-2</v>
      </c>
      <c r="U22" s="1">
        <f>(Table2[[#This Row],[Close Price]]-Table2[[#This Row],[200D EMA]])/Table2[[#This Row],[200D EMA]]</f>
        <v>0.4538215144118341</v>
      </c>
      <c r="V22">
        <v>0.64697786059505002</v>
      </c>
      <c r="W22">
        <v>456.1</v>
      </c>
      <c r="X22">
        <v>485</v>
      </c>
      <c r="Y22">
        <v>456.1</v>
      </c>
      <c r="Z22">
        <v>500</v>
      </c>
      <c r="AA22">
        <v>445</v>
      </c>
      <c r="AB22">
        <v>500</v>
      </c>
      <c r="AC22" s="1">
        <f>(Table2[[#This Row],[Close Price]]/Table2[[#This Row],[Day Low]])-1</f>
        <v>2.9598772199079137E-2</v>
      </c>
      <c r="AD22" s="1">
        <f>(Table2[[#This Row],[Day High]]/Table2[[#This Row],[Close Price]])-1</f>
        <v>3.2793867120954001E-2</v>
      </c>
      <c r="AE22" s="1">
        <f>(Table2[[#This Row],[Close Price]]/Table2[[#This Row],[Current Week Low]])-1</f>
        <v>2.9598772199079137E-2</v>
      </c>
      <c r="AF22" s="1">
        <f>(Table2[[#This Row],[Current Week High]]/Table2[[#This Row],[Close Price]])-1</f>
        <v>6.4735945485519641E-2</v>
      </c>
      <c r="AG22" s="1">
        <f>(Table2[[#This Row],[Close Price]]/Table2[[#This Row],[Current Month Low]])-1</f>
        <v>5.5280898876404638E-2</v>
      </c>
      <c r="AH22" s="1">
        <f>(Table2[[#This Row],[Current Month High]]/Table2[[#This Row],[Close Price]])-1</f>
        <v>6.4735945485519641E-2</v>
      </c>
      <c r="AI22">
        <v>21.294718909710301</v>
      </c>
      <c r="AJ22">
        <v>398.24933687002601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0.04</v>
      </c>
      <c r="AM22" t="s">
        <v>3121</v>
      </c>
      <c r="AN22">
        <v>11.89</v>
      </c>
      <c r="AO22" t="s">
        <v>3121</v>
      </c>
      <c r="AP22">
        <v>0.13453660407343099</v>
      </c>
      <c r="AQ22">
        <f>(Table2[[#This Row],[Sharpe Ratio]]-AVERAGE(Table2[Sharpe Ratio]))/_xlfn.STDEV.P(Table2[Sharpe Ratio])</f>
        <v>0.84199222122485795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9.4322221141725091</v>
      </c>
      <c r="AS22">
        <f>_xlfn.RANK.AVG(Table2[[#This Row],[1Y Return vs Nifty Z-Score]],Table2[1Y Return vs Nifty Z-Score])</f>
        <v>3</v>
      </c>
      <c r="AT22">
        <f>_xlfn.RANK.AVG(Table2[[#This Row],[6M Return vs Nifty Z-Score]],Table2[6M Return vs Nifty Z-Score])</f>
        <v>10</v>
      </c>
      <c r="AU22">
        <f>_xlfn.RANK.AVG(Table2[[#This Row],[Sharpe Ratio Z-Score]],Table2[Sharpe Ratio Z-Score])</f>
        <v>148</v>
      </c>
      <c r="AV22">
        <f>(Table2[[#This Row],[Rank 1Y]]+Table2[[#This Row],[Rank 6M]]+Table2[[#This Row],[Rank Sharpe]])/3</f>
        <v>53.666666666666664</v>
      </c>
    </row>
    <row r="23" spans="1:48" x14ac:dyDescent="0.3">
      <c r="A23" t="s">
        <v>851</v>
      </c>
      <c r="B23" t="s">
        <v>852</v>
      </c>
      <c r="C23" t="s">
        <v>3089</v>
      </c>
      <c r="D23" t="s">
        <v>141</v>
      </c>
      <c r="E23">
        <v>17771.481340939899</v>
      </c>
      <c r="F23">
        <v>519.79999999999995</v>
      </c>
      <c r="G23">
        <v>142.788434819099</v>
      </c>
      <c r="H23">
        <f>(Table2[[#This Row],[1Y Return vs Nifty]]-AVERAGE(Table2[1Y Return vs Nifty]))/_xlfn.STDEV.P(Table2[1Y Return vs Nifty])</f>
        <v>1.6619129069283287</v>
      </c>
      <c r="I23">
        <v>-3.3660234341593802</v>
      </c>
      <c r="J23">
        <f>(Table2[[#This Row],[1M Return vs Nifty]]-AVERAGE(Table2[1M Return vs Nifty]))/_xlfn.STDEV.P(Table2[1M Return vs Nifty])</f>
        <v>-0.19197363847118482</v>
      </c>
      <c r="K23">
        <v>38.277100500503799</v>
      </c>
      <c r="L23">
        <f>(Table2[[#This Row],[6M Return vs Nifty]]-AVERAGE(Table2[6M Return vs Nifty]))/_xlfn.STDEV.P(Table2[6M Return vs Nifty])</f>
        <v>1.1113195873106574</v>
      </c>
      <c r="M23">
        <v>0.47385154120418599</v>
      </c>
      <c r="N23">
        <f>(Table2[[#This Row],[1W Return vs Nifty]]-AVERAGE(Table2[1W Return vs Nifty]))/_xlfn.STDEV.P(Table2[1W Return vs Nifty])</f>
        <v>0.23604276611648001</v>
      </c>
      <c r="O23">
        <v>512.15</v>
      </c>
      <c r="P23">
        <v>475.729909280237</v>
      </c>
      <c r="Q23">
        <v>366.12152174901701</v>
      </c>
      <c r="R23">
        <v>52.153780266511099</v>
      </c>
      <c r="S23" s="1">
        <f>(Table2[[#This Row],[Close Price]]-Table2[[#This Row],[20D EMA]])/Table2[[#This Row],[20D EMA]]</f>
        <v>1.4937030166943234E-2</v>
      </c>
      <c r="T23" s="1">
        <f>(Table2[[#This Row],[Close Price]]-Table2[[#This Row],[50D EMA]])/Table2[[#This Row],[50D EMA]]</f>
        <v>9.2636787933807849E-2</v>
      </c>
      <c r="U23" s="1">
        <f>(Table2[[#This Row],[Close Price]]-Table2[[#This Row],[200D EMA]])/Table2[[#This Row],[200D EMA]]</f>
        <v>0.41974718535211475</v>
      </c>
      <c r="V23">
        <v>0.79484623299512702</v>
      </c>
      <c r="W23">
        <v>515.04999999999995</v>
      </c>
      <c r="X23">
        <v>544.95000000000005</v>
      </c>
      <c r="Y23">
        <v>493.8</v>
      </c>
      <c r="Z23">
        <v>544.95000000000005</v>
      </c>
      <c r="AA23">
        <v>493.8</v>
      </c>
      <c r="AB23">
        <v>559.5</v>
      </c>
      <c r="AC23" s="1">
        <f>(Table2[[#This Row],[Close Price]]/Table2[[#This Row],[Day Low]])-1</f>
        <v>9.2224055916900749E-3</v>
      </c>
      <c r="AD23" s="1">
        <f>(Table2[[#This Row],[Day High]]/Table2[[#This Row],[Close Price]])-1</f>
        <v>4.8383993843786222E-2</v>
      </c>
      <c r="AE23" s="1">
        <f>(Table2[[#This Row],[Close Price]]/Table2[[#This Row],[Current Week Low]])-1</f>
        <v>5.265289590927491E-2</v>
      </c>
      <c r="AF23" s="1">
        <f>(Table2[[#This Row],[Current Week High]]/Table2[[#This Row],[Close Price]])-1</f>
        <v>4.8383993843786222E-2</v>
      </c>
      <c r="AG23" s="1">
        <f>(Table2[[#This Row],[Close Price]]/Table2[[#This Row],[Current Month Low]])-1</f>
        <v>5.265289590927491E-2</v>
      </c>
      <c r="AH23" s="1">
        <f>(Table2[[#This Row],[Current Month High]]/Table2[[#This Row],[Close Price]])-1</f>
        <v>7.6375529049634627E-2</v>
      </c>
      <c r="AI23">
        <v>8.6956521739130608</v>
      </c>
      <c r="AJ23">
        <v>186.707115278543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0.34</v>
      </c>
      <c r="AM23" t="s">
        <v>3121</v>
      </c>
      <c r="AN23">
        <v>0.27</v>
      </c>
      <c r="AO23" t="s">
        <v>3121</v>
      </c>
      <c r="AP23">
        <v>0.220658186660115</v>
      </c>
      <c r="AQ23">
        <f>(Table2[[#This Row],[Sharpe Ratio]]-AVERAGE(Table2[Sharpe Ratio]))/_xlfn.STDEV.P(Table2[Sharpe Ratio])</f>
        <v>1.8438348417178145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4.6611364636020962</v>
      </c>
      <c r="AS23">
        <f>_xlfn.RANK.AVG(Table2[[#This Row],[1Y Return vs Nifty Z-Score]],Table2[1Y Return vs Nifty Z-Score])</f>
        <v>46</v>
      </c>
      <c r="AT23">
        <f>_xlfn.RANK.AVG(Table2[[#This Row],[6M Return vs Nifty Z-Score]],Table2[6M Return vs Nifty Z-Score])</f>
        <v>95</v>
      </c>
      <c r="AU23">
        <f>_xlfn.RANK.AVG(Table2[[#This Row],[Sharpe Ratio Z-Score]],Table2[Sharpe Ratio Z-Score])</f>
        <v>22</v>
      </c>
      <c r="AV23">
        <f>(Table2[[#This Row],[Rank 1Y]]+Table2[[#This Row],[Rank 6M]]+Table2[[#This Row],[Rank Sharpe]])/3</f>
        <v>54.333333333333336</v>
      </c>
    </row>
    <row r="24" spans="1:48" x14ac:dyDescent="0.3">
      <c r="A24" t="s">
        <v>459</v>
      </c>
      <c r="B24" t="s">
        <v>460</v>
      </c>
      <c r="C24" t="s">
        <v>3087</v>
      </c>
      <c r="D24" t="s">
        <v>153</v>
      </c>
      <c r="E24">
        <v>46665.614709000001</v>
      </c>
      <c r="F24">
        <v>11010.8</v>
      </c>
      <c r="G24">
        <v>127.828235360958</v>
      </c>
      <c r="H24">
        <f>(Table2[[#This Row],[1Y Return vs Nifty]]-AVERAGE(Table2[1Y Return vs Nifty]))/_xlfn.STDEV.P(Table2[1Y Return vs Nifty])</f>
        <v>1.4344655427516511</v>
      </c>
      <c r="I24">
        <v>-19.599946170173599</v>
      </c>
      <c r="J24">
        <f>(Table2[[#This Row],[1M Return vs Nifty]]-AVERAGE(Table2[1M Return vs Nifty]))/_xlfn.STDEV.P(Table2[1M Return vs Nifty])</f>
        <v>-1.7163313939168328</v>
      </c>
      <c r="K24">
        <v>65.995887279280893</v>
      </c>
      <c r="L24">
        <f>(Table2[[#This Row],[6M Return vs Nifty]]-AVERAGE(Table2[6M Return vs Nifty]))/_xlfn.STDEV.P(Table2[6M Return vs Nifty])</f>
        <v>2.0574299791953954</v>
      </c>
      <c r="M24">
        <v>-7.77932082134814</v>
      </c>
      <c r="N24">
        <f>(Table2[[#This Row],[1W Return vs Nifty]]-AVERAGE(Table2[1W Return vs Nifty]))/_xlfn.STDEV.P(Table2[1W Return vs Nifty])</f>
        <v>-1.3993189280346807</v>
      </c>
      <c r="O24">
        <v>11633.82</v>
      </c>
      <c r="P24">
        <v>11409.0095423151</v>
      </c>
      <c r="Q24">
        <v>8540.4903283742296</v>
      </c>
      <c r="R24">
        <v>35.743804956489598</v>
      </c>
      <c r="S24" s="1">
        <f>(Table2[[#This Row],[Close Price]]-Table2[[#This Row],[20D EMA]])/Table2[[#This Row],[20D EMA]]</f>
        <v>-5.3552487489062099E-2</v>
      </c>
      <c r="T24" s="1">
        <f>(Table2[[#This Row],[Close Price]]-Table2[[#This Row],[50D EMA]])/Table2[[#This Row],[50D EMA]]</f>
        <v>-3.4903077330084895E-2</v>
      </c>
      <c r="U24" s="1">
        <f>(Table2[[#This Row],[Close Price]]-Table2[[#This Row],[200D EMA]])/Table2[[#This Row],[200D EMA]]</f>
        <v>0.28924682033988303</v>
      </c>
      <c r="V24">
        <v>0.52383533656646397</v>
      </c>
      <c r="W24">
        <v>10900</v>
      </c>
      <c r="X24">
        <v>11339.95</v>
      </c>
      <c r="Y24">
        <v>10805.4</v>
      </c>
      <c r="Z24">
        <v>11986.15</v>
      </c>
      <c r="AA24">
        <v>10805.4</v>
      </c>
      <c r="AB24">
        <v>12673.7</v>
      </c>
      <c r="AC24" s="1">
        <f>(Table2[[#This Row],[Close Price]]/Table2[[#This Row],[Day Low]])-1</f>
        <v>1.0165137614678743E-2</v>
      </c>
      <c r="AD24" s="1">
        <f>(Table2[[#This Row],[Day High]]/Table2[[#This Row],[Close Price]])-1</f>
        <v>2.9893377411269073E-2</v>
      </c>
      <c r="AE24" s="1">
        <f>(Table2[[#This Row],[Close Price]]/Table2[[#This Row],[Current Week Low]])-1</f>
        <v>1.900901401151267E-2</v>
      </c>
      <c r="AF24" s="1">
        <f>(Table2[[#This Row],[Current Week High]]/Table2[[#This Row],[Close Price]])-1</f>
        <v>8.8581211174483254E-2</v>
      </c>
      <c r="AG24" s="1">
        <f>(Table2[[#This Row],[Close Price]]/Table2[[#This Row],[Current Month Low]])-1</f>
        <v>1.900901401151267E-2</v>
      </c>
      <c r="AH24" s="1">
        <f>(Table2[[#This Row],[Current Month High]]/Table2[[#This Row],[Close Price]])-1</f>
        <v>0.15102444872307208</v>
      </c>
      <c r="AI24">
        <v>30.617212191666301</v>
      </c>
      <c r="AJ24">
        <v>182.62532405862501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0.01</v>
      </c>
      <c r="AM24" t="s">
        <v>3121</v>
      </c>
      <c r="AN24">
        <v>-8.4700000000000006</v>
      </c>
      <c r="AO24" t="s">
        <v>3120</v>
      </c>
      <c r="AP24">
        <v>0.17655415631142499</v>
      </c>
      <c r="AQ24">
        <f>(Table2[[#This Row],[Sharpe Ratio]]-AVERAGE(Table2[Sharpe Ratio]))/_xlfn.STDEV.P(Table2[Sharpe Ratio])</f>
        <v>1.3307776496445194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1.7070228496400524</v>
      </c>
      <c r="AS24">
        <f>_xlfn.RANK.AVG(Table2[[#This Row],[1Y Return vs Nifty Z-Score]],Table2[1Y Return vs Nifty Z-Score])</f>
        <v>63</v>
      </c>
      <c r="AT24">
        <f>_xlfn.RANK.AVG(Table2[[#This Row],[6M Return vs Nifty Z-Score]],Table2[6M Return vs Nifty Z-Score])</f>
        <v>32</v>
      </c>
      <c r="AU24">
        <f>_xlfn.RANK.AVG(Table2[[#This Row],[Sharpe Ratio Z-Score]],Table2[Sharpe Ratio Z-Score])</f>
        <v>72</v>
      </c>
      <c r="AV24">
        <f>(Table2[[#This Row],[Rank 1Y]]+Table2[[#This Row],[Rank 6M]]+Table2[[#This Row],[Rank Sharpe]])/3</f>
        <v>55.666666666666664</v>
      </c>
    </row>
    <row r="25" spans="1:48" x14ac:dyDescent="0.3">
      <c r="A25" t="s">
        <v>397</v>
      </c>
      <c r="B25" t="s">
        <v>398</v>
      </c>
      <c r="C25" t="s">
        <v>3076</v>
      </c>
      <c r="D25" t="s">
        <v>124</v>
      </c>
      <c r="E25">
        <v>58495.517999999996</v>
      </c>
      <c r="F25">
        <v>292.2</v>
      </c>
      <c r="G25">
        <v>311.02734202300002</v>
      </c>
      <c r="H25">
        <f>(Table2[[#This Row],[1Y Return vs Nifty]]-AVERAGE(Table2[1Y Return vs Nifty]))/_xlfn.STDEV.P(Table2[1Y Return vs Nifty])</f>
        <v>4.2197328145144386</v>
      </c>
      <c r="I25">
        <v>-14.9357513357358</v>
      </c>
      <c r="J25">
        <f>(Table2[[#This Row],[1M Return vs Nifty]]-AVERAGE(Table2[1M Return vs Nifty]))/_xlfn.STDEV.P(Table2[1M Return vs Nifty])</f>
        <v>-1.2783656795050107</v>
      </c>
      <c r="K25">
        <v>34.123182432411298</v>
      </c>
      <c r="L25">
        <f>(Table2[[#This Row],[6M Return vs Nifty]]-AVERAGE(Table2[6M Return vs Nifty]))/_xlfn.STDEV.P(Table2[6M Return vs Nifty])</f>
        <v>0.96953614337330762</v>
      </c>
      <c r="M25">
        <v>-1.7500915918964299</v>
      </c>
      <c r="N25">
        <f>(Table2[[#This Row],[1W Return vs Nifty]]-AVERAGE(Table2[1W Return vs Nifty]))/_xlfn.STDEV.P(Table2[1W Return vs Nifty])</f>
        <v>-0.20463037750347493</v>
      </c>
      <c r="O25">
        <v>303.97000000000003</v>
      </c>
      <c r="P25">
        <v>291.72266148378299</v>
      </c>
      <c r="Q25">
        <v>211.43245274985699</v>
      </c>
      <c r="R25">
        <v>38.055379452011898</v>
      </c>
      <c r="S25" s="1">
        <f>(Table2[[#This Row],[Close Price]]-Table2[[#This Row],[20D EMA]])/Table2[[#This Row],[20D EMA]]</f>
        <v>-3.8720926407211365E-2</v>
      </c>
      <c r="T25" s="1">
        <f>(Table2[[#This Row],[Close Price]]-Table2[[#This Row],[50D EMA]])/Table2[[#This Row],[50D EMA]]</f>
        <v>1.636275062722676E-3</v>
      </c>
      <c r="U25" s="1">
        <f>(Table2[[#This Row],[Close Price]]-Table2[[#This Row],[200D EMA]])/Table2[[#This Row],[200D EMA]]</f>
        <v>0.38200165679247944</v>
      </c>
      <c r="V25">
        <v>0.43914599107533497</v>
      </c>
      <c r="W25">
        <v>288</v>
      </c>
      <c r="X25">
        <v>299</v>
      </c>
      <c r="Y25">
        <v>284.10000000000002</v>
      </c>
      <c r="Z25">
        <v>304.14999999999998</v>
      </c>
      <c r="AA25">
        <v>284.10000000000002</v>
      </c>
      <c r="AB25">
        <v>316.10000000000002</v>
      </c>
      <c r="AC25" s="1">
        <f>(Table2[[#This Row],[Close Price]]/Table2[[#This Row],[Day Low]])-1</f>
        <v>1.4583333333333393E-2</v>
      </c>
      <c r="AD25" s="1">
        <f>(Table2[[#This Row],[Day High]]/Table2[[#This Row],[Close Price]])-1</f>
        <v>2.3271731690622799E-2</v>
      </c>
      <c r="AE25" s="1">
        <f>(Table2[[#This Row],[Close Price]]/Table2[[#This Row],[Current Week Low]])-1</f>
        <v>2.8511087645195277E-2</v>
      </c>
      <c r="AF25" s="1">
        <f>(Table2[[#This Row],[Current Week High]]/Table2[[#This Row],[Close Price]])-1</f>
        <v>4.0896646132785763E-2</v>
      </c>
      <c r="AG25" s="1">
        <f>(Table2[[#This Row],[Close Price]]/Table2[[#This Row],[Current Month Low]])-1</f>
        <v>2.8511087645195277E-2</v>
      </c>
      <c r="AH25" s="1">
        <f>(Table2[[#This Row],[Current Month High]]/Table2[[#This Row],[Close Price]])-1</f>
        <v>8.1793292265571749E-2</v>
      </c>
      <c r="AI25">
        <v>21.047227926078001</v>
      </c>
      <c r="AJ25">
        <v>353.02325581395303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0.02</v>
      </c>
      <c r="AM25" t="s">
        <v>3121</v>
      </c>
      <c r="AN25">
        <v>-6.73</v>
      </c>
      <c r="AO25" t="s">
        <v>3120</v>
      </c>
      <c r="AP25">
        <v>0.183587929944655</v>
      </c>
      <c r="AQ25">
        <f>(Table2[[#This Row],[Sharpe Ratio]]-AVERAGE(Table2[Sharpe Ratio]))/_xlfn.STDEV.P(Table2[Sharpe Ratio])</f>
        <v>1.4126007420334299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5.1188736429126909</v>
      </c>
      <c r="AS25">
        <f>_xlfn.RANK.AVG(Table2[[#This Row],[1Y Return vs Nifty Z-Score]],Table2[1Y Return vs Nifty Z-Score])</f>
        <v>4</v>
      </c>
      <c r="AT25">
        <f>_xlfn.RANK.AVG(Table2[[#This Row],[6M Return vs Nifty Z-Score]],Table2[6M Return vs Nifty Z-Score])</f>
        <v>107</v>
      </c>
      <c r="AU25">
        <f>_xlfn.RANK.AVG(Table2[[#This Row],[Sharpe Ratio Z-Score]],Table2[Sharpe Ratio Z-Score])</f>
        <v>61</v>
      </c>
      <c r="AV25">
        <f>(Table2[[#This Row],[Rank 1Y]]+Table2[[#This Row],[Rank 6M]]+Table2[[#This Row],[Rank Sharpe]])/3</f>
        <v>57.333333333333336</v>
      </c>
    </row>
    <row r="26" spans="1:48" x14ac:dyDescent="0.3">
      <c r="A26" t="s">
        <v>435</v>
      </c>
      <c r="B26" t="s">
        <v>436</v>
      </c>
      <c r="C26" t="s">
        <v>3087</v>
      </c>
      <c r="D26" t="s">
        <v>92</v>
      </c>
      <c r="E26">
        <v>52566.895312499997</v>
      </c>
      <c r="F26">
        <v>1434.05</v>
      </c>
      <c r="G26">
        <v>126.853443268494</v>
      </c>
      <c r="H26">
        <f>(Table2[[#This Row],[1Y Return vs Nifty]]-AVERAGE(Table2[1Y Return vs Nifty]))/_xlfn.STDEV.P(Table2[1Y Return vs Nifty])</f>
        <v>1.419645293016909</v>
      </c>
      <c r="I26">
        <v>-16.8924755765699</v>
      </c>
      <c r="J26">
        <f>(Table2[[#This Row],[1M Return vs Nifty]]-AVERAGE(Table2[1M Return vs Nifty]))/_xlfn.STDEV.P(Table2[1M Return vs Nifty])</f>
        <v>-1.462101170937828</v>
      </c>
      <c r="K26">
        <v>44.130608466595099</v>
      </c>
      <c r="L26">
        <f>(Table2[[#This Row],[6M Return vs Nifty]]-AVERAGE(Table2[6M Return vs Nifty]))/_xlfn.STDEV.P(Table2[6M Return vs Nifty])</f>
        <v>1.3111142161267821</v>
      </c>
      <c r="M26">
        <v>0.82895660743848198</v>
      </c>
      <c r="N26">
        <f>(Table2[[#This Row],[1W Return vs Nifty]]-AVERAGE(Table2[1W Return vs Nifty]))/_xlfn.STDEV.P(Table2[1W Return vs Nifty])</f>
        <v>0.30640664526597433</v>
      </c>
      <c r="O26">
        <v>1456.78</v>
      </c>
      <c r="P26">
        <v>1440.58405083651</v>
      </c>
      <c r="Q26">
        <v>1092.7077302008499</v>
      </c>
      <c r="R26">
        <v>49.092928636351601</v>
      </c>
      <c r="S26" s="1">
        <f>(Table2[[#This Row],[Close Price]]-Table2[[#This Row],[20D EMA]])/Table2[[#This Row],[20D EMA]]</f>
        <v>-1.5602905037136712E-2</v>
      </c>
      <c r="T26" s="1">
        <f>(Table2[[#This Row],[Close Price]]-Table2[[#This Row],[50D EMA]])/Table2[[#This Row],[50D EMA]]</f>
        <v>-4.5356956664318543E-3</v>
      </c>
      <c r="U26" s="1">
        <f>(Table2[[#This Row],[Close Price]]-Table2[[#This Row],[200D EMA]])/Table2[[#This Row],[200D EMA]]</f>
        <v>0.31238203992243024</v>
      </c>
      <c r="V26">
        <v>0.384980001641547</v>
      </c>
      <c r="W26">
        <v>1422.65</v>
      </c>
      <c r="X26">
        <v>1449.95</v>
      </c>
      <c r="Y26">
        <v>1327.05</v>
      </c>
      <c r="Z26">
        <v>1449.95</v>
      </c>
      <c r="AA26">
        <v>1327.05</v>
      </c>
      <c r="AB26">
        <v>1467.45</v>
      </c>
      <c r="AC26" s="1">
        <f>(Table2[[#This Row],[Close Price]]/Table2[[#This Row],[Day Low]])-1</f>
        <v>8.0132147752431937E-3</v>
      </c>
      <c r="AD26" s="1">
        <f>(Table2[[#This Row],[Day High]]/Table2[[#This Row],[Close Price]])-1</f>
        <v>1.1087479516056042E-2</v>
      </c>
      <c r="AE26" s="1">
        <f>(Table2[[#This Row],[Close Price]]/Table2[[#This Row],[Current Week Low]])-1</f>
        <v>8.0629968727629064E-2</v>
      </c>
      <c r="AF26" s="1">
        <f>(Table2[[#This Row],[Current Week High]]/Table2[[#This Row],[Close Price]])-1</f>
        <v>1.1087479516056042E-2</v>
      </c>
      <c r="AG26" s="1">
        <f>(Table2[[#This Row],[Close Price]]/Table2[[#This Row],[Current Month Low]])-1</f>
        <v>8.0629968727629064E-2</v>
      </c>
      <c r="AH26" s="1">
        <f>(Table2[[#This Row],[Current Month High]]/Table2[[#This Row],[Close Price]])-1</f>
        <v>2.3290680241274675E-2</v>
      </c>
      <c r="AI26">
        <v>25.149053380286599</v>
      </c>
      <c r="AJ26">
        <v>218.67777777777701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</v>
      </c>
      <c r="AM26">
        <v>0</v>
      </c>
      <c r="AN26">
        <v>0.37</v>
      </c>
      <c r="AO26" t="s">
        <v>3121</v>
      </c>
      <c r="AP26">
        <v>0.19952929866854899</v>
      </c>
      <c r="AQ26">
        <f>(Table2[[#This Row],[Sharpe Ratio]]-AVERAGE(Table2[Sharpe Ratio]))/_xlfn.STDEV.P(Table2[Sharpe Ratio])</f>
        <v>1.5980448796921332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3.1731098631639707</v>
      </c>
      <c r="AS26">
        <f>_xlfn.RANK.AVG(Table2[[#This Row],[1Y Return vs Nifty Z-Score]],Table2[1Y Return vs Nifty Z-Score])</f>
        <v>64</v>
      </c>
      <c r="AT26">
        <f>_xlfn.RANK.AVG(Table2[[#This Row],[6M Return vs Nifty Z-Score]],Table2[6M Return vs Nifty Z-Score])</f>
        <v>76</v>
      </c>
      <c r="AU26">
        <f>_xlfn.RANK.AVG(Table2[[#This Row],[Sharpe Ratio Z-Score]],Table2[Sharpe Ratio Z-Score])</f>
        <v>39</v>
      </c>
      <c r="AV26">
        <f>(Table2[[#This Row],[Rank 1Y]]+Table2[[#This Row],[Rank 6M]]+Table2[[#This Row],[Rank Sharpe]])/3</f>
        <v>59.666666666666664</v>
      </c>
    </row>
    <row r="27" spans="1:48" x14ac:dyDescent="0.3">
      <c r="A27" t="s">
        <v>1442</v>
      </c>
      <c r="B27" t="s">
        <v>1443</v>
      </c>
      <c r="C27" t="s">
        <v>3082</v>
      </c>
      <c r="D27" t="s">
        <v>204</v>
      </c>
      <c r="E27">
        <v>7109.8008688350001</v>
      </c>
      <c r="F27">
        <v>2476.9499999999998</v>
      </c>
      <c r="G27">
        <v>166.51869501157401</v>
      </c>
      <c r="H27">
        <f>(Table2[[#This Row],[1Y Return vs Nifty]]-AVERAGE(Table2[1Y Return vs Nifty]))/_xlfn.STDEV.P(Table2[1Y Return vs Nifty])</f>
        <v>2.0226958728979474</v>
      </c>
      <c r="I27">
        <v>-7.7285776200606202</v>
      </c>
      <c r="J27">
        <f>(Table2[[#This Row],[1M Return vs Nifty]]-AVERAGE(Table2[1M Return vs Nifty]))/_xlfn.STDEV.P(Table2[1M Return vs Nifty])</f>
        <v>-0.60161543700441922</v>
      </c>
      <c r="K27">
        <v>67.882312468048497</v>
      </c>
      <c r="L27">
        <f>(Table2[[#This Row],[6M Return vs Nifty]]-AVERAGE(Table2[6M Return vs Nifty]))/_xlfn.STDEV.P(Table2[6M Return vs Nifty])</f>
        <v>2.12181831223646</v>
      </c>
      <c r="M27">
        <v>-4.0052017196056902</v>
      </c>
      <c r="N27">
        <f>(Table2[[#This Row],[1W Return vs Nifty]]-AVERAGE(Table2[1W Return vs Nifty]))/_xlfn.STDEV.P(Table2[1W Return vs Nifty])</f>
        <v>-0.65147924445329253</v>
      </c>
      <c r="O27">
        <v>2387.3000000000002</v>
      </c>
      <c r="P27">
        <v>2214.7437537111</v>
      </c>
      <c r="Q27">
        <v>1646.7951514906499</v>
      </c>
      <c r="R27">
        <v>61.284682140492102</v>
      </c>
      <c r="S27" s="1">
        <f>(Table2[[#This Row],[Close Price]]-Table2[[#This Row],[20D EMA]])/Table2[[#This Row],[20D EMA]]</f>
        <v>3.7552884011225918E-2</v>
      </c>
      <c r="T27" s="1">
        <f>(Table2[[#This Row],[Close Price]]-Table2[[#This Row],[50D EMA]])/Table2[[#This Row],[50D EMA]]</f>
        <v>0.11839123413240837</v>
      </c>
      <c r="U27" s="1">
        <f>(Table2[[#This Row],[Close Price]]-Table2[[#This Row],[200D EMA]])/Table2[[#This Row],[200D EMA]]</f>
        <v>0.50410328677365146</v>
      </c>
      <c r="V27">
        <v>0.465017020417688</v>
      </c>
      <c r="W27">
        <v>2269.25</v>
      </c>
      <c r="X27">
        <v>2491.0500000000002</v>
      </c>
      <c r="Y27">
        <v>2200.0500000000002</v>
      </c>
      <c r="Z27">
        <v>2491.0500000000002</v>
      </c>
      <c r="AA27">
        <v>2200.0500000000002</v>
      </c>
      <c r="AB27">
        <v>2510</v>
      </c>
      <c r="AC27" s="1">
        <f>(Table2[[#This Row],[Close Price]]/Table2[[#This Row],[Day Low]])-1</f>
        <v>9.1528037897983916E-2</v>
      </c>
      <c r="AD27" s="1">
        <f>(Table2[[#This Row],[Day High]]/Table2[[#This Row],[Close Price]])-1</f>
        <v>5.692484709017176E-3</v>
      </c>
      <c r="AE27" s="1">
        <f>(Table2[[#This Row],[Close Price]]/Table2[[#This Row],[Current Week Low]])-1</f>
        <v>0.12586077589145694</v>
      </c>
      <c r="AF27" s="1">
        <f>(Table2[[#This Row],[Current Week High]]/Table2[[#This Row],[Close Price]])-1</f>
        <v>5.692484709017176E-3</v>
      </c>
      <c r="AG27" s="1">
        <f>(Table2[[#This Row],[Close Price]]/Table2[[#This Row],[Current Month Low]])-1</f>
        <v>0.12586077589145694</v>
      </c>
      <c r="AH27" s="1">
        <f>(Table2[[#This Row],[Current Month High]]/Table2[[#This Row],[Close Price]])-1</f>
        <v>1.3343022669008331E-2</v>
      </c>
      <c r="AI27">
        <v>19.182866024748101</v>
      </c>
      <c r="AJ27">
        <v>207.695652173913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0.47</v>
      </c>
      <c r="AM27" t="s">
        <v>3121</v>
      </c>
      <c r="AN27">
        <v>2.15</v>
      </c>
      <c r="AO27" t="s">
        <v>3121</v>
      </c>
      <c r="AP27">
        <v>0.14271732450727201</v>
      </c>
      <c r="AQ27">
        <f>(Table2[[#This Row],[Sharpe Ratio]]-AVERAGE(Table2[Sharpe Ratio]))/_xlfn.STDEV.P(Table2[Sharpe Ratio])</f>
        <v>0.93715761590057989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3.8285771195772762</v>
      </c>
      <c r="AS27">
        <f>_xlfn.RANK.AVG(Table2[[#This Row],[1Y Return vs Nifty Z-Score]],Table2[1Y Return vs Nifty Z-Score])</f>
        <v>29</v>
      </c>
      <c r="AT27">
        <f>_xlfn.RANK.AVG(Table2[[#This Row],[6M Return vs Nifty Z-Score]],Table2[6M Return vs Nifty Z-Score])</f>
        <v>29</v>
      </c>
      <c r="AU27">
        <f>_xlfn.RANK.AVG(Table2[[#This Row],[Sharpe Ratio Z-Score]],Table2[Sharpe Ratio Z-Score])</f>
        <v>124</v>
      </c>
      <c r="AV27">
        <f>(Table2[[#This Row],[Rank 1Y]]+Table2[[#This Row],[Rank 6M]]+Table2[[#This Row],[Rank Sharpe]])/3</f>
        <v>60.666666666666664</v>
      </c>
    </row>
    <row r="28" spans="1:48" x14ac:dyDescent="0.3">
      <c r="A28" t="s">
        <v>702</v>
      </c>
      <c r="B28" t="s">
        <v>703</v>
      </c>
      <c r="C28" t="s">
        <v>3087</v>
      </c>
      <c r="D28" t="s">
        <v>704</v>
      </c>
      <c r="E28">
        <v>23582.989112194999</v>
      </c>
      <c r="F28">
        <v>555.54999999999995</v>
      </c>
      <c r="G28">
        <v>102.96164603199399</v>
      </c>
      <c r="H28">
        <f>(Table2[[#This Row],[1Y Return vs Nifty]]-AVERAGE(Table2[1Y Return vs Nifty]))/_xlfn.STDEV.P(Table2[1Y Return vs Nifty])</f>
        <v>1.0564063989038739</v>
      </c>
      <c r="I28">
        <v>-22.3521165233091</v>
      </c>
      <c r="J28">
        <f>(Table2[[#This Row],[1M Return vs Nifty]]-AVERAGE(Table2[1M Return vs Nifty]))/_xlfn.STDEV.P(Table2[1M Return vs Nifty])</f>
        <v>-1.9747589034184407</v>
      </c>
      <c r="K28">
        <v>36.953998645191398</v>
      </c>
      <c r="L28">
        <f>(Table2[[#This Row],[6M Return vs Nifty]]-AVERAGE(Table2[6M Return vs Nifty]))/_xlfn.STDEV.P(Table2[6M Return vs Nifty])</f>
        <v>1.0661588656375327</v>
      </c>
      <c r="M28">
        <v>-3.4472317079159698</v>
      </c>
      <c r="N28">
        <f>(Table2[[#This Row],[1W Return vs Nifty]]-AVERAGE(Table2[1W Return vs Nifty]))/_xlfn.STDEV.P(Table2[1W Return vs Nifty])</f>
        <v>-0.54091778474808716</v>
      </c>
      <c r="O28">
        <v>606.89</v>
      </c>
      <c r="P28">
        <v>607.14709240080697</v>
      </c>
      <c r="Q28">
        <v>464.93470150264602</v>
      </c>
      <c r="R28">
        <v>27.493615733081299</v>
      </c>
      <c r="S28" s="1">
        <f>(Table2[[#This Row],[Close Price]]-Table2[[#This Row],[20D EMA]])/Table2[[#This Row],[20D EMA]]</f>
        <v>-8.4595231425793851E-2</v>
      </c>
      <c r="T28" s="1">
        <f>(Table2[[#This Row],[Close Price]]-Table2[[#This Row],[50D EMA]])/Table2[[#This Row],[50D EMA]]</f>
        <v>-8.4982853490707805E-2</v>
      </c>
      <c r="U28" s="1">
        <f>(Table2[[#This Row],[Close Price]]-Table2[[#This Row],[200D EMA]])/Table2[[#This Row],[200D EMA]]</f>
        <v>0.1948989787264529</v>
      </c>
      <c r="V28">
        <v>0.31295900819981498</v>
      </c>
      <c r="W28">
        <v>550.04999999999995</v>
      </c>
      <c r="X28">
        <v>564.25</v>
      </c>
      <c r="Y28">
        <v>548.45000000000005</v>
      </c>
      <c r="Z28">
        <v>595</v>
      </c>
      <c r="AA28">
        <v>548.45000000000005</v>
      </c>
      <c r="AB28">
        <v>617.6</v>
      </c>
      <c r="AC28" s="1">
        <f>(Table2[[#This Row],[Close Price]]/Table2[[#This Row],[Day Low]])-1</f>
        <v>9.9990909917280213E-3</v>
      </c>
      <c r="AD28" s="1">
        <f>(Table2[[#This Row],[Day High]]/Table2[[#This Row],[Close Price]])-1</f>
        <v>1.5660156601566166E-2</v>
      </c>
      <c r="AE28" s="1">
        <f>(Table2[[#This Row],[Close Price]]/Table2[[#This Row],[Current Week Low]])-1</f>
        <v>1.2945573890053685E-2</v>
      </c>
      <c r="AF28" s="1">
        <f>(Table2[[#This Row],[Current Week High]]/Table2[[#This Row],[Close Price]])-1</f>
        <v>7.1010710107101138E-2</v>
      </c>
      <c r="AG28" s="1">
        <f>(Table2[[#This Row],[Close Price]]/Table2[[#This Row],[Current Month Low]])-1</f>
        <v>1.2945573890053685E-2</v>
      </c>
      <c r="AH28" s="1">
        <f>(Table2[[#This Row],[Current Month High]]/Table2[[#This Row],[Close Price]])-1</f>
        <v>0.11169111691116917</v>
      </c>
      <c r="AI28">
        <v>34.659346593465898</v>
      </c>
      <c r="AJ28">
        <v>138.997633899763</v>
      </c>
      <c r="AK28" t="str">
        <f>IF(AND(Table2[[#This Row],[20D EMA]]&gt;Table2[[#This Row],[50D EMA]],Table2[[#This Row],[50D EMA]]&gt;Table2[[#This Row],[200D EMA]]),"Uptrend","Downtrend/NoTrend")</f>
        <v>Downtrend/NoTrend</v>
      </c>
      <c r="AL28">
        <v>-0.08</v>
      </c>
      <c r="AM28" t="s">
        <v>3120</v>
      </c>
      <c r="AN28">
        <v>-14</v>
      </c>
      <c r="AO28" t="s">
        <v>3120</v>
      </c>
      <c r="AP28">
        <v>0.234855023588983</v>
      </c>
      <c r="AQ28">
        <f>(Table2[[#This Row],[Sharpe Ratio]]-AVERAGE(Table2[Sharpe Ratio]))/_xlfn.STDEV.P(Table2[Sharpe Ratio])</f>
        <v>2.0089850385016743</v>
      </c>
      <c r="AR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">
        <f>_xlfn.RANK.AVG(Table2[[#This Row],[1Y Return vs Nifty Z-Score]],Table2[1Y Return vs Nifty Z-Score])</f>
        <v>91</v>
      </c>
      <c r="AT28">
        <f>_xlfn.RANK.AVG(Table2[[#This Row],[6M Return vs Nifty Z-Score]],Table2[6M Return vs Nifty Z-Score])</f>
        <v>100</v>
      </c>
      <c r="AU28">
        <f>_xlfn.RANK.AVG(Table2[[#This Row],[Sharpe Ratio Z-Score]],Table2[Sharpe Ratio Z-Score])</f>
        <v>13</v>
      </c>
      <c r="AV28">
        <f>(Table2[[#This Row],[Rank 1Y]]+Table2[[#This Row],[Rank 6M]]+Table2[[#This Row],[Rank Sharpe]])/3</f>
        <v>68</v>
      </c>
    </row>
    <row r="29" spans="1:48" x14ac:dyDescent="0.3">
      <c r="A29" t="s">
        <v>295</v>
      </c>
      <c r="B29" t="s">
        <v>296</v>
      </c>
      <c r="C29" t="s">
        <v>3090</v>
      </c>
      <c r="D29" t="s">
        <v>297</v>
      </c>
      <c r="E29">
        <v>93508.803234799998</v>
      </c>
      <c r="F29">
        <v>10333.6</v>
      </c>
      <c r="G29">
        <v>137.11860394541</v>
      </c>
      <c r="H29">
        <f>(Table2[[#This Row],[1Y Return vs Nifty]]-AVERAGE(Table2[1Y Return vs Nifty]))/_xlfn.STDEV.P(Table2[1Y Return vs Nifty])</f>
        <v>1.5757116439601171</v>
      </c>
      <c r="I29">
        <v>-16.029262684082202</v>
      </c>
      <c r="J29">
        <f>(Table2[[#This Row],[1M Return vs Nifty]]-AVERAGE(Table2[1M Return vs Nifty]))/_xlfn.STDEV.P(Table2[1M Return vs Nifty])</f>
        <v>-1.3810458838909609</v>
      </c>
      <c r="K29">
        <v>38.097120144190498</v>
      </c>
      <c r="L29">
        <f>(Table2[[#This Row],[6M Return vs Nifty]]-AVERAGE(Table2[6M Return vs Nifty]))/_xlfn.STDEV.P(Table2[6M Return vs Nifty])</f>
        <v>1.1051764149271708</v>
      </c>
      <c r="M29">
        <v>-1.8836681680985199</v>
      </c>
      <c r="N29">
        <f>(Table2[[#This Row],[1W Return vs Nifty]]-AVERAGE(Table2[1W Return vs Nifty]))/_xlfn.STDEV.P(Table2[1W Return vs Nifty])</f>
        <v>-0.23109850471089044</v>
      </c>
      <c r="O29">
        <v>10656.24</v>
      </c>
      <c r="P29">
        <v>10417.164351544099</v>
      </c>
      <c r="Q29">
        <v>8395.9292140459202</v>
      </c>
      <c r="R29">
        <v>37.051533343746001</v>
      </c>
      <c r="S29" s="1">
        <f>(Table2[[#This Row],[Close Price]]-Table2[[#This Row],[20D EMA]])/Table2[[#This Row],[20D EMA]]</f>
        <v>-3.0277095861204275E-2</v>
      </c>
      <c r="T29" s="1">
        <f>(Table2[[#This Row],[Close Price]]-Table2[[#This Row],[50D EMA]])/Table2[[#This Row],[50D EMA]]</f>
        <v>-8.0217944849562042E-3</v>
      </c>
      <c r="U29" s="1">
        <f>(Table2[[#This Row],[Close Price]]-Table2[[#This Row],[200D EMA]])/Table2[[#This Row],[200D EMA]]</f>
        <v>0.23078693692563121</v>
      </c>
      <c r="V29">
        <v>0.44359014620519799</v>
      </c>
      <c r="W29">
        <v>10278.049999999999</v>
      </c>
      <c r="X29">
        <v>10444</v>
      </c>
      <c r="Y29">
        <v>10080.049999999999</v>
      </c>
      <c r="Z29">
        <v>10850</v>
      </c>
      <c r="AA29">
        <v>10080.049999999999</v>
      </c>
      <c r="AB29">
        <v>10919.95</v>
      </c>
      <c r="AC29" s="1">
        <f>(Table2[[#This Row],[Close Price]]/Table2[[#This Row],[Day Low]])-1</f>
        <v>5.4047217127763947E-3</v>
      </c>
      <c r="AD29" s="1">
        <f>(Table2[[#This Row],[Day High]]/Table2[[#This Row],[Close Price]])-1</f>
        <v>1.0683595262057644E-2</v>
      </c>
      <c r="AE29" s="1">
        <f>(Table2[[#This Row],[Close Price]]/Table2[[#This Row],[Current Week Low]])-1</f>
        <v>2.51536450712051E-2</v>
      </c>
      <c r="AF29" s="1">
        <f>(Table2[[#This Row],[Current Week High]]/Table2[[#This Row],[Close Price]])-1</f>
        <v>4.9972903925060042E-2</v>
      </c>
      <c r="AG29" s="1">
        <f>(Table2[[#This Row],[Close Price]]/Table2[[#This Row],[Current Month Low]])-1</f>
        <v>2.51536450712051E-2</v>
      </c>
      <c r="AH29" s="1">
        <f>(Table2[[#This Row],[Current Month High]]/Table2[[#This Row],[Close Price]])-1</f>
        <v>5.6742084075249721E-2</v>
      </c>
      <c r="AI29">
        <v>28.687001625764399</v>
      </c>
      <c r="AJ29">
        <v>166.49130272200901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0.02</v>
      </c>
      <c r="AM29" t="s">
        <v>3121</v>
      </c>
      <c r="AN29">
        <v>-2.1800000000000002</v>
      </c>
      <c r="AO29" t="s">
        <v>3120</v>
      </c>
      <c r="AP29">
        <v>0.18691407362922</v>
      </c>
      <c r="AQ29">
        <f>(Table2[[#This Row],[Sharpe Ratio]]-AVERAGE(Table2[Sharpe Ratio]))/_xlfn.STDEV.P(Table2[Sharpe Ratio])</f>
        <v>1.4512933949665858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2.5200370652520219</v>
      </c>
      <c r="AS29">
        <f>_xlfn.RANK.AVG(Table2[[#This Row],[1Y Return vs Nifty Z-Score]],Table2[1Y Return vs Nifty Z-Score])</f>
        <v>54</v>
      </c>
      <c r="AT29">
        <f>_xlfn.RANK.AVG(Table2[[#This Row],[6M Return vs Nifty Z-Score]],Table2[6M Return vs Nifty Z-Score])</f>
        <v>96</v>
      </c>
      <c r="AU29">
        <f>_xlfn.RANK.AVG(Table2[[#This Row],[Sharpe Ratio Z-Score]],Table2[Sharpe Ratio Z-Score])</f>
        <v>55</v>
      </c>
      <c r="AV29">
        <f>(Table2[[#This Row],[Rank 1Y]]+Table2[[#This Row],[Rank 6M]]+Table2[[#This Row],[Rank Sharpe]])/3</f>
        <v>68.333333333333329</v>
      </c>
    </row>
    <row r="30" spans="1:48" x14ac:dyDescent="0.3">
      <c r="A30" t="s">
        <v>1235</v>
      </c>
      <c r="B30" t="s">
        <v>1236</v>
      </c>
      <c r="C30" t="s">
        <v>3092</v>
      </c>
      <c r="D30" t="s">
        <v>1159</v>
      </c>
      <c r="E30">
        <v>9157.2159496500008</v>
      </c>
      <c r="F30">
        <v>716.35</v>
      </c>
      <c r="G30">
        <v>83.848795930986299</v>
      </c>
      <c r="H30">
        <f>(Table2[[#This Row],[1Y Return vs Nifty]]-AVERAGE(Table2[1Y Return vs Nifty]))/_xlfn.STDEV.P(Table2[1Y Return vs Nifty])</f>
        <v>0.76582421852976656</v>
      </c>
      <c r="I30">
        <v>44.844681035312703</v>
      </c>
      <c r="J30">
        <f>(Table2[[#This Row],[1M Return vs Nifty]]-AVERAGE(Table2[1M Return vs Nifty]))/_xlfn.STDEV.P(Table2[1M Return vs Nifty])</f>
        <v>4.3349889723895227</v>
      </c>
      <c r="K30">
        <v>59.672426270605399</v>
      </c>
      <c r="L30">
        <f>(Table2[[#This Row],[6M Return vs Nifty]]-AVERAGE(Table2[6M Return vs Nifty]))/_xlfn.STDEV.P(Table2[6M Return vs Nifty])</f>
        <v>1.8415946967664225</v>
      </c>
      <c r="M30">
        <v>6.9557442005702796</v>
      </c>
      <c r="N30">
        <f>(Table2[[#This Row],[1W Return vs Nifty]]-AVERAGE(Table2[1W Return vs Nifty]))/_xlfn.STDEV.P(Table2[1W Return vs Nifty])</f>
        <v>1.5204263334371004</v>
      </c>
      <c r="O30">
        <v>604.85</v>
      </c>
      <c r="P30">
        <v>540.89522643006796</v>
      </c>
      <c r="Q30">
        <v>441.723435648291</v>
      </c>
      <c r="R30">
        <v>81.399723913151504</v>
      </c>
      <c r="S30" s="1">
        <f>(Table2[[#This Row],[Close Price]]-Table2[[#This Row],[20D EMA]])/Table2[[#This Row],[20D EMA]]</f>
        <v>0.18434322559312225</v>
      </c>
      <c r="T30" s="1">
        <f>(Table2[[#This Row],[Close Price]]-Table2[[#This Row],[50D EMA]])/Table2[[#This Row],[50D EMA]]</f>
        <v>0.32437848403274178</v>
      </c>
      <c r="U30" s="1">
        <f>(Table2[[#This Row],[Close Price]]-Table2[[#This Row],[200D EMA]])/Table2[[#This Row],[200D EMA]]</f>
        <v>0.62171608338746187</v>
      </c>
      <c r="V30">
        <v>1.45430967664741</v>
      </c>
      <c r="W30">
        <v>677</v>
      </c>
      <c r="X30">
        <v>725.6</v>
      </c>
      <c r="Y30">
        <v>577</v>
      </c>
      <c r="Z30">
        <v>725.6</v>
      </c>
      <c r="AA30">
        <v>577</v>
      </c>
      <c r="AB30">
        <v>725.6</v>
      </c>
      <c r="AC30" s="1">
        <f>(Table2[[#This Row],[Close Price]]/Table2[[#This Row],[Day Low]])-1</f>
        <v>5.8124076809453529E-2</v>
      </c>
      <c r="AD30" s="1">
        <f>(Table2[[#This Row],[Day High]]/Table2[[#This Row],[Close Price]])-1</f>
        <v>1.2912682348014348E-2</v>
      </c>
      <c r="AE30" s="1">
        <f>(Table2[[#This Row],[Close Price]]/Table2[[#This Row],[Current Week Low]])-1</f>
        <v>0.24150779896013863</v>
      </c>
      <c r="AF30" s="1">
        <f>(Table2[[#This Row],[Current Week High]]/Table2[[#This Row],[Close Price]])-1</f>
        <v>1.2912682348014348E-2</v>
      </c>
      <c r="AG30" s="1">
        <f>(Table2[[#This Row],[Close Price]]/Table2[[#This Row],[Current Month Low]])-1</f>
        <v>0.24150779896013863</v>
      </c>
      <c r="AH30" s="1">
        <f>(Table2[[#This Row],[Current Month High]]/Table2[[#This Row],[Close Price]])-1</f>
        <v>1.2912682348014348E-2</v>
      </c>
      <c r="AI30">
        <v>1.2912682348014299</v>
      </c>
      <c r="AJ30">
        <v>150.998598458304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0.5</v>
      </c>
      <c r="AM30" t="s">
        <v>3121</v>
      </c>
      <c r="AN30">
        <v>18.149999999999999</v>
      </c>
      <c r="AO30" t="s">
        <v>3121</v>
      </c>
      <c r="AP30">
        <v>0.19425596142406601</v>
      </c>
      <c r="AQ30">
        <f>(Table2[[#This Row],[Sharpe Ratio]]-AVERAGE(Table2[Sharpe Ratio]))/_xlfn.STDEV.P(Table2[Sharpe Ratio])</f>
        <v>1.5367007445162801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9.9995349656390928</v>
      </c>
      <c r="AS30">
        <f>_xlfn.RANK.AVG(Table2[[#This Row],[1Y Return vs Nifty Z-Score]],Table2[1Y Return vs Nifty Z-Score])</f>
        <v>118</v>
      </c>
      <c r="AT30">
        <f>_xlfn.RANK.AVG(Table2[[#This Row],[6M Return vs Nifty Z-Score]],Table2[6M Return vs Nifty Z-Score])</f>
        <v>41</v>
      </c>
      <c r="AU30">
        <f>_xlfn.RANK.AVG(Table2[[#This Row],[Sharpe Ratio Z-Score]],Table2[Sharpe Ratio Z-Score])</f>
        <v>46</v>
      </c>
      <c r="AV30">
        <f>(Table2[[#This Row],[Rank 1Y]]+Table2[[#This Row],[Rank 6M]]+Table2[[#This Row],[Rank Sharpe]])/3</f>
        <v>68.333333333333329</v>
      </c>
    </row>
    <row r="31" spans="1:48" x14ac:dyDescent="0.3">
      <c r="A31" t="s">
        <v>1407</v>
      </c>
      <c r="B31" t="s">
        <v>1408</v>
      </c>
      <c r="C31" t="s">
        <v>3087</v>
      </c>
      <c r="D31" t="s">
        <v>297</v>
      </c>
      <c r="E31">
        <v>7415.8963267700001</v>
      </c>
      <c r="F31">
        <v>3192.05</v>
      </c>
      <c r="G31">
        <v>196.095817773737</v>
      </c>
      <c r="H31">
        <f>(Table2[[#This Row],[1Y Return vs Nifty]]-AVERAGE(Table2[1Y Return vs Nifty]))/_xlfn.STDEV.P(Table2[1Y Return vs Nifty])</f>
        <v>2.4723716028911844</v>
      </c>
      <c r="I31">
        <v>17.9603786485192</v>
      </c>
      <c r="J31">
        <f>(Table2[[#This Row],[1M Return vs Nifty]]-AVERAGE(Table2[1M Return vs Nifty]))/_xlfn.STDEV.P(Table2[1M Return vs Nifty])</f>
        <v>1.8105655468585213</v>
      </c>
      <c r="K31">
        <v>52.277894246749398</v>
      </c>
      <c r="L31">
        <f>(Table2[[#This Row],[6M Return vs Nifty]]-AVERAGE(Table2[6M Return vs Nifty]))/_xlfn.STDEV.P(Table2[6M Return vs Nifty])</f>
        <v>1.589201125333088</v>
      </c>
      <c r="M31">
        <v>18.263385384959001</v>
      </c>
      <c r="N31">
        <f>(Table2[[#This Row],[1W Return vs Nifty]]-AVERAGE(Table2[1W Return vs Nifty]))/_xlfn.STDEV.P(Table2[1W Return vs Nifty])</f>
        <v>3.7610293926995908</v>
      </c>
      <c r="O31">
        <v>2508.27</v>
      </c>
      <c r="P31">
        <v>2300.3061291444901</v>
      </c>
      <c r="Q31">
        <v>1824.79890182139</v>
      </c>
      <c r="R31">
        <v>85.118216441206997</v>
      </c>
      <c r="S31" s="1">
        <f>(Table2[[#This Row],[Close Price]]-Table2[[#This Row],[20D EMA]])/Table2[[#This Row],[20D EMA]]</f>
        <v>0.27261020544040321</v>
      </c>
      <c r="T31" s="1">
        <f>(Table2[[#This Row],[Close Price]]-Table2[[#This Row],[50D EMA]])/Table2[[#This Row],[50D EMA]]</f>
        <v>0.38766312864069086</v>
      </c>
      <c r="U31" s="1">
        <f>(Table2[[#This Row],[Close Price]]-Table2[[#This Row],[200D EMA]])/Table2[[#This Row],[200D EMA]]</f>
        <v>0.74926124561666119</v>
      </c>
      <c r="V31">
        <v>1.67820607278822</v>
      </c>
      <c r="W31">
        <v>3101</v>
      </c>
      <c r="X31">
        <v>3400</v>
      </c>
      <c r="Y31">
        <v>2300</v>
      </c>
      <c r="Z31">
        <v>3400</v>
      </c>
      <c r="AA31">
        <v>2300</v>
      </c>
      <c r="AB31">
        <v>3400</v>
      </c>
      <c r="AC31" s="1">
        <f>(Table2[[#This Row],[Close Price]]/Table2[[#This Row],[Day Low]])-1</f>
        <v>2.9361496291518963E-2</v>
      </c>
      <c r="AD31" s="1">
        <f>(Table2[[#This Row],[Day High]]/Table2[[#This Row],[Close Price]])-1</f>
        <v>6.5146222646888408E-2</v>
      </c>
      <c r="AE31" s="1">
        <f>(Table2[[#This Row],[Close Price]]/Table2[[#This Row],[Current Week Low]])-1</f>
        <v>0.38784782608695667</v>
      </c>
      <c r="AF31" s="1">
        <f>(Table2[[#This Row],[Current Week High]]/Table2[[#This Row],[Close Price]])-1</f>
        <v>6.5146222646888408E-2</v>
      </c>
      <c r="AG31" s="1">
        <f>(Table2[[#This Row],[Close Price]]/Table2[[#This Row],[Current Month Low]])-1</f>
        <v>0.38784782608695667</v>
      </c>
      <c r="AH31" s="1">
        <f>(Table2[[#This Row],[Current Month High]]/Table2[[#This Row],[Close Price]])-1</f>
        <v>6.5146222646888408E-2</v>
      </c>
      <c r="AI31">
        <v>6.5146222646888399</v>
      </c>
      <c r="AJ31">
        <v>257.45240761478101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0.75</v>
      </c>
      <c r="AM31" t="s">
        <v>3121</v>
      </c>
      <c r="AN31">
        <v>37.01</v>
      </c>
      <c r="AO31" t="s">
        <v>3121</v>
      </c>
      <c r="AP31">
        <v>0.13854542077877099</v>
      </c>
      <c r="AQ31">
        <f>(Table2[[#This Row],[Sharpe Ratio]]-AVERAGE(Table2[Sharpe Ratio]))/_xlfn.STDEV.P(Table2[Sharpe Ratio])</f>
        <v>0.88862633212396203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10.521793999906347</v>
      </c>
      <c r="AS31">
        <f>_xlfn.RANK.AVG(Table2[[#This Row],[1Y Return vs Nifty Z-Score]],Table2[1Y Return vs Nifty Z-Score])</f>
        <v>17</v>
      </c>
      <c r="AT31">
        <f>_xlfn.RANK.AVG(Table2[[#This Row],[6M Return vs Nifty Z-Score]],Table2[6M Return vs Nifty Z-Score])</f>
        <v>57</v>
      </c>
      <c r="AU31">
        <f>_xlfn.RANK.AVG(Table2[[#This Row],[Sharpe Ratio Z-Score]],Table2[Sharpe Ratio Z-Score])</f>
        <v>132</v>
      </c>
      <c r="AV31">
        <f>(Table2[[#This Row],[Rank 1Y]]+Table2[[#This Row],[Rank 6M]]+Table2[[#This Row],[Rank Sharpe]])/3</f>
        <v>68.666666666666671</v>
      </c>
    </row>
    <row r="32" spans="1:48" x14ac:dyDescent="0.3">
      <c r="A32" t="s">
        <v>350</v>
      </c>
      <c r="B32" t="s">
        <v>351</v>
      </c>
      <c r="C32" t="s">
        <v>3089</v>
      </c>
      <c r="D32" t="s">
        <v>141</v>
      </c>
      <c r="E32">
        <v>68874.045082009994</v>
      </c>
      <c r="F32">
        <v>1718.15</v>
      </c>
      <c r="G32">
        <v>168.88180363944599</v>
      </c>
      <c r="H32">
        <f>(Table2[[#This Row],[1Y Return vs Nifty]]-AVERAGE(Table2[1Y Return vs Nifty]))/_xlfn.STDEV.P(Table2[1Y Return vs Nifty])</f>
        <v>2.0586233904538815</v>
      </c>
      <c r="I32">
        <v>-6.2082023219727498</v>
      </c>
      <c r="J32">
        <f>(Table2[[#This Row],[1M Return vs Nifty]]-AVERAGE(Table2[1M Return vs Nifty]))/_xlfn.STDEV.P(Table2[1M Return vs Nifty])</f>
        <v>-0.45885290729946054</v>
      </c>
      <c r="K32">
        <v>31.014172194247902</v>
      </c>
      <c r="L32">
        <f>(Table2[[#This Row],[6M Return vs Nifty]]-AVERAGE(Table2[6M Return vs Nifty]))/_xlfn.STDEV.P(Table2[6M Return vs Nifty])</f>
        <v>0.86341797455595637</v>
      </c>
      <c r="M32">
        <v>-2.43891571460061</v>
      </c>
      <c r="N32">
        <f>(Table2[[#This Row],[1W Return vs Nifty]]-AVERAGE(Table2[1W Return vs Nifty]))/_xlfn.STDEV.P(Table2[1W Return vs Nifty])</f>
        <v>-0.34112050939372029</v>
      </c>
      <c r="O32">
        <v>1747.36</v>
      </c>
      <c r="P32">
        <v>1730.5827575466999</v>
      </c>
      <c r="Q32">
        <v>1372.3915674597299</v>
      </c>
      <c r="R32">
        <v>47.461447929517298</v>
      </c>
      <c r="S32" s="1">
        <f>(Table2[[#This Row],[Close Price]]-Table2[[#This Row],[20D EMA]])/Table2[[#This Row],[20D EMA]]</f>
        <v>-1.6716646827213518E-2</v>
      </c>
      <c r="T32" s="1">
        <f>(Table2[[#This Row],[Close Price]]-Table2[[#This Row],[50D EMA]])/Table2[[#This Row],[50D EMA]]</f>
        <v>-7.184145047373908E-3</v>
      </c>
      <c r="U32" s="1">
        <f>(Table2[[#This Row],[Close Price]]-Table2[[#This Row],[200D EMA]])/Table2[[#This Row],[200D EMA]]</f>
        <v>0.2519386163092377</v>
      </c>
      <c r="V32">
        <v>0.85230337897787301</v>
      </c>
      <c r="W32">
        <v>1666.6</v>
      </c>
      <c r="X32">
        <v>1725</v>
      </c>
      <c r="Y32">
        <v>1592.35</v>
      </c>
      <c r="Z32">
        <v>1725</v>
      </c>
      <c r="AA32">
        <v>1592.35</v>
      </c>
      <c r="AB32">
        <v>1820</v>
      </c>
      <c r="AC32" s="1">
        <f>(Table2[[#This Row],[Close Price]]/Table2[[#This Row],[Day Low]])-1</f>
        <v>3.0931237249490096E-2</v>
      </c>
      <c r="AD32" s="1">
        <f>(Table2[[#This Row],[Day High]]/Table2[[#This Row],[Close Price]])-1</f>
        <v>3.9868463172598734E-3</v>
      </c>
      <c r="AE32" s="1">
        <f>(Table2[[#This Row],[Close Price]]/Table2[[#This Row],[Current Week Low]])-1</f>
        <v>7.9002731811473659E-2</v>
      </c>
      <c r="AF32" s="1">
        <f>(Table2[[#This Row],[Current Week High]]/Table2[[#This Row],[Close Price]])-1</f>
        <v>3.9868463172598734E-3</v>
      </c>
      <c r="AG32" s="1">
        <f>(Table2[[#This Row],[Close Price]]/Table2[[#This Row],[Current Month Low]])-1</f>
        <v>7.9002731811473659E-2</v>
      </c>
      <c r="AH32" s="1">
        <f>(Table2[[#This Row],[Current Month High]]/Table2[[#This Row],[Close Price]])-1</f>
        <v>5.927887553473199E-2</v>
      </c>
      <c r="AI32">
        <v>20.7577918109594</v>
      </c>
      <c r="AJ32">
        <v>216.41804788213599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7.0000000000000007E-2</v>
      </c>
      <c r="AM32" t="s">
        <v>3121</v>
      </c>
      <c r="AN32">
        <v>-8.98</v>
      </c>
      <c r="AO32" t="s">
        <v>3120</v>
      </c>
      <c r="AP32">
        <v>0.18379565661148001</v>
      </c>
      <c r="AQ32">
        <f>(Table2[[#This Row],[Sharpe Ratio]]-AVERAGE(Table2[Sharpe Ratio]))/_xlfn.STDEV.P(Table2[Sharpe Ratio])</f>
        <v>1.4150172028320775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3.5370851511487347</v>
      </c>
      <c r="AS32">
        <f>_xlfn.RANK.AVG(Table2[[#This Row],[1Y Return vs Nifty Z-Score]],Table2[1Y Return vs Nifty Z-Score])</f>
        <v>27</v>
      </c>
      <c r="AT32">
        <f>_xlfn.RANK.AVG(Table2[[#This Row],[6M Return vs Nifty Z-Score]],Table2[6M Return vs Nifty Z-Score])</f>
        <v>121</v>
      </c>
      <c r="AU32">
        <f>_xlfn.RANK.AVG(Table2[[#This Row],[Sharpe Ratio Z-Score]],Table2[Sharpe Ratio Z-Score])</f>
        <v>60</v>
      </c>
      <c r="AV32">
        <f>(Table2[[#This Row],[Rank 1Y]]+Table2[[#This Row],[Rank 6M]]+Table2[[#This Row],[Rank Sharpe]])/3</f>
        <v>69.333333333333329</v>
      </c>
    </row>
    <row r="33" spans="1:48" x14ac:dyDescent="0.3">
      <c r="A33" t="s">
        <v>1377</v>
      </c>
      <c r="B33" t="s">
        <v>1378</v>
      </c>
      <c r="C33" t="s">
        <v>3094</v>
      </c>
      <c r="D33" t="s">
        <v>1379</v>
      </c>
      <c r="E33">
        <v>7835.6829758599997</v>
      </c>
      <c r="F33">
        <v>1259.95</v>
      </c>
      <c r="G33">
        <v>124.49752931895</v>
      </c>
      <c r="H33">
        <f>(Table2[[#This Row],[1Y Return vs Nifty]]-AVERAGE(Table2[1Y Return vs Nifty]))/_xlfn.STDEV.P(Table2[1Y Return vs Nifty])</f>
        <v>1.3838271597393306</v>
      </c>
      <c r="I33">
        <v>-3.57096153027938</v>
      </c>
      <c r="J33">
        <f>(Table2[[#This Row],[1M Return vs Nifty]]-AVERAGE(Table2[1M Return vs Nifty]))/_xlfn.STDEV.P(Table2[1M Return vs Nifty])</f>
        <v>-0.21121722988693944</v>
      </c>
      <c r="K33">
        <v>71.892611140068198</v>
      </c>
      <c r="L33">
        <f>(Table2[[#This Row],[6M Return vs Nifty]]-AVERAGE(Table2[6M Return vs Nifty]))/_xlfn.STDEV.P(Table2[6M Return vs Nifty])</f>
        <v>2.258699672825605</v>
      </c>
      <c r="M33">
        <v>-0.77087923658596402</v>
      </c>
      <c r="N33">
        <f>(Table2[[#This Row],[1W Return vs Nifty]]-AVERAGE(Table2[1W Return vs Nifty]))/_xlfn.STDEV.P(Table2[1W Return vs Nifty])</f>
        <v>-1.0599972470343727E-2</v>
      </c>
      <c r="O33">
        <v>1279.76</v>
      </c>
      <c r="P33">
        <v>1207.2406635105799</v>
      </c>
      <c r="Q33">
        <v>900.31607499605002</v>
      </c>
      <c r="R33">
        <v>44.210833144081001</v>
      </c>
      <c r="S33" s="1">
        <f>(Table2[[#This Row],[Close Price]]-Table2[[#This Row],[20D EMA]])/Table2[[#This Row],[20D EMA]]</f>
        <v>-1.5479464899668645E-2</v>
      </c>
      <c r="T33" s="1">
        <f>(Table2[[#This Row],[Close Price]]-Table2[[#This Row],[50D EMA]])/Table2[[#This Row],[50D EMA]]</f>
        <v>4.3661001557174776E-2</v>
      </c>
      <c r="U33" s="1">
        <f>(Table2[[#This Row],[Close Price]]-Table2[[#This Row],[200D EMA]])/Table2[[#This Row],[200D EMA]]</f>
        <v>0.39945296434424749</v>
      </c>
      <c r="V33">
        <v>0.70534561102272497</v>
      </c>
      <c r="W33">
        <v>1239</v>
      </c>
      <c r="X33">
        <v>1322.95</v>
      </c>
      <c r="Y33">
        <v>1203.7</v>
      </c>
      <c r="Z33">
        <v>1327.6</v>
      </c>
      <c r="AA33">
        <v>1203.7</v>
      </c>
      <c r="AB33">
        <v>1356.6</v>
      </c>
      <c r="AC33" s="1">
        <f>(Table2[[#This Row],[Close Price]]/Table2[[#This Row],[Day Low]])-1</f>
        <v>1.6908797417272137E-2</v>
      </c>
      <c r="AD33" s="1">
        <f>(Table2[[#This Row],[Day High]]/Table2[[#This Row],[Close Price]])-1</f>
        <v>5.0001984205722438E-2</v>
      </c>
      <c r="AE33" s="1">
        <f>(Table2[[#This Row],[Close Price]]/Table2[[#This Row],[Current Week Low]])-1</f>
        <v>4.6730913018193876E-2</v>
      </c>
      <c r="AF33" s="1">
        <f>(Table2[[#This Row],[Current Week High]]/Table2[[#This Row],[Close Price]])-1</f>
        <v>5.3692606849478075E-2</v>
      </c>
      <c r="AG33" s="1">
        <f>(Table2[[#This Row],[Close Price]]/Table2[[#This Row],[Current Month Low]])-1</f>
        <v>4.6730913018193876E-2</v>
      </c>
      <c r="AH33" s="1">
        <f>(Table2[[#This Row],[Current Month High]]/Table2[[#This Row],[Close Price]])-1</f>
        <v>7.67093932298899E-2</v>
      </c>
      <c r="AI33">
        <v>11.512361601650801</v>
      </c>
      <c r="AJ33">
        <v>189.344356412906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</v>
      </c>
      <c r="AM33">
        <v>0</v>
      </c>
      <c r="AN33">
        <v>-5.82</v>
      </c>
      <c r="AO33" t="s">
        <v>3120</v>
      </c>
      <c r="AP33">
        <v>0.14601570925620899</v>
      </c>
      <c r="AQ33">
        <f>(Table2[[#This Row],[Sharpe Ratio]]-AVERAGE(Table2[Sharpe Ratio]))/_xlfn.STDEV.P(Table2[Sharpe Ratio])</f>
        <v>0.97552735227813647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4.3962369824857896</v>
      </c>
      <c r="AS33">
        <f>_xlfn.RANK.AVG(Table2[[#This Row],[1Y Return vs Nifty Z-Score]],Table2[1Y Return vs Nifty Z-Score])</f>
        <v>66</v>
      </c>
      <c r="AT33">
        <f>_xlfn.RANK.AVG(Table2[[#This Row],[6M Return vs Nifty Z-Score]],Table2[6M Return vs Nifty Z-Score])</f>
        <v>26</v>
      </c>
      <c r="AU33">
        <f>_xlfn.RANK.AVG(Table2[[#This Row],[Sharpe Ratio Z-Score]],Table2[Sharpe Ratio Z-Score])</f>
        <v>118</v>
      </c>
      <c r="AV33">
        <f>(Table2[[#This Row],[Rank 1Y]]+Table2[[#This Row],[Rank 6M]]+Table2[[#This Row],[Rank Sharpe]])/3</f>
        <v>70</v>
      </c>
    </row>
    <row r="34" spans="1:48" x14ac:dyDescent="0.3">
      <c r="A34" t="s">
        <v>928</v>
      </c>
      <c r="B34" t="s">
        <v>929</v>
      </c>
      <c r="C34" t="s">
        <v>3087</v>
      </c>
      <c r="D34" t="s">
        <v>270</v>
      </c>
      <c r="E34">
        <v>15727.334838929901</v>
      </c>
      <c r="F34">
        <v>1980.55</v>
      </c>
      <c r="G34">
        <v>102.28246477672501</v>
      </c>
      <c r="H34">
        <f>(Table2[[#This Row],[1Y Return vs Nifty]]-AVERAGE(Table2[1Y Return vs Nifty]))/_xlfn.STDEV.P(Table2[1Y Return vs Nifty])</f>
        <v>1.0460804679735163</v>
      </c>
      <c r="I34">
        <v>-23.1232104485577</v>
      </c>
      <c r="J34">
        <f>(Table2[[#This Row],[1M Return vs Nifty]]-AVERAGE(Table2[1M Return vs Nifty]))/_xlfn.STDEV.P(Table2[1M Return vs Nifty])</f>
        <v>-2.0471642625077817</v>
      </c>
      <c r="K34">
        <v>85.349503791715406</v>
      </c>
      <c r="L34">
        <f>(Table2[[#This Row],[6M Return vs Nifty]]-AVERAGE(Table2[6M Return vs Nifty]))/_xlfn.STDEV.P(Table2[6M Return vs Nifty])</f>
        <v>2.7180165282786302</v>
      </c>
      <c r="M34">
        <v>-13.5120260017829</v>
      </c>
      <c r="N34">
        <f>(Table2[[#This Row],[1W Return vs Nifty]]-AVERAGE(Table2[1W Return vs Nifty]))/_xlfn.STDEV.P(Table2[1W Return vs Nifty])</f>
        <v>-2.5352513966794596</v>
      </c>
      <c r="O34">
        <v>2163.4699999999998</v>
      </c>
      <c r="P34">
        <v>2070.5495216518898</v>
      </c>
      <c r="Q34">
        <v>1473.1932155212501</v>
      </c>
      <c r="R34">
        <v>33.3820576755761</v>
      </c>
      <c r="S34" s="1">
        <f>(Table2[[#This Row],[Close Price]]-Table2[[#This Row],[20D EMA]])/Table2[[#This Row],[20D EMA]]</f>
        <v>-8.45493582069545E-2</v>
      </c>
      <c r="T34" s="1">
        <f>(Table2[[#This Row],[Close Price]]-Table2[[#This Row],[50D EMA]])/Table2[[#This Row],[50D EMA]]</f>
        <v>-4.346649076042769E-2</v>
      </c>
      <c r="U34" s="1">
        <f>(Table2[[#This Row],[Close Price]]-Table2[[#This Row],[200D EMA]])/Table2[[#This Row],[200D EMA]]</f>
        <v>0.34439256109337651</v>
      </c>
      <c r="V34">
        <v>0.59240340516492596</v>
      </c>
      <c r="W34">
        <v>1960</v>
      </c>
      <c r="X34">
        <v>2044.35</v>
      </c>
      <c r="Y34">
        <v>1941.5</v>
      </c>
      <c r="Z34">
        <v>2205.3000000000002</v>
      </c>
      <c r="AA34">
        <v>1941.5</v>
      </c>
      <c r="AB34">
        <v>2472</v>
      </c>
      <c r="AC34" s="1">
        <f>(Table2[[#This Row],[Close Price]]/Table2[[#This Row],[Day Low]])-1</f>
        <v>1.048469387755091E-2</v>
      </c>
      <c r="AD34" s="1">
        <f>(Table2[[#This Row],[Day High]]/Table2[[#This Row],[Close Price]])-1</f>
        <v>3.2213274090530319E-2</v>
      </c>
      <c r="AE34" s="1">
        <f>(Table2[[#This Row],[Close Price]]/Table2[[#This Row],[Current Week Low]])-1</f>
        <v>2.0113314447592012E-2</v>
      </c>
      <c r="AF34" s="1">
        <f>(Table2[[#This Row],[Current Week High]]/Table2[[#This Row],[Close Price]])-1</f>
        <v>0.11347857918255033</v>
      </c>
      <c r="AG34" s="1">
        <f>(Table2[[#This Row],[Close Price]]/Table2[[#This Row],[Current Month Low]])-1</f>
        <v>2.0113314447592012E-2</v>
      </c>
      <c r="AH34" s="1">
        <f>(Table2[[#This Row],[Current Month High]]/Table2[[#This Row],[Close Price]])-1</f>
        <v>0.24813814344500273</v>
      </c>
      <c r="AI34">
        <v>35.517911691196801</v>
      </c>
      <c r="AJ34">
        <v>159.88059309801801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0.1</v>
      </c>
      <c r="AM34" t="s">
        <v>3121</v>
      </c>
      <c r="AN34">
        <v>-11.28</v>
      </c>
      <c r="AO34" t="s">
        <v>3120</v>
      </c>
      <c r="AP34">
        <v>0.15340328950955101</v>
      </c>
      <c r="AQ34">
        <f>(Table2[[#This Row],[Sharpe Ratio]]-AVERAGE(Table2[Sharpe Ratio]))/_xlfn.STDEV.P(Table2[Sharpe Ratio])</f>
        <v>1.0614662370247174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0.24314757408962251</v>
      </c>
      <c r="AS34">
        <f>_xlfn.RANK.AVG(Table2[[#This Row],[1Y Return vs Nifty Z-Score]],Table2[1Y Return vs Nifty Z-Score])</f>
        <v>92</v>
      </c>
      <c r="AT34">
        <f>_xlfn.RANK.AVG(Table2[[#This Row],[6M Return vs Nifty Z-Score]],Table2[6M Return vs Nifty Z-Score])</f>
        <v>13</v>
      </c>
      <c r="AU34">
        <f>_xlfn.RANK.AVG(Table2[[#This Row],[Sharpe Ratio Z-Score]],Table2[Sharpe Ratio Z-Score])</f>
        <v>106</v>
      </c>
      <c r="AV34">
        <f>(Table2[[#This Row],[Rank 1Y]]+Table2[[#This Row],[Rank 6M]]+Table2[[#This Row],[Rank Sharpe]])/3</f>
        <v>70.333333333333329</v>
      </c>
    </row>
    <row r="35" spans="1:48" x14ac:dyDescent="0.3">
      <c r="A35" t="s">
        <v>796</v>
      </c>
      <c r="B35" t="s">
        <v>797</v>
      </c>
      <c r="C35" t="s">
        <v>3087</v>
      </c>
      <c r="D35" t="s">
        <v>153</v>
      </c>
      <c r="E35">
        <v>19931.712357600001</v>
      </c>
      <c r="F35">
        <v>833.6</v>
      </c>
      <c r="G35">
        <v>165.93085729925099</v>
      </c>
      <c r="H35">
        <f>(Table2[[#This Row],[1Y Return vs Nifty]]-AVERAGE(Table2[1Y Return vs Nifty]))/_xlfn.STDEV.P(Table2[1Y Return vs Nifty])</f>
        <v>2.0137586833500656</v>
      </c>
      <c r="I35">
        <v>-5.0803415106123699</v>
      </c>
      <c r="J35">
        <f>(Table2[[#This Row],[1M Return vs Nifty]]-AVERAGE(Table2[1M Return vs Nifty]))/_xlfn.STDEV.P(Table2[1M Return vs Nifty])</f>
        <v>-0.35294730439509853</v>
      </c>
      <c r="K35">
        <v>28.280624203134401</v>
      </c>
      <c r="L35">
        <f>(Table2[[#This Row],[6M Return vs Nifty]]-AVERAGE(Table2[6M Return vs Nifty]))/_xlfn.STDEV.P(Table2[6M Return vs Nifty])</f>
        <v>0.7701152560153206</v>
      </c>
      <c r="M35">
        <v>6.2595657841299897</v>
      </c>
      <c r="N35">
        <f>(Table2[[#This Row],[1W Return vs Nifty]]-AVERAGE(Table2[1W Return vs Nifty]))/_xlfn.STDEV.P(Table2[1W Return vs Nifty])</f>
        <v>1.3824789521722822</v>
      </c>
      <c r="O35">
        <v>807.18</v>
      </c>
      <c r="P35">
        <v>809.89084909056896</v>
      </c>
      <c r="Q35">
        <v>653.386239572872</v>
      </c>
      <c r="R35">
        <v>62.2167316765455</v>
      </c>
      <c r="S35" s="1">
        <f>(Table2[[#This Row],[Close Price]]-Table2[[#This Row],[20D EMA]])/Table2[[#This Row],[20D EMA]]</f>
        <v>3.2731237146609277E-2</v>
      </c>
      <c r="T35" s="1">
        <f>(Table2[[#This Row],[Close Price]]-Table2[[#This Row],[50D EMA]])/Table2[[#This Row],[50D EMA]]</f>
        <v>2.9274501540614024E-2</v>
      </c>
      <c r="U35" s="1">
        <f>(Table2[[#This Row],[Close Price]]-Table2[[#This Row],[200D EMA]])/Table2[[#This Row],[200D EMA]]</f>
        <v>0.27581505319875782</v>
      </c>
      <c r="V35">
        <v>1.27017460384098</v>
      </c>
      <c r="W35">
        <v>827</v>
      </c>
      <c r="X35">
        <v>853</v>
      </c>
      <c r="Y35">
        <v>745</v>
      </c>
      <c r="Z35">
        <v>853</v>
      </c>
      <c r="AA35">
        <v>745</v>
      </c>
      <c r="AB35">
        <v>853</v>
      </c>
      <c r="AC35" s="1">
        <f>(Table2[[#This Row],[Close Price]]/Table2[[#This Row],[Day Low]])-1</f>
        <v>7.9806529625150446E-3</v>
      </c>
      <c r="AD35" s="1">
        <f>(Table2[[#This Row],[Day High]]/Table2[[#This Row],[Close Price]])-1</f>
        <v>2.3272552783109468E-2</v>
      </c>
      <c r="AE35" s="1">
        <f>(Table2[[#This Row],[Close Price]]/Table2[[#This Row],[Current Week Low]])-1</f>
        <v>0.11892617449664433</v>
      </c>
      <c r="AF35" s="1">
        <f>(Table2[[#This Row],[Current Week High]]/Table2[[#This Row],[Close Price]])-1</f>
        <v>2.3272552783109468E-2</v>
      </c>
      <c r="AG35" s="1">
        <f>(Table2[[#This Row],[Close Price]]/Table2[[#This Row],[Current Month Low]])-1</f>
        <v>0.11892617449664433</v>
      </c>
      <c r="AH35" s="1">
        <f>(Table2[[#This Row],[Current Month High]]/Table2[[#This Row],[Close Price]])-1</f>
        <v>2.3272552783109468E-2</v>
      </c>
      <c r="AI35">
        <v>17.562380038387701</v>
      </c>
      <c r="AJ35">
        <v>192.491228070175</v>
      </c>
      <c r="AK35" t="str">
        <f>IF(AND(Table2[[#This Row],[20D EMA]]&gt;Table2[[#This Row],[50D EMA]],Table2[[#This Row],[50D EMA]]&gt;Table2[[#This Row],[200D EMA]]),"Uptrend","Downtrend/NoTrend")</f>
        <v>Downtrend/NoTrend</v>
      </c>
      <c r="AL35">
        <v>-0.13</v>
      </c>
      <c r="AM35" t="s">
        <v>3120</v>
      </c>
      <c r="AN35">
        <v>10.82</v>
      </c>
      <c r="AO35" t="s">
        <v>3121</v>
      </c>
      <c r="AP35">
        <v>0.18132435940026201</v>
      </c>
      <c r="AQ35">
        <f>(Table2[[#This Row],[Sharpe Ratio]]-AVERAGE(Table2[Sharpe Ratio]))/_xlfn.STDEV.P(Table2[Sharpe Ratio])</f>
        <v>1.3862688821470559</v>
      </c>
      <c r="AR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">
        <f>_xlfn.RANK.AVG(Table2[[#This Row],[1Y Return vs Nifty Z-Score]],Table2[1Y Return vs Nifty Z-Score])</f>
        <v>30</v>
      </c>
      <c r="AT35">
        <f>_xlfn.RANK.AVG(Table2[[#This Row],[6M Return vs Nifty Z-Score]],Table2[6M Return vs Nifty Z-Score])</f>
        <v>129</v>
      </c>
      <c r="AU35">
        <f>_xlfn.RANK.AVG(Table2[[#This Row],[Sharpe Ratio Z-Score]],Table2[Sharpe Ratio Z-Score])</f>
        <v>65</v>
      </c>
      <c r="AV35">
        <f>(Table2[[#This Row],[Rank 1Y]]+Table2[[#This Row],[Rank 6M]]+Table2[[#This Row],[Rank Sharpe]])/3</f>
        <v>74.666666666666671</v>
      </c>
    </row>
    <row r="36" spans="1:48" x14ac:dyDescent="0.3">
      <c r="A36" t="s">
        <v>1373</v>
      </c>
      <c r="B36" t="s">
        <v>1374</v>
      </c>
      <c r="C36" t="s">
        <v>3076</v>
      </c>
      <c r="D36" t="s">
        <v>530</v>
      </c>
      <c r="E36">
        <v>7868.4922349999997</v>
      </c>
      <c r="F36">
        <v>394.65</v>
      </c>
      <c r="G36">
        <v>98.063706983650604</v>
      </c>
      <c r="H36">
        <f>(Table2[[#This Row],[1Y Return vs Nifty]]-AVERAGE(Table2[1Y Return vs Nifty]))/_xlfn.STDEV.P(Table2[1Y Return vs Nifty])</f>
        <v>0.98194059184289229</v>
      </c>
      <c r="I36">
        <v>-1.4672017583338</v>
      </c>
      <c r="J36">
        <f>(Table2[[#This Row],[1M Return vs Nifty]]-AVERAGE(Table2[1M Return vs Nifty]))/_xlfn.STDEV.P(Table2[1M Return vs Nifty])</f>
        <v>-1.367517082283602E-2</v>
      </c>
      <c r="K36">
        <v>28.228521958118399</v>
      </c>
      <c r="L36">
        <f>(Table2[[#This Row],[6M Return vs Nifty]]-AVERAGE(Table2[6M Return vs Nifty]))/_xlfn.STDEV.P(Table2[6M Return vs Nifty])</f>
        <v>0.76833687820089525</v>
      </c>
      <c r="M36">
        <v>-1.62502660652452</v>
      </c>
      <c r="N36">
        <f>(Table2[[#This Row],[1W Return vs Nifty]]-AVERAGE(Table2[1W Return vs Nifty]))/_xlfn.STDEV.P(Table2[1W Return vs Nifty])</f>
        <v>-0.17984881747150361</v>
      </c>
      <c r="O36">
        <v>388.22</v>
      </c>
      <c r="P36">
        <v>375.73537703235399</v>
      </c>
      <c r="Q36">
        <v>306.25092658651403</v>
      </c>
      <c r="R36">
        <v>58.099613218042997</v>
      </c>
      <c r="S36" s="1">
        <f>(Table2[[#This Row],[Close Price]]-Table2[[#This Row],[20D EMA]])/Table2[[#This Row],[20D EMA]]</f>
        <v>1.6562773685023825E-2</v>
      </c>
      <c r="T36" s="1">
        <f>(Table2[[#This Row],[Close Price]]-Table2[[#This Row],[50D EMA]])/Table2[[#This Row],[50D EMA]]</f>
        <v>5.0340277024319896E-2</v>
      </c>
      <c r="U36" s="1">
        <f>(Table2[[#This Row],[Close Price]]-Table2[[#This Row],[200D EMA]])/Table2[[#This Row],[200D EMA]]</f>
        <v>0.28864916230225268</v>
      </c>
      <c r="V36">
        <v>0.92766292652822302</v>
      </c>
      <c r="W36">
        <v>384.6</v>
      </c>
      <c r="X36">
        <v>396.65</v>
      </c>
      <c r="Y36">
        <v>378.3</v>
      </c>
      <c r="Z36">
        <v>396.65</v>
      </c>
      <c r="AA36">
        <v>378.3</v>
      </c>
      <c r="AB36">
        <v>403.55</v>
      </c>
      <c r="AC36" s="1">
        <f>(Table2[[#This Row],[Close Price]]/Table2[[#This Row],[Day Low]])-1</f>
        <v>2.6131045241809536E-2</v>
      </c>
      <c r="AD36" s="1">
        <f>(Table2[[#This Row],[Day High]]/Table2[[#This Row],[Close Price]])-1</f>
        <v>5.0677815786139835E-3</v>
      </c>
      <c r="AE36" s="1">
        <f>(Table2[[#This Row],[Close Price]]/Table2[[#This Row],[Current Week Low]])-1</f>
        <v>4.3219666931006984E-2</v>
      </c>
      <c r="AF36" s="1">
        <f>(Table2[[#This Row],[Current Week High]]/Table2[[#This Row],[Close Price]])-1</f>
        <v>5.0677815786139835E-3</v>
      </c>
      <c r="AG36" s="1">
        <f>(Table2[[#This Row],[Close Price]]/Table2[[#This Row],[Current Month Low]])-1</f>
        <v>4.3219666931006984E-2</v>
      </c>
      <c r="AH36" s="1">
        <f>(Table2[[#This Row],[Current Month High]]/Table2[[#This Row],[Close Price]])-1</f>
        <v>2.2551628024832127E-2</v>
      </c>
      <c r="AI36">
        <v>14.329152413530901</v>
      </c>
      <c r="AJ36">
        <v>124.42422519192399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0.08</v>
      </c>
      <c r="AM36" t="s">
        <v>3121</v>
      </c>
      <c r="AN36">
        <v>1.91</v>
      </c>
      <c r="AO36" t="s">
        <v>3121</v>
      </c>
      <c r="AP36">
        <v>0.33060047683626598</v>
      </c>
      <c r="AQ36">
        <f>(Table2[[#This Row],[Sharpe Ratio]]-AVERAGE(Table2[Sharpe Ratio]))/_xlfn.STDEV.P(Table2[Sharpe Ratio])</f>
        <v>3.1227810568806391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4.6795345386300866</v>
      </c>
      <c r="AS36">
        <f>_xlfn.RANK.AVG(Table2[[#This Row],[1Y Return vs Nifty Z-Score]],Table2[1Y Return vs Nifty Z-Score])</f>
        <v>96</v>
      </c>
      <c r="AT36">
        <f>_xlfn.RANK.AVG(Table2[[#This Row],[6M Return vs Nifty Z-Score]],Table2[6M Return vs Nifty Z-Score])</f>
        <v>130</v>
      </c>
      <c r="AU36">
        <f>_xlfn.RANK.AVG(Table2[[#This Row],[Sharpe Ratio Z-Score]],Table2[Sharpe Ratio Z-Score])</f>
        <v>1</v>
      </c>
      <c r="AV36">
        <f>(Table2[[#This Row],[Rank 1Y]]+Table2[[#This Row],[Rank 6M]]+Table2[[#This Row],[Rank Sharpe]])/3</f>
        <v>75.666666666666671</v>
      </c>
    </row>
    <row r="37" spans="1:48" x14ac:dyDescent="0.3">
      <c r="A37" t="s">
        <v>312</v>
      </c>
      <c r="B37" t="s">
        <v>313</v>
      </c>
      <c r="C37" t="s">
        <v>3081</v>
      </c>
      <c r="D37" t="s">
        <v>89</v>
      </c>
      <c r="E37">
        <v>86102.496853599994</v>
      </c>
      <c r="F37">
        <v>1791.5</v>
      </c>
      <c r="G37">
        <v>139.81991375424201</v>
      </c>
      <c r="H37">
        <f>(Table2[[#This Row],[1Y Return vs Nifty]]-AVERAGE(Table2[1Y Return vs Nifty]))/_xlfn.STDEV.P(Table2[1Y Return vs Nifty])</f>
        <v>1.6167810025313425</v>
      </c>
      <c r="I37">
        <v>13.3527847474362</v>
      </c>
      <c r="J37">
        <f>(Table2[[#This Row],[1M Return vs Nifty]]-AVERAGE(Table2[1M Return vs Nifty]))/_xlfn.STDEV.P(Table2[1M Return vs Nifty])</f>
        <v>1.3779146336274049</v>
      </c>
      <c r="K37">
        <v>40.802154199793499</v>
      </c>
      <c r="L37">
        <f>(Table2[[#This Row],[6M Return vs Nifty]]-AVERAGE(Table2[6M Return vs Nifty]))/_xlfn.STDEV.P(Table2[6M Return vs Nifty])</f>
        <v>1.1975058826933294</v>
      </c>
      <c r="M37">
        <v>-1.4914540600077999</v>
      </c>
      <c r="N37">
        <f>(Table2[[#This Row],[1W Return vs Nifty]]-AVERAGE(Table2[1W Return vs Nifty]))/_xlfn.STDEV.P(Table2[1W Return vs Nifty])</f>
        <v>-0.1533814887440911</v>
      </c>
      <c r="O37">
        <v>1676.25</v>
      </c>
      <c r="P37">
        <v>1579.94523571178</v>
      </c>
      <c r="Q37">
        <v>1274.46666508885</v>
      </c>
      <c r="R37">
        <v>65.927950152258006</v>
      </c>
      <c r="S37" s="1">
        <f>(Table2[[#This Row],[Close Price]]-Table2[[#This Row],[20D EMA]])/Table2[[#This Row],[20D EMA]]</f>
        <v>6.875466070096943E-2</v>
      </c>
      <c r="T37" s="1">
        <f>(Table2[[#This Row],[Close Price]]-Table2[[#This Row],[50D EMA]])/Table2[[#This Row],[50D EMA]]</f>
        <v>0.13390006153783715</v>
      </c>
      <c r="U37" s="1">
        <f>(Table2[[#This Row],[Close Price]]-Table2[[#This Row],[200D EMA]])/Table2[[#This Row],[200D EMA]]</f>
        <v>0.4056860403446525</v>
      </c>
      <c r="V37">
        <v>1.9592556581569001</v>
      </c>
      <c r="W37">
        <v>1755.05</v>
      </c>
      <c r="X37">
        <v>1850</v>
      </c>
      <c r="Y37">
        <v>1732</v>
      </c>
      <c r="Z37">
        <v>1850</v>
      </c>
      <c r="AA37">
        <v>1732</v>
      </c>
      <c r="AB37">
        <v>1896</v>
      </c>
      <c r="AC37" s="1">
        <f>(Table2[[#This Row],[Close Price]]/Table2[[#This Row],[Day Low]])-1</f>
        <v>2.076863907011206E-2</v>
      </c>
      <c r="AD37" s="1">
        <f>(Table2[[#This Row],[Day High]]/Table2[[#This Row],[Close Price]])-1</f>
        <v>3.2654200390733967E-2</v>
      </c>
      <c r="AE37" s="1">
        <f>(Table2[[#This Row],[Close Price]]/Table2[[#This Row],[Current Week Low]])-1</f>
        <v>3.4353348729792232E-2</v>
      </c>
      <c r="AF37" s="1">
        <f>(Table2[[#This Row],[Current Week High]]/Table2[[#This Row],[Close Price]])-1</f>
        <v>3.2654200390733967E-2</v>
      </c>
      <c r="AG37" s="1">
        <f>(Table2[[#This Row],[Close Price]]/Table2[[#This Row],[Current Month Low]])-1</f>
        <v>3.4353348729792232E-2</v>
      </c>
      <c r="AH37" s="1">
        <f>(Table2[[#This Row],[Current Month High]]/Table2[[#This Row],[Close Price]])-1</f>
        <v>5.8331007535584734E-2</v>
      </c>
      <c r="AI37">
        <v>6.5029305051632598</v>
      </c>
      <c r="AJ37">
        <v>188.25422365245299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0.24</v>
      </c>
      <c r="AM37" t="s">
        <v>3121</v>
      </c>
      <c r="AN37">
        <v>17.899999999999999</v>
      </c>
      <c r="AO37" t="s">
        <v>3121</v>
      </c>
      <c r="AP37">
        <v>0.16183164599927199</v>
      </c>
      <c r="AQ37">
        <f>(Table2[[#This Row],[Sharpe Ratio]]-AVERAGE(Table2[Sharpe Ratio]))/_xlfn.STDEV.P(Table2[Sharpe Ratio])</f>
        <v>1.1595123539038614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5.1983323840118478</v>
      </c>
      <c r="AS37">
        <f>_xlfn.RANK.AVG(Table2[[#This Row],[1Y Return vs Nifty Z-Score]],Table2[1Y Return vs Nifty Z-Score])</f>
        <v>50</v>
      </c>
      <c r="AT37">
        <f>_xlfn.RANK.AVG(Table2[[#This Row],[6M Return vs Nifty Z-Score]],Table2[6M Return vs Nifty Z-Score])</f>
        <v>87</v>
      </c>
      <c r="AU37">
        <f>_xlfn.RANK.AVG(Table2[[#This Row],[Sharpe Ratio Z-Score]],Table2[Sharpe Ratio Z-Score])</f>
        <v>91</v>
      </c>
      <c r="AV37">
        <f>(Table2[[#This Row],[Rank 1Y]]+Table2[[#This Row],[Rank 6M]]+Table2[[#This Row],[Rank Sharpe]])/3</f>
        <v>76</v>
      </c>
    </row>
    <row r="38" spans="1:48" x14ac:dyDescent="0.3">
      <c r="A38" t="s">
        <v>853</v>
      </c>
      <c r="B38" t="s">
        <v>854</v>
      </c>
      <c r="C38" t="s">
        <v>3087</v>
      </c>
      <c r="D38" t="s">
        <v>270</v>
      </c>
      <c r="E38">
        <v>17689.870573190001</v>
      </c>
      <c r="F38">
        <v>1219.3</v>
      </c>
      <c r="G38">
        <v>149.513203949526</v>
      </c>
      <c r="H38">
        <f>(Table2[[#This Row],[1Y Return vs Nifty]]-AVERAGE(Table2[1Y Return vs Nifty]))/_xlfn.STDEV.P(Table2[1Y Return vs Nifty])</f>
        <v>1.764152921688291</v>
      </c>
      <c r="I38">
        <v>-16.752865721796301</v>
      </c>
      <c r="J38">
        <f>(Table2[[#This Row],[1M Return vs Nifty]]-AVERAGE(Table2[1M Return vs Nifty]))/_xlfn.STDEV.P(Table2[1M Return vs Nifty])</f>
        <v>-1.448991870843116</v>
      </c>
      <c r="K38">
        <v>32.164333218367901</v>
      </c>
      <c r="L38">
        <f>(Table2[[#This Row],[6M Return vs Nifty]]-AVERAGE(Table2[6M Return vs Nifty]))/_xlfn.STDEV.P(Table2[6M Return vs Nifty])</f>
        <v>0.90267580015797322</v>
      </c>
      <c r="M38">
        <v>-2.0011865239570699</v>
      </c>
      <c r="N38">
        <f>(Table2[[#This Row],[1W Return vs Nifty]]-AVERAGE(Table2[1W Return vs Nifty]))/_xlfn.STDEV.P(Table2[1W Return vs Nifty])</f>
        <v>-0.25438470413678776</v>
      </c>
      <c r="O38">
        <v>1217.25</v>
      </c>
      <c r="P38">
        <v>1230.9511806718899</v>
      </c>
      <c r="Q38">
        <v>971.90385601179696</v>
      </c>
      <c r="R38">
        <v>55.276733960119401</v>
      </c>
      <c r="S38" s="1">
        <f>(Table2[[#This Row],[Close Price]]-Table2[[#This Row],[20D EMA]])/Table2[[#This Row],[20D EMA]]</f>
        <v>1.6841240501129222E-3</v>
      </c>
      <c r="T38" s="1">
        <f>(Table2[[#This Row],[Close Price]]-Table2[[#This Row],[50D EMA]])/Table2[[#This Row],[50D EMA]]</f>
        <v>-9.4651850169479492E-3</v>
      </c>
      <c r="U38" s="1">
        <f>(Table2[[#This Row],[Close Price]]-Table2[[#This Row],[200D EMA]])/Table2[[#This Row],[200D EMA]]</f>
        <v>0.25454796012785869</v>
      </c>
      <c r="V38">
        <v>0.76546421286426403</v>
      </c>
      <c r="W38">
        <v>1161</v>
      </c>
      <c r="X38">
        <v>1233</v>
      </c>
      <c r="Y38">
        <v>1087.6500000000001</v>
      </c>
      <c r="Z38">
        <v>1233</v>
      </c>
      <c r="AA38">
        <v>1087.6500000000001</v>
      </c>
      <c r="AB38">
        <v>1274</v>
      </c>
      <c r="AC38" s="1">
        <f>(Table2[[#This Row],[Close Price]]/Table2[[#This Row],[Day Low]])-1</f>
        <v>5.0215331610680369E-2</v>
      </c>
      <c r="AD38" s="1">
        <f>(Table2[[#This Row],[Day High]]/Table2[[#This Row],[Close Price]])-1</f>
        <v>1.1235955056179803E-2</v>
      </c>
      <c r="AE38" s="1">
        <f>(Table2[[#This Row],[Close Price]]/Table2[[#This Row],[Current Week Low]])-1</f>
        <v>0.12104077598492147</v>
      </c>
      <c r="AF38" s="1">
        <f>(Table2[[#This Row],[Current Week High]]/Table2[[#This Row],[Close Price]])-1</f>
        <v>1.1235955056179803E-2</v>
      </c>
      <c r="AG38" s="1">
        <f>(Table2[[#This Row],[Close Price]]/Table2[[#This Row],[Current Month Low]])-1</f>
        <v>0.12104077598492147</v>
      </c>
      <c r="AH38" s="1">
        <f>(Table2[[#This Row],[Current Month High]]/Table2[[#This Row],[Close Price]])-1</f>
        <v>4.4861805954236056E-2</v>
      </c>
      <c r="AI38">
        <v>18.920692200442801</v>
      </c>
      <c r="AJ38">
        <v>178.41077748601401</v>
      </c>
      <c r="AK38" t="str">
        <f>IF(AND(Table2[[#This Row],[20D EMA]]&gt;Table2[[#This Row],[50D EMA]],Table2[[#This Row],[50D EMA]]&gt;Table2[[#This Row],[200D EMA]]),"Uptrend","Downtrend/NoTrend")</f>
        <v>Downtrend/NoTrend</v>
      </c>
      <c r="AL38">
        <v>-0.11</v>
      </c>
      <c r="AM38" t="s">
        <v>3120</v>
      </c>
      <c r="AN38">
        <v>0.02</v>
      </c>
      <c r="AO38" t="s">
        <v>3121</v>
      </c>
      <c r="AP38">
        <v>0.16998615455411201</v>
      </c>
      <c r="AQ38">
        <f>(Table2[[#This Row],[Sharpe Ratio]]-AVERAGE(Table2[Sharpe Ratio]))/_xlfn.STDEV.P(Table2[Sharpe Ratio])</f>
        <v>1.2543728287585854</v>
      </c>
      <c r="AR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">
        <f>_xlfn.RANK.AVG(Table2[[#This Row],[1Y Return vs Nifty Z-Score]],Table2[1Y Return vs Nifty Z-Score])</f>
        <v>38</v>
      </c>
      <c r="AT38">
        <f>_xlfn.RANK.AVG(Table2[[#This Row],[6M Return vs Nifty Z-Score]],Table2[6M Return vs Nifty Z-Score])</f>
        <v>117</v>
      </c>
      <c r="AU38">
        <f>_xlfn.RANK.AVG(Table2[[#This Row],[Sharpe Ratio Z-Score]],Table2[Sharpe Ratio Z-Score])</f>
        <v>79</v>
      </c>
      <c r="AV38">
        <f>(Table2[[#This Row],[Rank 1Y]]+Table2[[#This Row],[Rank 6M]]+Table2[[#This Row],[Rank Sharpe]])/3</f>
        <v>78</v>
      </c>
    </row>
    <row r="39" spans="1:48" x14ac:dyDescent="0.3">
      <c r="A39" t="s">
        <v>1405</v>
      </c>
      <c r="B39" t="s">
        <v>1406</v>
      </c>
      <c r="C39" t="s">
        <v>3087</v>
      </c>
      <c r="D39" t="s">
        <v>369</v>
      </c>
      <c r="E39">
        <v>7425.1190395200001</v>
      </c>
      <c r="F39">
        <v>327.2</v>
      </c>
      <c r="G39">
        <v>105.546525793425</v>
      </c>
      <c r="H39">
        <f>(Table2[[#This Row],[1Y Return vs Nifty]]-AVERAGE(Table2[1Y Return vs Nifty]))/_xlfn.STDEV.P(Table2[1Y Return vs Nifty])</f>
        <v>1.095705613469572</v>
      </c>
      <c r="I39">
        <v>-1.4197285909064099</v>
      </c>
      <c r="J39">
        <f>(Table2[[#This Row],[1M Return vs Nifty]]-AVERAGE(Table2[1M Return vs Nifty]))/_xlfn.STDEV.P(Table2[1M Return vs Nifty])</f>
        <v>-9.2174625954233782E-3</v>
      </c>
      <c r="K39">
        <v>72.991432374897897</v>
      </c>
      <c r="L39">
        <f>(Table2[[#This Row],[6M Return vs Nifty]]-AVERAGE(Table2[6M Return vs Nifty]))/_xlfn.STDEV.P(Table2[6M Return vs Nifty])</f>
        <v>2.2962051451030558</v>
      </c>
      <c r="M39">
        <v>-3.3868268891109801</v>
      </c>
      <c r="N39">
        <f>(Table2[[#This Row],[1W Return vs Nifty]]-AVERAGE(Table2[1W Return vs Nifty]))/_xlfn.STDEV.P(Table2[1W Return vs Nifty])</f>
        <v>-0.52894860217484541</v>
      </c>
      <c r="O39">
        <v>326.87</v>
      </c>
      <c r="P39">
        <v>315.93525374284502</v>
      </c>
      <c r="Q39">
        <v>248.740266916704</v>
      </c>
      <c r="R39">
        <v>50.775128998011802</v>
      </c>
      <c r="S39" s="1">
        <f>(Table2[[#This Row],[Close Price]]-Table2[[#This Row],[20D EMA]])/Table2[[#This Row],[20D EMA]]</f>
        <v>1.0095756722855694E-3</v>
      </c>
      <c r="T39" s="1">
        <f>(Table2[[#This Row],[Close Price]]-Table2[[#This Row],[50D EMA]])/Table2[[#This Row],[50D EMA]]</f>
        <v>3.5655236709746518E-2</v>
      </c>
      <c r="U39" s="1">
        <f>(Table2[[#This Row],[Close Price]]-Table2[[#This Row],[200D EMA]])/Table2[[#This Row],[200D EMA]]</f>
        <v>0.31542835446731232</v>
      </c>
      <c r="V39">
        <v>0.65248426324129905</v>
      </c>
      <c r="W39">
        <v>319.5</v>
      </c>
      <c r="X39">
        <v>330</v>
      </c>
      <c r="Y39">
        <v>303.25</v>
      </c>
      <c r="Z39">
        <v>330</v>
      </c>
      <c r="AA39">
        <v>303.25</v>
      </c>
      <c r="AB39">
        <v>349.9</v>
      </c>
      <c r="AC39" s="1">
        <f>(Table2[[#This Row],[Close Price]]/Table2[[#This Row],[Day Low]])-1</f>
        <v>2.4100156494522684E-2</v>
      </c>
      <c r="AD39" s="1">
        <f>(Table2[[#This Row],[Day High]]/Table2[[#This Row],[Close Price]])-1</f>
        <v>8.5574572127140591E-3</v>
      </c>
      <c r="AE39" s="1">
        <f>(Table2[[#This Row],[Close Price]]/Table2[[#This Row],[Current Week Low]])-1</f>
        <v>7.8977741137675084E-2</v>
      </c>
      <c r="AF39" s="1">
        <f>(Table2[[#This Row],[Current Week High]]/Table2[[#This Row],[Close Price]])-1</f>
        <v>8.5574572127140591E-3</v>
      </c>
      <c r="AG39" s="1">
        <f>(Table2[[#This Row],[Close Price]]/Table2[[#This Row],[Current Month Low]])-1</f>
        <v>7.8977741137675084E-2</v>
      </c>
      <c r="AH39" s="1">
        <f>(Table2[[#This Row],[Current Month High]]/Table2[[#This Row],[Close Price]])-1</f>
        <v>6.9376528117359282E-2</v>
      </c>
      <c r="AI39">
        <v>10.788508557457201</v>
      </c>
      <c r="AJ39">
        <v>152.66409266409201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0.04</v>
      </c>
      <c r="AM39" t="s">
        <v>3121</v>
      </c>
      <c r="AN39">
        <v>-2.12</v>
      </c>
      <c r="AO39" t="s">
        <v>3120</v>
      </c>
      <c r="AP39">
        <v>0.13689767325309801</v>
      </c>
      <c r="AQ39">
        <f>(Table2[[#This Row],[Sharpe Ratio]]-AVERAGE(Table2[Sharpe Ratio]))/_xlfn.STDEV.P(Table2[Sharpe Ratio])</f>
        <v>0.869458271697652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3.7232029655000107</v>
      </c>
      <c r="AS39">
        <f>_xlfn.RANK.AVG(Table2[[#This Row],[1Y Return vs Nifty Z-Score]],Table2[1Y Return vs Nifty Z-Score])</f>
        <v>88</v>
      </c>
      <c r="AT39">
        <f>_xlfn.RANK.AVG(Table2[[#This Row],[6M Return vs Nifty Z-Score]],Table2[6M Return vs Nifty Z-Score])</f>
        <v>25</v>
      </c>
      <c r="AU39">
        <f>_xlfn.RANK.AVG(Table2[[#This Row],[Sharpe Ratio Z-Score]],Table2[Sharpe Ratio Z-Score])</f>
        <v>137</v>
      </c>
      <c r="AV39">
        <f>(Table2[[#This Row],[Rank 1Y]]+Table2[[#This Row],[Rank 6M]]+Table2[[#This Row],[Rank Sharpe]])/3</f>
        <v>83.333333333333329</v>
      </c>
    </row>
    <row r="40" spans="1:48" x14ac:dyDescent="0.3">
      <c r="A40" t="s">
        <v>709</v>
      </c>
      <c r="B40" t="s">
        <v>710</v>
      </c>
      <c r="C40" t="s">
        <v>3090</v>
      </c>
      <c r="D40" t="s">
        <v>297</v>
      </c>
      <c r="E40">
        <v>23498.723105410001</v>
      </c>
      <c r="F40">
        <v>476.15</v>
      </c>
      <c r="G40">
        <v>186.077584442979</v>
      </c>
      <c r="H40">
        <f>(Table2[[#This Row],[1Y Return vs Nifty]]-AVERAGE(Table2[1Y Return vs Nifty]))/_xlfn.STDEV.P(Table2[1Y Return vs Nifty])</f>
        <v>2.3200594113884252</v>
      </c>
      <c r="I40">
        <v>15.4696156077409</v>
      </c>
      <c r="J40">
        <f>(Table2[[#This Row],[1M Return vs Nifty]]-AVERAGE(Table2[1M Return vs Nifty]))/_xlfn.STDEV.P(Table2[1M Return vs Nifty])</f>
        <v>1.5766840617776097</v>
      </c>
      <c r="K40">
        <v>17.118182559127799</v>
      </c>
      <c r="L40">
        <f>(Table2[[#This Row],[6M Return vs Nifty]]-AVERAGE(Table2[6M Return vs Nifty]))/_xlfn.STDEV.P(Table2[6M Return vs Nifty])</f>
        <v>0.38911365870560116</v>
      </c>
      <c r="M40">
        <v>8.3501924417036797</v>
      </c>
      <c r="N40">
        <f>(Table2[[#This Row],[1W Return vs Nifty]]-AVERAGE(Table2[1W Return vs Nifty]))/_xlfn.STDEV.P(Table2[1W Return vs Nifty])</f>
        <v>1.7967355073946392</v>
      </c>
      <c r="O40">
        <v>440.15</v>
      </c>
      <c r="P40">
        <v>410.51687778423099</v>
      </c>
      <c r="Q40">
        <v>339.34948516211801</v>
      </c>
      <c r="R40">
        <v>69.279844160759694</v>
      </c>
      <c r="S40" s="1">
        <f>(Table2[[#This Row],[Close Price]]-Table2[[#This Row],[20D EMA]])/Table2[[#This Row],[20D EMA]]</f>
        <v>8.1790298761785757E-2</v>
      </c>
      <c r="T40" s="1">
        <f>(Table2[[#This Row],[Close Price]]-Table2[[#This Row],[50D EMA]])/Table2[[#This Row],[50D EMA]]</f>
        <v>0.15987922974086824</v>
      </c>
      <c r="U40" s="1">
        <f>(Table2[[#This Row],[Close Price]]-Table2[[#This Row],[200D EMA]])/Table2[[#This Row],[200D EMA]]</f>
        <v>0.40312574740618218</v>
      </c>
      <c r="V40">
        <v>1.8721289792696201</v>
      </c>
      <c r="W40">
        <v>458</v>
      </c>
      <c r="X40">
        <v>482.65</v>
      </c>
      <c r="Y40">
        <v>443.9</v>
      </c>
      <c r="Z40">
        <v>491.4</v>
      </c>
      <c r="AA40">
        <v>427.65</v>
      </c>
      <c r="AB40">
        <v>491.4</v>
      </c>
      <c r="AC40" s="1">
        <f>(Table2[[#This Row],[Close Price]]/Table2[[#This Row],[Day Low]])-1</f>
        <v>3.962882096069853E-2</v>
      </c>
      <c r="AD40" s="1">
        <f>(Table2[[#This Row],[Day High]]/Table2[[#This Row],[Close Price]])-1</f>
        <v>1.3651160348629565E-2</v>
      </c>
      <c r="AE40" s="1">
        <f>(Table2[[#This Row],[Close Price]]/Table2[[#This Row],[Current Week Low]])-1</f>
        <v>7.2651498085154254E-2</v>
      </c>
      <c r="AF40" s="1">
        <f>(Table2[[#This Row],[Current Week High]]/Table2[[#This Row],[Close Price]])-1</f>
        <v>3.2027722356400279E-2</v>
      </c>
      <c r="AG40" s="1">
        <f>(Table2[[#This Row],[Close Price]]/Table2[[#This Row],[Current Month Low]])-1</f>
        <v>0.11341049924003266</v>
      </c>
      <c r="AH40" s="1">
        <f>(Table2[[#This Row],[Current Month High]]/Table2[[#This Row],[Close Price]])-1</f>
        <v>3.2027722356400279E-2</v>
      </c>
      <c r="AI40">
        <v>3.2027722356400199</v>
      </c>
      <c r="AJ40">
        <v>216.69437978051201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0.28999999999999998</v>
      </c>
      <c r="AM40" t="s">
        <v>3121</v>
      </c>
      <c r="AN40">
        <v>16.420000000000002</v>
      </c>
      <c r="AO40" t="s">
        <v>3121</v>
      </c>
      <c r="AP40">
        <v>0.21594587412275701</v>
      </c>
      <c r="AQ40">
        <f>(Table2[[#This Row],[Sharpe Ratio]]-AVERAGE(Table2[Sharpe Ratio]))/_xlfn.STDEV.P(Table2[Sharpe Ratio])</f>
        <v>1.7890170434469026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7.8716096827131778</v>
      </c>
      <c r="AS40">
        <f>_xlfn.RANK.AVG(Table2[[#This Row],[1Y Return vs Nifty Z-Score]],Table2[1Y Return vs Nifty Z-Score])</f>
        <v>21</v>
      </c>
      <c r="AT40">
        <f>_xlfn.RANK.AVG(Table2[[#This Row],[6M Return vs Nifty Z-Score]],Table2[6M Return vs Nifty Z-Score])</f>
        <v>214</v>
      </c>
      <c r="AU40">
        <f>_xlfn.RANK.AVG(Table2[[#This Row],[Sharpe Ratio Z-Score]],Table2[Sharpe Ratio Z-Score])</f>
        <v>27</v>
      </c>
      <c r="AV40">
        <f>(Table2[[#This Row],[Rank 1Y]]+Table2[[#This Row],[Rank 6M]]+Table2[[#This Row],[Rank Sharpe]])/3</f>
        <v>87.333333333333329</v>
      </c>
    </row>
    <row r="41" spans="1:48" x14ac:dyDescent="0.3">
      <c r="A41" t="s">
        <v>1347</v>
      </c>
      <c r="B41" t="s">
        <v>1348</v>
      </c>
      <c r="C41" t="s">
        <v>3090</v>
      </c>
      <c r="D41" t="s">
        <v>297</v>
      </c>
      <c r="E41">
        <v>8039.7478222099999</v>
      </c>
      <c r="F41">
        <v>1934.95</v>
      </c>
      <c r="G41">
        <v>87.086641783738699</v>
      </c>
      <c r="H41">
        <f>(Table2[[#This Row],[1Y Return vs Nifty]]-AVERAGE(Table2[1Y Return vs Nifty]))/_xlfn.STDEV.P(Table2[1Y Return vs Nifty])</f>
        <v>0.81505080183030987</v>
      </c>
      <c r="I41">
        <v>25.795854661636401</v>
      </c>
      <c r="J41">
        <f>(Table2[[#This Row],[1M Return vs Nifty]]-AVERAGE(Table2[1M Return vs Nifty]))/_xlfn.STDEV.P(Table2[1M Return vs Nifty])</f>
        <v>2.5463130813534454</v>
      </c>
      <c r="K41">
        <v>78.019819571828506</v>
      </c>
      <c r="L41">
        <f>(Table2[[#This Row],[6M Return vs Nifty]]-AVERAGE(Table2[6M Return vs Nifty]))/_xlfn.STDEV.P(Table2[6M Return vs Nifty])</f>
        <v>2.4678363719458818</v>
      </c>
      <c r="M41">
        <v>8.2438829876931106</v>
      </c>
      <c r="N41">
        <f>(Table2[[#This Row],[1W Return vs Nifty]]-AVERAGE(Table2[1W Return vs Nifty]))/_xlfn.STDEV.P(Table2[1W Return vs Nifty])</f>
        <v>1.7756703458812493</v>
      </c>
      <c r="O41">
        <v>1694.93</v>
      </c>
      <c r="P41">
        <v>1539.0798637708001</v>
      </c>
      <c r="Q41">
        <v>1269.8856881798399</v>
      </c>
      <c r="R41">
        <v>75.908262979968598</v>
      </c>
      <c r="S41" s="1">
        <f>(Table2[[#This Row],[Close Price]]-Table2[[#This Row],[20D EMA]])/Table2[[#This Row],[20D EMA]]</f>
        <v>0.14161056798805849</v>
      </c>
      <c r="T41" s="1">
        <f>(Table2[[#This Row],[Close Price]]-Table2[[#This Row],[50D EMA]])/Table2[[#This Row],[50D EMA]]</f>
        <v>0.25721221201562866</v>
      </c>
      <c r="U41" s="1">
        <f>(Table2[[#This Row],[Close Price]]-Table2[[#This Row],[200D EMA]])/Table2[[#This Row],[200D EMA]]</f>
        <v>0.52371982613129064</v>
      </c>
      <c r="V41">
        <v>1.70259801482359</v>
      </c>
      <c r="W41">
        <v>1885.35</v>
      </c>
      <c r="X41">
        <v>1964</v>
      </c>
      <c r="Y41">
        <v>1692.4</v>
      </c>
      <c r="Z41">
        <v>1964</v>
      </c>
      <c r="AA41">
        <v>1692.4</v>
      </c>
      <c r="AB41">
        <v>1964</v>
      </c>
      <c r="AC41" s="1">
        <f>(Table2[[#This Row],[Close Price]]/Table2[[#This Row],[Day Low]])-1</f>
        <v>2.6308112552046126E-2</v>
      </c>
      <c r="AD41" s="1">
        <f>(Table2[[#This Row],[Day High]]/Table2[[#This Row],[Close Price]])-1</f>
        <v>1.5013307837411727E-2</v>
      </c>
      <c r="AE41" s="1">
        <f>(Table2[[#This Row],[Close Price]]/Table2[[#This Row],[Current Week Low]])-1</f>
        <v>0.14331718269912552</v>
      </c>
      <c r="AF41" s="1">
        <f>(Table2[[#This Row],[Current Week High]]/Table2[[#This Row],[Close Price]])-1</f>
        <v>1.5013307837411727E-2</v>
      </c>
      <c r="AG41" s="1">
        <f>(Table2[[#This Row],[Close Price]]/Table2[[#This Row],[Current Month Low]])-1</f>
        <v>0.14331718269912552</v>
      </c>
      <c r="AH41" s="1">
        <f>(Table2[[#This Row],[Current Month High]]/Table2[[#This Row],[Close Price]])-1</f>
        <v>1.5013307837411727E-2</v>
      </c>
      <c r="AI41">
        <v>1.50133078374117</v>
      </c>
      <c r="AJ41">
        <v>121.872491686733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0.46</v>
      </c>
      <c r="AM41" t="s">
        <v>3121</v>
      </c>
      <c r="AN41">
        <v>16.559999999999999</v>
      </c>
      <c r="AO41" t="s">
        <v>3121</v>
      </c>
      <c r="AP41">
        <v>0.13672148306941301</v>
      </c>
      <c r="AQ41">
        <f>(Table2[[#This Row],[Sharpe Ratio]]-AVERAGE(Table2[Sharpe Ratio]))/_xlfn.STDEV.P(Table2[Sharpe Ratio])</f>
        <v>0.86740867123715826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8.4722792722480449</v>
      </c>
      <c r="AS41">
        <f>_xlfn.RANK.AVG(Table2[[#This Row],[1Y Return vs Nifty Z-Score]],Table2[1Y Return vs Nifty Z-Score])</f>
        <v>110</v>
      </c>
      <c r="AT41">
        <f>_xlfn.RANK.AVG(Table2[[#This Row],[6M Return vs Nifty Z-Score]],Table2[6M Return vs Nifty Z-Score])</f>
        <v>18</v>
      </c>
      <c r="AU41">
        <f>_xlfn.RANK.AVG(Table2[[#This Row],[Sharpe Ratio Z-Score]],Table2[Sharpe Ratio Z-Score])</f>
        <v>138</v>
      </c>
      <c r="AV41">
        <f>(Table2[[#This Row],[Rank 1Y]]+Table2[[#This Row],[Rank 6M]]+Table2[[#This Row],[Rank Sharpe]])/3</f>
        <v>88.666666666666671</v>
      </c>
    </row>
    <row r="42" spans="1:48" x14ac:dyDescent="0.3">
      <c r="A42" t="s">
        <v>252</v>
      </c>
      <c r="B42" t="s">
        <v>253</v>
      </c>
      <c r="C42" t="s">
        <v>3087</v>
      </c>
      <c r="D42" t="s">
        <v>153</v>
      </c>
      <c r="E42">
        <v>105227.95458809999</v>
      </c>
      <c r="F42">
        <v>302.2</v>
      </c>
      <c r="G42">
        <v>174.35128050603501</v>
      </c>
      <c r="H42">
        <f>(Table2[[#This Row],[1Y Return vs Nifty]]-AVERAGE(Table2[1Y Return vs Nifty]))/_xlfn.STDEV.P(Table2[1Y Return vs Nifty])</f>
        <v>2.1417785716539579</v>
      </c>
      <c r="I42">
        <v>-9.9984842266346501</v>
      </c>
      <c r="J42">
        <f>(Table2[[#This Row],[1M Return vs Nifty]]-AVERAGE(Table2[1M Return vs Nifty]))/_xlfn.STDEV.P(Table2[1M Return vs Nifty])</f>
        <v>-0.81475860616539164</v>
      </c>
      <c r="K42">
        <v>20.9386520211667</v>
      </c>
      <c r="L42">
        <f>(Table2[[#This Row],[6M Return vs Nifty]]-AVERAGE(Table2[6M Return vs Nifty]))/_xlfn.STDEV.P(Table2[6M Return vs Nifty])</f>
        <v>0.51951568130353132</v>
      </c>
      <c r="M42">
        <v>-1.0422179049101099</v>
      </c>
      <c r="N42">
        <f>(Table2[[#This Row],[1W Return vs Nifty]]-AVERAGE(Table2[1W Return vs Nifty]))/_xlfn.STDEV.P(Table2[1W Return vs Nifty])</f>
        <v>-6.4365584628486974E-2</v>
      </c>
      <c r="O42">
        <v>305.88</v>
      </c>
      <c r="P42">
        <v>301.65225115931997</v>
      </c>
      <c r="Q42">
        <v>244.34120558701099</v>
      </c>
      <c r="R42">
        <v>47.301405066517702</v>
      </c>
      <c r="S42" s="1">
        <f>(Table2[[#This Row],[Close Price]]-Table2[[#This Row],[20D EMA]])/Table2[[#This Row],[20D EMA]]</f>
        <v>-1.2030861775859837E-2</v>
      </c>
      <c r="T42" s="1">
        <f>(Table2[[#This Row],[Close Price]]-Table2[[#This Row],[50D EMA]])/Table2[[#This Row],[50D EMA]]</f>
        <v>1.8158287848835481E-3</v>
      </c>
      <c r="U42" s="1">
        <f>(Table2[[#This Row],[Close Price]]-Table2[[#This Row],[200D EMA]])/Table2[[#This Row],[200D EMA]]</f>
        <v>0.23679507627044602</v>
      </c>
      <c r="V42">
        <v>0.70300806934258697</v>
      </c>
      <c r="W42">
        <v>299.14999999999998</v>
      </c>
      <c r="X42">
        <v>305.8</v>
      </c>
      <c r="Y42">
        <v>285</v>
      </c>
      <c r="Z42">
        <v>305.8</v>
      </c>
      <c r="AA42">
        <v>285</v>
      </c>
      <c r="AB42">
        <v>319.95</v>
      </c>
      <c r="AC42" s="1">
        <f>(Table2[[#This Row],[Close Price]]/Table2[[#This Row],[Day Low]])-1</f>
        <v>1.019555406986461E-2</v>
      </c>
      <c r="AD42" s="1">
        <f>(Table2[[#This Row],[Day High]]/Table2[[#This Row],[Close Price]])-1</f>
        <v>1.1912640635340921E-2</v>
      </c>
      <c r="AE42" s="1">
        <f>(Table2[[#This Row],[Close Price]]/Table2[[#This Row],[Current Week Low]])-1</f>
        <v>6.0350877192982377E-2</v>
      </c>
      <c r="AF42" s="1">
        <f>(Table2[[#This Row],[Current Week High]]/Table2[[#This Row],[Close Price]])-1</f>
        <v>1.1912640635340921E-2</v>
      </c>
      <c r="AG42" s="1">
        <f>(Table2[[#This Row],[Close Price]]/Table2[[#This Row],[Current Month Low]])-1</f>
        <v>6.0350877192982377E-2</v>
      </c>
      <c r="AH42" s="1">
        <f>(Table2[[#This Row],[Current Month High]]/Table2[[#This Row],[Close Price]])-1</f>
        <v>5.8735936465916572E-2</v>
      </c>
      <c r="AI42">
        <v>10.969556585043</v>
      </c>
      <c r="AJ42">
        <v>209.94871794871699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-0.05</v>
      </c>
      <c r="AM42" t="s">
        <v>3120</v>
      </c>
      <c r="AN42">
        <v>-2.25</v>
      </c>
      <c r="AO42" t="s">
        <v>3120</v>
      </c>
      <c r="AP42">
        <v>0.179919505798498</v>
      </c>
      <c r="AQ42">
        <f>(Table2[[#This Row],[Sharpe Ratio]]-AVERAGE(Table2[Sharpe Ratio]))/_xlfn.STDEV.P(Table2[Sharpe Ratio])</f>
        <v>1.3699263792398015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3.1520964414034123</v>
      </c>
      <c r="AS42">
        <f>_xlfn.RANK.AVG(Table2[[#This Row],[1Y Return vs Nifty Z-Score]],Table2[1Y Return vs Nifty Z-Score])</f>
        <v>25</v>
      </c>
      <c r="AT42">
        <f>_xlfn.RANK.AVG(Table2[[#This Row],[6M Return vs Nifty Z-Score]],Table2[6M Return vs Nifty Z-Score])</f>
        <v>181</v>
      </c>
      <c r="AU42">
        <f>_xlfn.RANK.AVG(Table2[[#This Row],[Sharpe Ratio Z-Score]],Table2[Sharpe Ratio Z-Score])</f>
        <v>66</v>
      </c>
      <c r="AV42">
        <f>(Table2[[#This Row],[Rank 1Y]]+Table2[[#This Row],[Rank 6M]]+Table2[[#This Row],[Rank Sharpe]])/3</f>
        <v>90.666666666666671</v>
      </c>
    </row>
    <row r="43" spans="1:48" x14ac:dyDescent="0.3">
      <c r="A43" t="s">
        <v>268</v>
      </c>
      <c r="B43" t="s">
        <v>269</v>
      </c>
      <c r="C43" t="s">
        <v>3087</v>
      </c>
      <c r="D43" t="s">
        <v>270</v>
      </c>
      <c r="E43">
        <v>102982.572</v>
      </c>
      <c r="F43">
        <v>3715.1</v>
      </c>
      <c r="G43">
        <v>88.343542393146507</v>
      </c>
      <c r="H43">
        <f>(Table2[[#This Row],[1Y Return vs Nifty]]-AVERAGE(Table2[1Y Return vs Nifty]))/_xlfn.STDEV.P(Table2[1Y Return vs Nifty])</f>
        <v>0.83416008786902629</v>
      </c>
      <c r="I43">
        <v>-6.8054972666075004</v>
      </c>
      <c r="J43">
        <f>(Table2[[#This Row],[1M Return vs Nifty]]-AVERAGE(Table2[1M Return vs Nifty]))/_xlfn.STDEV.P(Table2[1M Return vs Nifty])</f>
        <v>-0.51493862336133245</v>
      </c>
      <c r="K43">
        <v>30.859197143750499</v>
      </c>
      <c r="L43">
        <f>(Table2[[#This Row],[6M Return vs Nifty]]-AVERAGE(Table2[6M Return vs Nifty]))/_xlfn.STDEV.P(Table2[6M Return vs Nifty])</f>
        <v>0.85812829478286046</v>
      </c>
      <c r="M43">
        <v>8.1224129908736806</v>
      </c>
      <c r="N43">
        <f>(Table2[[#This Row],[1W Return vs Nifty]]-AVERAGE(Table2[1W Return vs Nifty]))/_xlfn.STDEV.P(Table2[1W Return vs Nifty])</f>
        <v>1.7516011309102286</v>
      </c>
      <c r="O43">
        <v>3720.27</v>
      </c>
      <c r="P43">
        <v>3702.09722424142</v>
      </c>
      <c r="Q43">
        <v>3017.51198437945</v>
      </c>
      <c r="R43">
        <v>51.5750393144016</v>
      </c>
      <c r="S43" s="1">
        <f>(Table2[[#This Row],[Close Price]]-Table2[[#This Row],[20D EMA]])/Table2[[#This Row],[20D EMA]]</f>
        <v>-1.3896840820693318E-3</v>
      </c>
      <c r="T43" s="1">
        <f>(Table2[[#This Row],[Close Price]]-Table2[[#This Row],[50D EMA]])/Table2[[#This Row],[50D EMA]]</f>
        <v>3.5122729012726675E-3</v>
      </c>
      <c r="U43" s="1">
        <f>(Table2[[#This Row],[Close Price]]-Table2[[#This Row],[200D EMA]])/Table2[[#This Row],[200D EMA]]</f>
        <v>0.2311798658072301</v>
      </c>
      <c r="V43">
        <v>1.31713176444308</v>
      </c>
      <c r="W43">
        <v>3701.15</v>
      </c>
      <c r="X43">
        <v>3824</v>
      </c>
      <c r="Y43">
        <v>3359.05</v>
      </c>
      <c r="Z43">
        <v>3824</v>
      </c>
      <c r="AA43">
        <v>3359.05</v>
      </c>
      <c r="AB43">
        <v>3864.95</v>
      </c>
      <c r="AC43" s="1">
        <f>(Table2[[#This Row],[Close Price]]/Table2[[#This Row],[Day Low]])-1</f>
        <v>3.7690987936180864E-3</v>
      </c>
      <c r="AD43" s="1">
        <f>(Table2[[#This Row],[Day High]]/Table2[[#This Row],[Close Price]])-1</f>
        <v>2.9312804500551737E-2</v>
      </c>
      <c r="AE43" s="1">
        <f>(Table2[[#This Row],[Close Price]]/Table2[[#This Row],[Current Week Low]])-1</f>
        <v>0.10599723136005701</v>
      </c>
      <c r="AF43" s="1">
        <f>(Table2[[#This Row],[Current Week High]]/Table2[[#This Row],[Close Price]])-1</f>
        <v>2.9312804500551737E-2</v>
      </c>
      <c r="AG43" s="1">
        <f>(Table2[[#This Row],[Close Price]]/Table2[[#This Row],[Current Month Low]])-1</f>
        <v>0.10599723136005701</v>
      </c>
      <c r="AH43" s="1">
        <f>(Table2[[#This Row],[Current Month High]]/Table2[[#This Row],[Close Price]])-1</f>
        <v>4.0335388011089934E-2</v>
      </c>
      <c r="AI43">
        <v>12.295765928238801</v>
      </c>
      <c r="AJ43">
        <v>124.708159438698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-0.08</v>
      </c>
      <c r="AM43" t="s">
        <v>3120</v>
      </c>
      <c r="AN43">
        <v>4.91</v>
      </c>
      <c r="AO43" t="s">
        <v>3121</v>
      </c>
      <c r="AP43">
        <v>0.19559700386435799</v>
      </c>
      <c r="AQ43">
        <f>(Table2[[#This Row],[Sharpe Ratio]]-AVERAGE(Table2[Sharpe Ratio]))/_xlfn.STDEV.P(Table2[Sharpe Ratio])</f>
        <v>1.5523009394061278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4.4812518296069106</v>
      </c>
      <c r="AS43">
        <f>_xlfn.RANK.AVG(Table2[[#This Row],[1Y Return vs Nifty Z-Score]],Table2[1Y Return vs Nifty Z-Score])</f>
        <v>107</v>
      </c>
      <c r="AT43">
        <f>_xlfn.RANK.AVG(Table2[[#This Row],[6M Return vs Nifty Z-Score]],Table2[6M Return vs Nifty Z-Score])</f>
        <v>122</v>
      </c>
      <c r="AU43">
        <f>_xlfn.RANK.AVG(Table2[[#This Row],[Sharpe Ratio Z-Score]],Table2[Sharpe Ratio Z-Score])</f>
        <v>43</v>
      </c>
      <c r="AV43">
        <f>(Table2[[#This Row],[Rank 1Y]]+Table2[[#This Row],[Rank 6M]]+Table2[[#This Row],[Rank Sharpe]])/3</f>
        <v>90.666666666666671</v>
      </c>
    </row>
    <row r="44" spans="1:48" x14ac:dyDescent="0.3">
      <c r="A44" t="s">
        <v>727</v>
      </c>
      <c r="B44" t="s">
        <v>728</v>
      </c>
      <c r="C44" t="s">
        <v>3087</v>
      </c>
      <c r="D44" t="s">
        <v>153</v>
      </c>
      <c r="E44">
        <v>22716.002583231999</v>
      </c>
      <c r="F44">
        <v>174.23</v>
      </c>
      <c r="G44">
        <v>187.00714470356601</v>
      </c>
      <c r="H44">
        <f>(Table2[[#This Row],[1Y Return vs Nifty]]-AVERAGE(Table2[1Y Return vs Nifty]))/_xlfn.STDEV.P(Table2[1Y Return vs Nifty])</f>
        <v>2.3341919790527457</v>
      </c>
      <c r="I44">
        <v>4.7492039439330798</v>
      </c>
      <c r="J44">
        <f>(Table2[[#This Row],[1M Return vs Nifty]]-AVERAGE(Table2[1M Return vs Nifty]))/_xlfn.STDEV.P(Table2[1M Return vs Nifty])</f>
        <v>0.57004241840930525</v>
      </c>
      <c r="K44">
        <v>24.196712798108301</v>
      </c>
      <c r="L44">
        <f>(Table2[[#This Row],[6M Return vs Nifty]]-AVERAGE(Table2[6M Return vs Nifty]))/_xlfn.STDEV.P(Table2[6M Return vs Nifty])</f>
        <v>0.63072131173237178</v>
      </c>
      <c r="M44">
        <v>4.4585795565098701E-2</v>
      </c>
      <c r="N44">
        <f>(Table2[[#This Row],[1W Return vs Nifty]]-AVERAGE(Table2[1W Return vs Nifty]))/_xlfn.STDEV.P(Table2[1W Return vs Nifty])</f>
        <v>0.15098398796534718</v>
      </c>
      <c r="O44">
        <v>167.87</v>
      </c>
      <c r="P44">
        <v>159.13446757941301</v>
      </c>
      <c r="Q44">
        <v>127.34911422316701</v>
      </c>
      <c r="R44">
        <v>57.2506087591293</v>
      </c>
      <c r="S44" s="1">
        <f>(Table2[[#This Row],[Close Price]]-Table2[[#This Row],[20D EMA]])/Table2[[#This Row],[20D EMA]]</f>
        <v>3.7886459760528894E-2</v>
      </c>
      <c r="T44" s="1">
        <f>(Table2[[#This Row],[Close Price]]-Table2[[#This Row],[50D EMA]])/Table2[[#This Row],[50D EMA]]</f>
        <v>9.486023141437816E-2</v>
      </c>
      <c r="U44" s="1">
        <f>(Table2[[#This Row],[Close Price]]-Table2[[#This Row],[200D EMA]])/Table2[[#This Row],[200D EMA]]</f>
        <v>0.36812887206014455</v>
      </c>
      <c r="V44">
        <v>1.1444702752062399</v>
      </c>
      <c r="W44">
        <v>171.6</v>
      </c>
      <c r="X44">
        <v>177</v>
      </c>
      <c r="Y44">
        <v>164.07</v>
      </c>
      <c r="Z44">
        <v>179.51</v>
      </c>
      <c r="AA44">
        <v>164.07</v>
      </c>
      <c r="AB44">
        <v>184.95</v>
      </c>
      <c r="AC44" s="1">
        <f>(Table2[[#This Row],[Close Price]]/Table2[[#This Row],[Day Low]])-1</f>
        <v>1.5326340326340393E-2</v>
      </c>
      <c r="AD44" s="1">
        <f>(Table2[[#This Row],[Day High]]/Table2[[#This Row],[Close Price]])-1</f>
        <v>1.5898524938299907E-2</v>
      </c>
      <c r="AE44" s="1">
        <f>(Table2[[#This Row],[Close Price]]/Table2[[#This Row],[Current Week Low]])-1</f>
        <v>6.1924788200158343E-2</v>
      </c>
      <c r="AF44" s="1">
        <f>(Table2[[#This Row],[Current Week High]]/Table2[[#This Row],[Close Price]])-1</f>
        <v>3.0304769557481404E-2</v>
      </c>
      <c r="AG44" s="1">
        <f>(Table2[[#This Row],[Close Price]]/Table2[[#This Row],[Current Month Low]])-1</f>
        <v>6.1924788200158343E-2</v>
      </c>
      <c r="AH44" s="1">
        <f>(Table2[[#This Row],[Current Month High]]/Table2[[#This Row],[Close Price]])-1</f>
        <v>6.1527865465189624E-2</v>
      </c>
      <c r="AI44">
        <v>9.0512540894220397</v>
      </c>
      <c r="AJ44">
        <v>274.68817204301001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</v>
      </c>
      <c r="AM44" t="s">
        <v>3121</v>
      </c>
      <c r="AN44">
        <v>8.84</v>
      </c>
      <c r="AO44" t="s">
        <v>3121</v>
      </c>
      <c r="AP44">
        <v>0.156143365791789</v>
      </c>
      <c r="AQ44">
        <f>(Table2[[#This Row],[Sharpe Ratio]]-AVERAGE(Table2[Sharpe Ratio]))/_xlfn.STDEV.P(Table2[Sharpe Ratio])</f>
        <v>1.0933412342147057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4.7792809313744753</v>
      </c>
      <c r="AS44">
        <f>_xlfn.RANK.AVG(Table2[[#This Row],[1Y Return vs Nifty Z-Score]],Table2[1Y Return vs Nifty Z-Score])</f>
        <v>20</v>
      </c>
      <c r="AT44">
        <f>_xlfn.RANK.AVG(Table2[[#This Row],[6M Return vs Nifty Z-Score]],Table2[6M Return vs Nifty Z-Score])</f>
        <v>152</v>
      </c>
      <c r="AU44">
        <f>_xlfn.RANK.AVG(Table2[[#This Row],[Sharpe Ratio Z-Score]],Table2[Sharpe Ratio Z-Score])</f>
        <v>101</v>
      </c>
      <c r="AV44">
        <f>(Table2[[#This Row],[Rank 1Y]]+Table2[[#This Row],[Rank 6M]]+Table2[[#This Row],[Rank Sharpe]])/3</f>
        <v>91</v>
      </c>
    </row>
    <row r="45" spans="1:48" x14ac:dyDescent="0.3">
      <c r="A45" t="s">
        <v>723</v>
      </c>
      <c r="B45" t="s">
        <v>724</v>
      </c>
      <c r="C45" t="s">
        <v>3078</v>
      </c>
      <c r="D45" t="s">
        <v>43</v>
      </c>
      <c r="E45">
        <v>22939.870972100001</v>
      </c>
      <c r="F45">
        <v>4430.05</v>
      </c>
      <c r="G45">
        <v>79.142066704025098</v>
      </c>
      <c r="H45">
        <f>(Table2[[#This Row],[1Y Return vs Nifty]]-AVERAGE(Table2[1Y Return vs Nifty]))/_xlfn.STDEV.P(Table2[1Y Return vs Nifty])</f>
        <v>0.69426546962664959</v>
      </c>
      <c r="I45">
        <v>-3.26536587171893</v>
      </c>
      <c r="J45">
        <f>(Table2[[#This Row],[1M Return vs Nifty]]-AVERAGE(Table2[1M Return vs Nifty]))/_xlfn.STDEV.P(Table2[1M Return vs Nifty])</f>
        <v>-0.1825219404161017</v>
      </c>
      <c r="K45">
        <v>74.692516970293397</v>
      </c>
      <c r="L45">
        <f>(Table2[[#This Row],[6M Return vs Nifty]]-AVERAGE(Table2[6M Return vs Nifty]))/_xlfn.STDEV.P(Table2[6M Return vs Nifty])</f>
        <v>2.3542673476815241</v>
      </c>
      <c r="M45">
        <v>-1.1565788179913601</v>
      </c>
      <c r="N45">
        <f>(Table2[[#This Row],[1W Return vs Nifty]]-AVERAGE(Table2[1W Return vs Nifty]))/_xlfn.STDEV.P(Table2[1W Return vs Nifty])</f>
        <v>-8.7026138455014571E-2</v>
      </c>
      <c r="O45">
        <v>4211.13</v>
      </c>
      <c r="P45">
        <v>4086.2390158385001</v>
      </c>
      <c r="Q45">
        <v>3256.65174312627</v>
      </c>
      <c r="R45">
        <v>64.233404251408601</v>
      </c>
      <c r="S45" s="1">
        <f>(Table2[[#This Row],[Close Price]]-Table2[[#This Row],[20D EMA]])/Table2[[#This Row],[20D EMA]]</f>
        <v>5.1986046500582993E-2</v>
      </c>
      <c r="T45" s="1">
        <f>(Table2[[#This Row],[Close Price]]-Table2[[#This Row],[50D EMA]])/Table2[[#This Row],[50D EMA]]</f>
        <v>8.4138735602315162E-2</v>
      </c>
      <c r="U45" s="1">
        <f>(Table2[[#This Row],[Close Price]]-Table2[[#This Row],[200D EMA]])/Table2[[#This Row],[200D EMA]]</f>
        <v>0.3603081782847648</v>
      </c>
      <c r="V45">
        <v>0.63025123569376895</v>
      </c>
      <c r="W45">
        <v>4161.6499999999996</v>
      </c>
      <c r="X45">
        <v>4455.45</v>
      </c>
      <c r="Y45">
        <v>3965.5</v>
      </c>
      <c r="Z45">
        <v>4455.45</v>
      </c>
      <c r="AA45">
        <v>3965.5</v>
      </c>
      <c r="AB45">
        <v>4479.8999999999996</v>
      </c>
      <c r="AC45" s="1">
        <f>(Table2[[#This Row],[Close Price]]/Table2[[#This Row],[Day Low]])-1</f>
        <v>6.4493650355027521E-2</v>
      </c>
      <c r="AD45" s="1">
        <f>(Table2[[#This Row],[Day High]]/Table2[[#This Row],[Close Price]])-1</f>
        <v>5.7335695985372137E-3</v>
      </c>
      <c r="AE45" s="1">
        <f>(Table2[[#This Row],[Close Price]]/Table2[[#This Row],[Current Week Low]])-1</f>
        <v>0.11714790064304625</v>
      </c>
      <c r="AF45" s="1">
        <f>(Table2[[#This Row],[Current Week High]]/Table2[[#This Row],[Close Price]])-1</f>
        <v>5.7335695985372137E-3</v>
      </c>
      <c r="AG45" s="1">
        <f>(Table2[[#This Row],[Close Price]]/Table2[[#This Row],[Current Month Low]])-1</f>
        <v>0.11714790064304625</v>
      </c>
      <c r="AH45" s="1">
        <f>(Table2[[#This Row],[Current Month High]]/Table2[[#This Row],[Close Price]])-1</f>
        <v>1.1252694664845686E-2</v>
      </c>
      <c r="AI45">
        <v>8.8317287615263993</v>
      </c>
      <c r="AJ45">
        <v>122.38090457306301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0.01</v>
      </c>
      <c r="AM45" t="s">
        <v>3121</v>
      </c>
      <c r="AN45">
        <v>6.03</v>
      </c>
      <c r="AO45" t="s">
        <v>3121</v>
      </c>
      <c r="AP45">
        <v>0.14475311114761999</v>
      </c>
      <c r="AQ45">
        <f>(Table2[[#This Row],[Sharpe Ratio]]-AVERAGE(Table2[Sharpe Ratio]))/_xlfn.STDEV.P(Table2[Sharpe Ratio])</f>
        <v>0.96083969141838532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3.7398244298554428</v>
      </c>
      <c r="AS45">
        <f>_xlfn.RANK.AVG(Table2[[#This Row],[1Y Return vs Nifty Z-Score]],Table2[1Y Return vs Nifty Z-Score])</f>
        <v>131</v>
      </c>
      <c r="AT45">
        <f>_xlfn.RANK.AVG(Table2[[#This Row],[6M Return vs Nifty Z-Score]],Table2[6M Return vs Nifty Z-Score])</f>
        <v>22</v>
      </c>
      <c r="AU45">
        <f>_xlfn.RANK.AVG(Table2[[#This Row],[Sharpe Ratio Z-Score]],Table2[Sharpe Ratio Z-Score])</f>
        <v>120</v>
      </c>
      <c r="AV45">
        <f>(Table2[[#This Row],[Rank 1Y]]+Table2[[#This Row],[Rank 6M]]+Table2[[#This Row],[Rank Sharpe]])/3</f>
        <v>91</v>
      </c>
    </row>
    <row r="46" spans="1:48" x14ac:dyDescent="0.3">
      <c r="A46" t="s">
        <v>240</v>
      </c>
      <c r="B46" t="s">
        <v>241</v>
      </c>
      <c r="C46" t="s">
        <v>3087</v>
      </c>
      <c r="D46" t="s">
        <v>153</v>
      </c>
      <c r="E46">
        <v>109006.27922408</v>
      </c>
      <c r="F46">
        <v>713.2</v>
      </c>
      <c r="G46">
        <v>52.482367558586702</v>
      </c>
      <c r="H46">
        <f>(Table2[[#This Row],[1Y Return vs Nifty]]-AVERAGE(Table2[1Y Return vs Nifty]))/_xlfn.STDEV.P(Table2[1Y Return vs Nifty])</f>
        <v>0.28894478407432717</v>
      </c>
      <c r="I46">
        <v>-12.171048662910801</v>
      </c>
      <c r="J46">
        <f>(Table2[[#This Row],[1M Return vs Nifty]]-AVERAGE(Table2[1M Return vs Nifty]))/_xlfn.STDEV.P(Table2[1M Return vs Nifty])</f>
        <v>-1.0187613910435007</v>
      </c>
      <c r="K46">
        <v>53.053475405247298</v>
      </c>
      <c r="L46">
        <f>(Table2[[#This Row],[6M Return vs Nifty]]-AVERAGE(Table2[6M Return vs Nifty]))/_xlfn.STDEV.P(Table2[6M Return vs Nifty])</f>
        <v>1.6156736185075256</v>
      </c>
      <c r="M46">
        <v>-3.04987757177466</v>
      </c>
      <c r="N46">
        <f>(Table2[[#This Row],[1W Return vs Nifty]]-AVERAGE(Table2[1W Return vs Nifty]))/_xlfn.STDEV.P(Table2[1W Return vs Nifty])</f>
        <v>-0.46218227496926739</v>
      </c>
      <c r="O46">
        <v>707.6</v>
      </c>
      <c r="P46">
        <v>687.85359727925197</v>
      </c>
      <c r="Q46">
        <v>562.56504449409704</v>
      </c>
      <c r="R46">
        <v>53.2127077923504</v>
      </c>
      <c r="S46" s="1">
        <f>(Table2[[#This Row],[Close Price]]-Table2[[#This Row],[20D EMA]])/Table2[[#This Row],[20D EMA]]</f>
        <v>7.9140757490107731E-3</v>
      </c>
      <c r="T46" s="1">
        <f>(Table2[[#This Row],[Close Price]]-Table2[[#This Row],[50D EMA]])/Table2[[#This Row],[50D EMA]]</f>
        <v>3.6848542801845734E-2</v>
      </c>
      <c r="U46" s="1">
        <f>(Table2[[#This Row],[Close Price]]-Table2[[#This Row],[200D EMA]])/Table2[[#This Row],[200D EMA]]</f>
        <v>0.26776451359747366</v>
      </c>
      <c r="V46">
        <v>0.66698977465676501</v>
      </c>
      <c r="W46">
        <v>683</v>
      </c>
      <c r="X46">
        <v>724</v>
      </c>
      <c r="Y46">
        <v>665.55</v>
      </c>
      <c r="Z46">
        <v>724</v>
      </c>
      <c r="AA46">
        <v>665.55</v>
      </c>
      <c r="AB46">
        <v>748.4</v>
      </c>
      <c r="AC46" s="1">
        <f>(Table2[[#This Row],[Close Price]]/Table2[[#This Row],[Day Low]])-1</f>
        <v>4.4216691068814207E-2</v>
      </c>
      <c r="AD46" s="1">
        <f>(Table2[[#This Row],[Day High]]/Table2[[#This Row],[Close Price]])-1</f>
        <v>1.5143017386427315E-2</v>
      </c>
      <c r="AE46" s="1">
        <f>(Table2[[#This Row],[Close Price]]/Table2[[#This Row],[Current Week Low]])-1</f>
        <v>7.1594921493501662E-2</v>
      </c>
      <c r="AF46" s="1">
        <f>(Table2[[#This Row],[Current Week High]]/Table2[[#This Row],[Close Price]])-1</f>
        <v>1.5143017386427315E-2</v>
      </c>
      <c r="AG46" s="1">
        <f>(Table2[[#This Row],[Close Price]]/Table2[[#This Row],[Current Month Low]])-1</f>
        <v>7.1594921493501662E-2</v>
      </c>
      <c r="AH46" s="1">
        <f>(Table2[[#This Row],[Current Month High]]/Table2[[#This Row],[Close Price]])-1</f>
        <v>4.9355019629837349E-2</v>
      </c>
      <c r="AI46">
        <v>9.8920358945597098</v>
      </c>
      <c r="AJ46">
        <v>98.552338530066805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0.06</v>
      </c>
      <c r="AM46" t="s">
        <v>3121</v>
      </c>
      <c r="AN46">
        <v>2.31</v>
      </c>
      <c r="AO46" t="s">
        <v>3121</v>
      </c>
      <c r="AP46">
        <v>0.250104125562431</v>
      </c>
      <c r="AQ46">
        <f>(Table2[[#This Row],[Sharpe Ratio]]-AVERAGE(Table2[Sharpe Ratio]))/_xlfn.STDEV.P(Table2[Sharpe Ratio])</f>
        <v>2.1863761154232635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2.610050851992348</v>
      </c>
      <c r="AS46">
        <f>_xlfn.RANK.AVG(Table2[[#This Row],[1Y Return vs Nifty Z-Score]],Table2[1Y Return vs Nifty Z-Score])</f>
        <v>216</v>
      </c>
      <c r="AT46">
        <f>_xlfn.RANK.AVG(Table2[[#This Row],[6M Return vs Nifty Z-Score]],Table2[6M Return vs Nifty Z-Score])</f>
        <v>54</v>
      </c>
      <c r="AU46">
        <f>_xlfn.RANK.AVG(Table2[[#This Row],[Sharpe Ratio Z-Score]],Table2[Sharpe Ratio Z-Score])</f>
        <v>9</v>
      </c>
      <c r="AV46">
        <f>(Table2[[#This Row],[Rank 1Y]]+Table2[[#This Row],[Rank 6M]]+Table2[[#This Row],[Rank Sharpe]])/3</f>
        <v>93</v>
      </c>
    </row>
    <row r="47" spans="1:48" x14ac:dyDescent="0.3">
      <c r="A47" t="s">
        <v>574</v>
      </c>
      <c r="B47" t="s">
        <v>575</v>
      </c>
      <c r="C47" t="s">
        <v>3087</v>
      </c>
      <c r="D47" t="s">
        <v>230</v>
      </c>
      <c r="E47">
        <v>33251.331157000001</v>
      </c>
      <c r="F47">
        <v>8278</v>
      </c>
      <c r="G47">
        <v>83.950512178745299</v>
      </c>
      <c r="H47">
        <f>(Table2[[#This Row],[1Y Return vs Nifty]]-AVERAGE(Table2[1Y Return vs Nifty]))/_xlfn.STDEV.P(Table2[1Y Return vs Nifty])</f>
        <v>0.76737066131025611</v>
      </c>
      <c r="I47">
        <v>-6.2547469784350396</v>
      </c>
      <c r="J47">
        <f>(Table2[[#This Row],[1M Return vs Nifty]]-AVERAGE(Table2[1M Return vs Nifty]))/_xlfn.STDEV.P(Table2[1M Return vs Nifty])</f>
        <v>-0.46322342878133527</v>
      </c>
      <c r="K47">
        <v>22.780278559388101</v>
      </c>
      <c r="L47">
        <f>(Table2[[#This Row],[6M Return vs Nifty]]-AVERAGE(Table2[6M Return vs Nifty]))/_xlfn.STDEV.P(Table2[6M Return vs Nifty])</f>
        <v>0.58237492617914188</v>
      </c>
      <c r="M47">
        <v>-3.8631029943552599</v>
      </c>
      <c r="N47">
        <f>(Table2[[#This Row],[1W Return vs Nifty]]-AVERAGE(Table2[1W Return vs Nifty]))/_xlfn.STDEV.P(Table2[1W Return vs Nifty])</f>
        <v>-0.62332245796514529</v>
      </c>
      <c r="O47">
        <v>8442.32</v>
      </c>
      <c r="P47">
        <v>8306.0414121889098</v>
      </c>
      <c r="Q47">
        <v>6910.5500764297203</v>
      </c>
      <c r="R47">
        <v>43.511917712989401</v>
      </c>
      <c r="S47" s="1">
        <f>(Table2[[#This Row],[Close Price]]-Table2[[#This Row],[20D EMA]])/Table2[[#This Row],[20D EMA]]</f>
        <v>-1.9463844061821833E-2</v>
      </c>
      <c r="T47" s="1">
        <f>(Table2[[#This Row],[Close Price]]-Table2[[#This Row],[50D EMA]])/Table2[[#This Row],[50D EMA]]</f>
        <v>-3.3760260510812936E-3</v>
      </c>
      <c r="U47" s="1">
        <f>(Table2[[#This Row],[Close Price]]-Table2[[#This Row],[200D EMA]])/Table2[[#This Row],[200D EMA]]</f>
        <v>0.19787859265130478</v>
      </c>
      <c r="V47">
        <v>1.70928532939927</v>
      </c>
      <c r="W47">
        <v>8204.25</v>
      </c>
      <c r="X47">
        <v>8438.0499999999993</v>
      </c>
      <c r="Y47">
        <v>8081</v>
      </c>
      <c r="Z47">
        <v>8519.2000000000007</v>
      </c>
      <c r="AA47">
        <v>8081</v>
      </c>
      <c r="AB47">
        <v>9329.9500000000007</v>
      </c>
      <c r="AC47" s="1">
        <f>(Table2[[#This Row],[Close Price]]/Table2[[#This Row],[Day Low]])-1</f>
        <v>8.9892433799554361E-3</v>
      </c>
      <c r="AD47" s="1">
        <f>(Table2[[#This Row],[Day High]]/Table2[[#This Row],[Close Price]])-1</f>
        <v>1.9334380285092934E-2</v>
      </c>
      <c r="AE47" s="1">
        <f>(Table2[[#This Row],[Close Price]]/Table2[[#This Row],[Current Week Low]])-1</f>
        <v>2.437817101843831E-2</v>
      </c>
      <c r="AF47" s="1">
        <f>(Table2[[#This Row],[Current Week High]]/Table2[[#This Row],[Close Price]])-1</f>
        <v>2.9137472819521726E-2</v>
      </c>
      <c r="AG47" s="1">
        <f>(Table2[[#This Row],[Close Price]]/Table2[[#This Row],[Current Month Low]])-1</f>
        <v>2.437817101843831E-2</v>
      </c>
      <c r="AH47" s="1">
        <f>(Table2[[#This Row],[Current Month High]]/Table2[[#This Row],[Close Price]])-1</f>
        <v>0.1270777965692198</v>
      </c>
      <c r="AI47">
        <v>16.693645808166199</v>
      </c>
      <c r="AJ47">
        <v>112.25641025641001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</v>
      </c>
      <c r="AM47" t="s">
        <v>3122</v>
      </c>
      <c r="AN47">
        <v>2.36</v>
      </c>
      <c r="AO47" t="s">
        <v>3121</v>
      </c>
      <c r="AP47">
        <v>0.27173564318784399</v>
      </c>
      <c r="AQ47">
        <f>(Table2[[#This Row],[Sharpe Ratio]]-AVERAGE(Table2[Sharpe Ratio]))/_xlfn.STDEV.P(Table2[Sharpe Ratio])</f>
        <v>2.4380131110772907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2.7012128118202079</v>
      </c>
      <c r="AS47">
        <f>_xlfn.RANK.AVG(Table2[[#This Row],[1Y Return vs Nifty Z-Score]],Table2[1Y Return vs Nifty Z-Score])</f>
        <v>117</v>
      </c>
      <c r="AT47">
        <f>_xlfn.RANK.AVG(Table2[[#This Row],[6M Return vs Nifty Z-Score]],Table2[6M Return vs Nifty Z-Score])</f>
        <v>163</v>
      </c>
      <c r="AU47">
        <f>_xlfn.RANK.AVG(Table2[[#This Row],[Sharpe Ratio Z-Score]],Table2[Sharpe Ratio Z-Score])</f>
        <v>4</v>
      </c>
      <c r="AV47">
        <f>(Table2[[#This Row],[Rank 1Y]]+Table2[[#This Row],[Rank 6M]]+Table2[[#This Row],[Rank Sharpe]])/3</f>
        <v>94.666666666666671</v>
      </c>
    </row>
    <row r="48" spans="1:48" x14ac:dyDescent="0.3">
      <c r="A48" t="s">
        <v>1395</v>
      </c>
      <c r="B48" t="s">
        <v>1396</v>
      </c>
      <c r="C48" t="s">
        <v>3079</v>
      </c>
      <c r="D48" t="s">
        <v>46</v>
      </c>
      <c r="E48">
        <v>7578.5641621499999</v>
      </c>
      <c r="F48">
        <v>555.15</v>
      </c>
      <c r="G48">
        <v>67.544357424036605</v>
      </c>
      <c r="H48">
        <f>(Table2[[#This Row],[1Y Return vs Nifty]]-AVERAGE(Table2[1Y Return vs Nifty]))/_xlfn.STDEV.P(Table2[1Y Return vs Nifty])</f>
        <v>0.51793971851607135</v>
      </c>
      <c r="I48">
        <v>11.885459119403899</v>
      </c>
      <c r="J48">
        <f>(Table2[[#This Row],[1M Return vs Nifty]]-AVERAGE(Table2[1M Return vs Nifty]))/_xlfn.STDEV.P(Table2[1M Return vs Nifty])</f>
        <v>1.2401334431395932</v>
      </c>
      <c r="K48">
        <v>42.298184893422999</v>
      </c>
      <c r="L48">
        <f>(Table2[[#This Row],[6M Return vs Nifty]]-AVERAGE(Table2[6M Return vs Nifty]))/_xlfn.STDEV.P(Table2[6M Return vs Nifty])</f>
        <v>1.2485690910912204</v>
      </c>
      <c r="M48">
        <v>-2.0793915607727298</v>
      </c>
      <c r="N48">
        <f>(Table2[[#This Row],[1W Return vs Nifty]]-AVERAGE(Table2[1W Return vs Nifty]))/_xlfn.STDEV.P(Table2[1W Return vs Nifty])</f>
        <v>-0.2698809903985786</v>
      </c>
      <c r="O48">
        <v>526.66</v>
      </c>
      <c r="P48">
        <v>487.02537452279</v>
      </c>
      <c r="Q48">
        <v>381.557551963614</v>
      </c>
      <c r="R48">
        <v>62.189031142265698</v>
      </c>
      <c r="S48" s="1">
        <f>(Table2[[#This Row],[Close Price]]-Table2[[#This Row],[20D EMA]])/Table2[[#This Row],[20D EMA]]</f>
        <v>5.4095621463562851E-2</v>
      </c>
      <c r="T48" s="1">
        <f>(Table2[[#This Row],[Close Price]]-Table2[[#This Row],[50D EMA]])/Table2[[#This Row],[50D EMA]]</f>
        <v>0.13987900639460857</v>
      </c>
      <c r="U48" s="1">
        <f>(Table2[[#This Row],[Close Price]]-Table2[[#This Row],[200D EMA]])/Table2[[#This Row],[200D EMA]]</f>
        <v>0.45495744257458715</v>
      </c>
      <c r="V48">
        <v>0.84759211124418998</v>
      </c>
      <c r="W48">
        <v>538</v>
      </c>
      <c r="X48">
        <v>560</v>
      </c>
      <c r="Y48">
        <v>525.04999999999995</v>
      </c>
      <c r="Z48">
        <v>579.95000000000005</v>
      </c>
      <c r="AA48">
        <v>525.04999999999995</v>
      </c>
      <c r="AB48">
        <v>579.95000000000005</v>
      </c>
      <c r="AC48" s="1">
        <f>(Table2[[#This Row],[Close Price]]/Table2[[#This Row],[Day Low]])-1</f>
        <v>3.1877323420074211E-2</v>
      </c>
      <c r="AD48" s="1">
        <f>(Table2[[#This Row],[Day High]]/Table2[[#This Row],[Close Price]])-1</f>
        <v>8.7363775556157375E-3</v>
      </c>
      <c r="AE48" s="1">
        <f>(Table2[[#This Row],[Close Price]]/Table2[[#This Row],[Current Week Low]])-1</f>
        <v>5.7327873535853779E-2</v>
      </c>
      <c r="AF48" s="1">
        <f>(Table2[[#This Row],[Current Week High]]/Table2[[#This Row],[Close Price]])-1</f>
        <v>4.4672611006034479E-2</v>
      </c>
      <c r="AG48" s="1">
        <f>(Table2[[#This Row],[Close Price]]/Table2[[#This Row],[Current Month Low]])-1</f>
        <v>5.7327873535853779E-2</v>
      </c>
      <c r="AH48" s="1">
        <f>(Table2[[#This Row],[Current Month High]]/Table2[[#This Row],[Close Price]])-1</f>
        <v>4.4672611006034479E-2</v>
      </c>
      <c r="AI48">
        <v>4.4672611006034399</v>
      </c>
      <c r="AJ48">
        <v>130.113989637305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0.39</v>
      </c>
      <c r="AM48" t="s">
        <v>3121</v>
      </c>
      <c r="AN48">
        <v>7.28</v>
      </c>
      <c r="AO48" t="s">
        <v>3121</v>
      </c>
      <c r="AP48">
        <v>0.19611328812666301</v>
      </c>
      <c r="AQ48">
        <f>(Table2[[#This Row],[Sharpe Ratio]]-AVERAGE(Table2[Sharpe Ratio]))/_xlfn.STDEV.P(Table2[Sharpe Ratio])</f>
        <v>1.558306815781499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4.2950680781298054</v>
      </c>
      <c r="AS48">
        <f>_xlfn.RANK.AVG(Table2[[#This Row],[1Y Return vs Nifty Z-Score]],Table2[1Y Return vs Nifty Z-Score])</f>
        <v>163</v>
      </c>
      <c r="AT48">
        <f>_xlfn.RANK.AVG(Table2[[#This Row],[6M Return vs Nifty Z-Score]],Table2[6M Return vs Nifty Z-Score])</f>
        <v>81</v>
      </c>
      <c r="AU48">
        <f>_xlfn.RANK.AVG(Table2[[#This Row],[Sharpe Ratio Z-Score]],Table2[Sharpe Ratio Z-Score])</f>
        <v>42</v>
      </c>
      <c r="AV48">
        <f>(Table2[[#This Row],[Rank 1Y]]+Table2[[#This Row],[Rank 6M]]+Table2[[#This Row],[Rank Sharpe]])/3</f>
        <v>95.333333333333329</v>
      </c>
    </row>
    <row r="49" spans="1:48" x14ac:dyDescent="0.3">
      <c r="A49" t="s">
        <v>1488</v>
      </c>
      <c r="B49" t="s">
        <v>1489</v>
      </c>
      <c r="C49" t="s">
        <v>3089</v>
      </c>
      <c r="D49" t="s">
        <v>141</v>
      </c>
      <c r="E49">
        <v>6679.2104463899996</v>
      </c>
      <c r="F49">
        <v>226.34</v>
      </c>
      <c r="G49">
        <v>148.71589785218001</v>
      </c>
      <c r="H49">
        <f>(Table2[[#This Row],[1Y Return vs Nifty]]-AVERAGE(Table2[1Y Return vs Nifty]))/_xlfn.STDEV.P(Table2[1Y Return vs Nifty])</f>
        <v>1.7520310799447534</v>
      </c>
      <c r="I49">
        <v>-7.2368410703981203</v>
      </c>
      <c r="J49">
        <f>(Table2[[#This Row],[1M Return vs Nifty]]-AVERAGE(Table2[1M Return vs Nifty]))/_xlfn.STDEV.P(Table2[1M Return vs Nifty])</f>
        <v>-0.55544160488119487</v>
      </c>
      <c r="K49">
        <v>22.698668178387202</v>
      </c>
      <c r="L49">
        <f>(Table2[[#This Row],[6M Return vs Nifty]]-AVERAGE(Table2[6M Return vs Nifty]))/_xlfn.STDEV.P(Table2[6M Return vs Nifty])</f>
        <v>0.57958936308192355</v>
      </c>
      <c r="M49">
        <v>3.7517041489098601</v>
      </c>
      <c r="N49">
        <f>(Table2[[#This Row],[1W Return vs Nifty]]-AVERAGE(Table2[1W Return vs Nifty]))/_xlfn.STDEV.P(Table2[1W Return vs Nifty])</f>
        <v>0.88554750904876056</v>
      </c>
      <c r="O49">
        <v>210.76</v>
      </c>
      <c r="P49">
        <v>198.888832232222</v>
      </c>
      <c r="Q49">
        <v>157.97719583075599</v>
      </c>
      <c r="R49">
        <v>70.353327019460593</v>
      </c>
      <c r="S49" s="1">
        <f>(Table2[[#This Row],[Close Price]]-Table2[[#This Row],[20D EMA]])/Table2[[#This Row],[20D EMA]]</f>
        <v>7.3922945530461248E-2</v>
      </c>
      <c r="T49" s="1">
        <f>(Table2[[#This Row],[Close Price]]-Table2[[#This Row],[50D EMA]])/Table2[[#This Row],[50D EMA]]</f>
        <v>0.13802267055259343</v>
      </c>
      <c r="U49" s="1">
        <f>(Table2[[#This Row],[Close Price]]-Table2[[#This Row],[200D EMA]])/Table2[[#This Row],[200D EMA]]</f>
        <v>0.43273843297283493</v>
      </c>
      <c r="V49">
        <v>0.39907343549888202</v>
      </c>
      <c r="W49">
        <v>214.65</v>
      </c>
      <c r="X49">
        <v>227.33</v>
      </c>
      <c r="Y49">
        <v>205.1</v>
      </c>
      <c r="Z49">
        <v>227.33</v>
      </c>
      <c r="AA49">
        <v>205.1</v>
      </c>
      <c r="AB49">
        <v>227.33</v>
      </c>
      <c r="AC49" s="1">
        <f>(Table2[[#This Row],[Close Price]]/Table2[[#This Row],[Day Low]])-1</f>
        <v>5.4460750058234364E-2</v>
      </c>
      <c r="AD49" s="1">
        <f>(Table2[[#This Row],[Day High]]/Table2[[#This Row],[Close Price]])-1</f>
        <v>4.3739506936466555E-3</v>
      </c>
      <c r="AE49" s="1">
        <f>(Table2[[#This Row],[Close Price]]/Table2[[#This Row],[Current Week Low]])-1</f>
        <v>0.103559239395417</v>
      </c>
      <c r="AF49" s="1">
        <f>(Table2[[#This Row],[Current Week High]]/Table2[[#This Row],[Close Price]])-1</f>
        <v>4.3739506936466555E-3</v>
      </c>
      <c r="AG49" s="1">
        <f>(Table2[[#This Row],[Close Price]]/Table2[[#This Row],[Current Month Low]])-1</f>
        <v>0.103559239395417</v>
      </c>
      <c r="AH49" s="1">
        <f>(Table2[[#This Row],[Current Month High]]/Table2[[#This Row],[Close Price]])-1</f>
        <v>4.3739506936466555E-3</v>
      </c>
      <c r="AI49">
        <v>5.5801007334098998</v>
      </c>
      <c r="AJ49">
        <v>197.81578947368399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0.23</v>
      </c>
      <c r="AM49" t="s">
        <v>3121</v>
      </c>
      <c r="AN49">
        <v>15.27</v>
      </c>
      <c r="AO49" t="s">
        <v>3121</v>
      </c>
      <c r="AP49">
        <v>0.165147015581639</v>
      </c>
      <c r="AQ49">
        <f>(Table2[[#This Row],[Sharpe Ratio]]-AVERAGE(Table2[Sharpe Ratio]))/_xlfn.STDEV.P(Table2[Sharpe Ratio])</f>
        <v>1.1980796729258736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3.8598060201201161</v>
      </c>
      <c r="AS49">
        <f>_xlfn.RANK.AVG(Table2[[#This Row],[1Y Return vs Nifty Z-Score]],Table2[1Y Return vs Nifty Z-Score])</f>
        <v>39</v>
      </c>
      <c r="AT49">
        <f>_xlfn.RANK.AVG(Table2[[#This Row],[6M Return vs Nifty Z-Score]],Table2[6M Return vs Nifty Z-Score])</f>
        <v>165</v>
      </c>
      <c r="AU49">
        <f>_xlfn.RANK.AVG(Table2[[#This Row],[Sharpe Ratio Z-Score]],Table2[Sharpe Ratio Z-Score])</f>
        <v>84</v>
      </c>
      <c r="AV49">
        <f>(Table2[[#This Row],[Rank 1Y]]+Table2[[#This Row],[Rank 6M]]+Table2[[#This Row],[Rank Sharpe]])/3</f>
        <v>96</v>
      </c>
    </row>
    <row r="50" spans="1:48" x14ac:dyDescent="0.3">
      <c r="A50" t="s">
        <v>345</v>
      </c>
      <c r="B50" t="s">
        <v>346</v>
      </c>
      <c r="C50" t="s">
        <v>3088</v>
      </c>
      <c r="D50" t="s">
        <v>347</v>
      </c>
      <c r="E50">
        <v>70249.094109275</v>
      </c>
      <c r="F50">
        <v>11740.45</v>
      </c>
      <c r="G50">
        <v>115.417170767813</v>
      </c>
      <c r="H50">
        <f>(Table2[[#This Row],[1Y Return vs Nifty]]-AVERAGE(Table2[1Y Return vs Nifty]))/_xlfn.STDEV.P(Table2[1Y Return vs Nifty])</f>
        <v>1.2457739456753043</v>
      </c>
      <c r="I50">
        <v>-8.7627228235226298</v>
      </c>
      <c r="J50">
        <f>(Table2[[#This Row],[1M Return vs Nifty]]-AVERAGE(Table2[1M Return vs Nifty]))/_xlfn.STDEV.P(Table2[1M Return vs Nifty])</f>
        <v>-0.69872118813978978</v>
      </c>
      <c r="K50">
        <v>75.145052062938205</v>
      </c>
      <c r="L50">
        <f>(Table2[[#This Row],[6M Return vs Nifty]]-AVERAGE(Table2[6M Return vs Nifty]))/_xlfn.STDEV.P(Table2[6M Return vs Nifty])</f>
        <v>2.3697134838079288</v>
      </c>
      <c r="M50">
        <v>0.88593123143363595</v>
      </c>
      <c r="N50">
        <f>(Table2[[#This Row],[1W Return vs Nifty]]-AVERAGE(Table2[1W Return vs Nifty]))/_xlfn.STDEV.P(Table2[1W Return vs Nifty])</f>
        <v>0.31769613657032486</v>
      </c>
      <c r="O50">
        <v>11590.39</v>
      </c>
      <c r="P50">
        <v>11119.000673868301</v>
      </c>
      <c r="Q50">
        <v>8476.5995833842098</v>
      </c>
      <c r="R50">
        <v>54.842549101563797</v>
      </c>
      <c r="S50" s="1">
        <f>(Table2[[#This Row],[Close Price]]-Table2[[#This Row],[20D EMA]])/Table2[[#This Row],[20D EMA]]</f>
        <v>1.2946932760675121E-2</v>
      </c>
      <c r="T50" s="1">
        <f>(Table2[[#This Row],[Close Price]]-Table2[[#This Row],[50D EMA]])/Table2[[#This Row],[50D EMA]]</f>
        <v>5.5890753527178087E-2</v>
      </c>
      <c r="U50" s="1">
        <f>(Table2[[#This Row],[Close Price]]-Table2[[#This Row],[200D EMA]])/Table2[[#This Row],[200D EMA]]</f>
        <v>0.38504241995971766</v>
      </c>
      <c r="V50">
        <v>1.1995128903586201</v>
      </c>
      <c r="W50">
        <v>11553.75</v>
      </c>
      <c r="X50">
        <v>11800.05</v>
      </c>
      <c r="Y50">
        <v>10950.05</v>
      </c>
      <c r="Z50">
        <v>11800.05</v>
      </c>
      <c r="AA50">
        <v>10950.05</v>
      </c>
      <c r="AB50">
        <v>12199.95</v>
      </c>
      <c r="AC50" s="1">
        <f>(Table2[[#This Row],[Close Price]]/Table2[[#This Row],[Day Low]])-1</f>
        <v>1.6159255652926641E-2</v>
      </c>
      <c r="AD50" s="1">
        <f>(Table2[[#This Row],[Day High]]/Table2[[#This Row],[Close Price]])-1</f>
        <v>5.0764664046096808E-3</v>
      </c>
      <c r="AE50" s="1">
        <f>(Table2[[#This Row],[Close Price]]/Table2[[#This Row],[Current Week Low]])-1</f>
        <v>7.2182318802197498E-2</v>
      </c>
      <c r="AF50" s="1">
        <f>(Table2[[#This Row],[Current Week High]]/Table2[[#This Row],[Close Price]])-1</f>
        <v>5.0764664046096808E-3</v>
      </c>
      <c r="AG50" s="1">
        <f>(Table2[[#This Row],[Close Price]]/Table2[[#This Row],[Current Month Low]])-1</f>
        <v>7.2182318802197498E-2</v>
      </c>
      <c r="AH50" s="1">
        <f>(Table2[[#This Row],[Current Month High]]/Table2[[#This Row],[Close Price]])-1</f>
        <v>3.9138193169767854E-2</v>
      </c>
      <c r="AI50">
        <v>9.6976691694100108</v>
      </c>
      <c r="AJ50">
        <v>156.06215921482999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0.15</v>
      </c>
      <c r="AM50" t="s">
        <v>3121</v>
      </c>
      <c r="AN50">
        <v>6.85</v>
      </c>
      <c r="AO50" t="s">
        <v>3121</v>
      </c>
      <c r="AP50">
        <v>0.11551423878919501</v>
      </c>
      <c r="AQ50">
        <f>(Table2[[#This Row],[Sharpe Ratio]]-AVERAGE(Table2[Sharpe Ratio]))/_xlfn.STDEV.P(Table2[Sharpe Ratio])</f>
        <v>0.62070719937622498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3.8551695772899932</v>
      </c>
      <c r="AS50">
        <f>_xlfn.RANK.AVG(Table2[[#This Row],[1Y Return vs Nifty Z-Score]],Table2[1Y Return vs Nifty Z-Score])</f>
        <v>80</v>
      </c>
      <c r="AT50">
        <f>_xlfn.RANK.AVG(Table2[[#This Row],[6M Return vs Nifty Z-Score]],Table2[6M Return vs Nifty Z-Score])</f>
        <v>21</v>
      </c>
      <c r="AU50">
        <f>_xlfn.RANK.AVG(Table2[[#This Row],[Sharpe Ratio Z-Score]],Table2[Sharpe Ratio Z-Score])</f>
        <v>194</v>
      </c>
      <c r="AV50">
        <f>(Table2[[#This Row],[Rank 1Y]]+Table2[[#This Row],[Rank 6M]]+Table2[[#This Row],[Rank Sharpe]])/3</f>
        <v>98.333333333333329</v>
      </c>
    </row>
    <row r="51" spans="1:48" x14ac:dyDescent="0.3">
      <c r="A51" t="s">
        <v>838</v>
      </c>
      <c r="B51" t="s">
        <v>839</v>
      </c>
      <c r="C51" t="s">
        <v>3087</v>
      </c>
      <c r="D51" t="s">
        <v>704</v>
      </c>
      <c r="E51">
        <v>18163.451090160001</v>
      </c>
      <c r="F51">
        <v>1348.7</v>
      </c>
      <c r="G51">
        <v>82.870280945433805</v>
      </c>
      <c r="H51">
        <f>(Table2[[#This Row],[1Y Return vs Nifty]]-AVERAGE(Table2[1Y Return vs Nifty]))/_xlfn.STDEV.P(Table2[1Y Return vs Nifty])</f>
        <v>0.75094736779699223</v>
      </c>
      <c r="I51">
        <v>-26.017309261424899</v>
      </c>
      <c r="J51">
        <f>(Table2[[#This Row],[1M Return vs Nifty]]-AVERAGE(Table2[1M Return vs Nifty]))/_xlfn.STDEV.P(Table2[1M Return vs Nifty])</f>
        <v>-2.3189187880257043</v>
      </c>
      <c r="K51">
        <v>22.982447846870901</v>
      </c>
      <c r="L51">
        <f>(Table2[[#This Row],[6M Return vs Nifty]]-AVERAGE(Table2[6M Return vs Nifty]))/_xlfn.STDEV.P(Table2[6M Return vs Nifty])</f>
        <v>0.58927546137694709</v>
      </c>
      <c r="M51">
        <v>-11.222054521025701</v>
      </c>
      <c r="N51">
        <f>(Table2[[#This Row],[1W Return vs Nifty]]-AVERAGE(Table2[1W Return vs Nifty]))/_xlfn.STDEV.P(Table2[1W Return vs Nifty])</f>
        <v>-2.0814947712488476</v>
      </c>
      <c r="O51">
        <v>1529.81</v>
      </c>
      <c r="P51">
        <v>1508.36589336917</v>
      </c>
      <c r="Q51">
        <v>1165.3944628388299</v>
      </c>
      <c r="R51">
        <v>20.561636075017802</v>
      </c>
      <c r="S51" s="1">
        <f>(Table2[[#This Row],[Close Price]]-Table2[[#This Row],[20D EMA]])/Table2[[#This Row],[20D EMA]]</f>
        <v>-0.11838725070433577</v>
      </c>
      <c r="T51" s="1">
        <f>(Table2[[#This Row],[Close Price]]-Table2[[#This Row],[50D EMA]])/Table2[[#This Row],[50D EMA]]</f>
        <v>-0.1058535558719982</v>
      </c>
      <c r="U51" s="1">
        <f>(Table2[[#This Row],[Close Price]]-Table2[[#This Row],[200D EMA]])/Table2[[#This Row],[200D EMA]]</f>
        <v>0.1572905509733151</v>
      </c>
      <c r="V51">
        <v>0.59886358667775796</v>
      </c>
      <c r="W51">
        <v>1336.45</v>
      </c>
      <c r="X51">
        <v>1379.35</v>
      </c>
      <c r="Y51">
        <v>1336.45</v>
      </c>
      <c r="Z51">
        <v>1524.75</v>
      </c>
      <c r="AA51">
        <v>1336.45</v>
      </c>
      <c r="AB51">
        <v>1636.75</v>
      </c>
      <c r="AC51" s="1">
        <f>(Table2[[#This Row],[Close Price]]/Table2[[#This Row],[Day Low]])-1</f>
        <v>9.1660743013206591E-3</v>
      </c>
      <c r="AD51" s="1">
        <f>(Table2[[#This Row],[Day High]]/Table2[[#This Row],[Close Price]])-1</f>
        <v>2.2725587602876685E-2</v>
      </c>
      <c r="AE51" s="1">
        <f>(Table2[[#This Row],[Close Price]]/Table2[[#This Row],[Current Week Low]])-1</f>
        <v>9.1660743013206591E-3</v>
      </c>
      <c r="AF51" s="1">
        <f>(Table2[[#This Row],[Current Week High]]/Table2[[#This Row],[Close Price]])-1</f>
        <v>0.13053310595388146</v>
      </c>
      <c r="AG51" s="1">
        <f>(Table2[[#This Row],[Close Price]]/Table2[[#This Row],[Current Month Low]])-1</f>
        <v>9.1660743013206591E-3</v>
      </c>
      <c r="AH51" s="1">
        <f>(Table2[[#This Row],[Current Month High]]/Table2[[#This Row],[Close Price]])-1</f>
        <v>0.21357603618299104</v>
      </c>
      <c r="AI51">
        <v>40.650255801883198</v>
      </c>
      <c r="AJ51">
        <v>121.062120963776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</v>
      </c>
      <c r="AM51" t="s">
        <v>3122</v>
      </c>
      <c r="AN51">
        <v>-17.78</v>
      </c>
      <c r="AO51" t="s">
        <v>3120</v>
      </c>
      <c r="AP51">
        <v>0.23428268204097599</v>
      </c>
      <c r="AQ51">
        <f>(Table2[[#This Row],[Sharpe Ratio]]-AVERAGE(Table2[Sharpe Ratio]))/_xlfn.STDEV.P(Table2[Sharpe Ratio])</f>
        <v>2.002327054067921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-1.0578636760326918</v>
      </c>
      <c r="AS51">
        <f>_xlfn.RANK.AVG(Table2[[#This Row],[1Y Return vs Nifty Z-Score]],Table2[1Y Return vs Nifty Z-Score])</f>
        <v>121</v>
      </c>
      <c r="AT51">
        <f>_xlfn.RANK.AVG(Table2[[#This Row],[6M Return vs Nifty Z-Score]],Table2[6M Return vs Nifty Z-Score])</f>
        <v>160</v>
      </c>
      <c r="AU51">
        <f>_xlfn.RANK.AVG(Table2[[#This Row],[Sharpe Ratio Z-Score]],Table2[Sharpe Ratio Z-Score])</f>
        <v>15</v>
      </c>
      <c r="AV51">
        <f>(Table2[[#This Row],[Rank 1Y]]+Table2[[#This Row],[Rank 6M]]+Table2[[#This Row],[Rank Sharpe]])/3</f>
        <v>98.666666666666671</v>
      </c>
    </row>
    <row r="52" spans="1:48" x14ac:dyDescent="0.3">
      <c r="A52" t="s">
        <v>76</v>
      </c>
      <c r="B52" t="s">
        <v>77</v>
      </c>
      <c r="C52" t="s">
        <v>3082</v>
      </c>
      <c r="D52" t="s">
        <v>63</v>
      </c>
      <c r="E52">
        <v>329410.95178871998</v>
      </c>
      <c r="F52">
        <v>2749.15</v>
      </c>
      <c r="G52">
        <v>55.0090383344507</v>
      </c>
      <c r="H52">
        <f>(Table2[[#This Row],[1Y Return vs Nifty]]-AVERAGE(Table2[1Y Return vs Nifty]))/_xlfn.STDEV.P(Table2[1Y Return vs Nifty])</f>
        <v>0.32735901843801257</v>
      </c>
      <c r="I52">
        <v>-6.08460220376619</v>
      </c>
      <c r="J52">
        <f>(Table2[[#This Row],[1M Return vs Nifty]]-AVERAGE(Table2[1M Return vs Nifty]))/_xlfn.STDEV.P(Table2[1M Return vs Nifty])</f>
        <v>-0.44724691398373606</v>
      </c>
      <c r="K52">
        <v>55.1121456723234</v>
      </c>
      <c r="L52">
        <f>(Table2[[#This Row],[6M Return vs Nifty]]-AVERAGE(Table2[6M Return vs Nifty]))/_xlfn.STDEV.P(Table2[6M Return vs Nifty])</f>
        <v>1.6859410998619444</v>
      </c>
      <c r="M52">
        <v>-3.1514763912965802</v>
      </c>
      <c r="N52">
        <f>(Table2[[#This Row],[1W Return vs Nifty]]-AVERAGE(Table2[1W Return vs Nifty]))/_xlfn.STDEV.P(Table2[1W Return vs Nifty])</f>
        <v>-0.48231402677551982</v>
      </c>
      <c r="O52">
        <v>2772.97</v>
      </c>
      <c r="P52">
        <v>2715.9440967915798</v>
      </c>
      <c r="Q52">
        <v>2208.1620054998598</v>
      </c>
      <c r="R52">
        <v>48.037500575920902</v>
      </c>
      <c r="S52" s="1">
        <f>(Table2[[#This Row],[Close Price]]-Table2[[#This Row],[20D EMA]])/Table2[[#This Row],[20D EMA]]</f>
        <v>-8.5900676891562874E-3</v>
      </c>
      <c r="T52" s="1">
        <f>(Table2[[#This Row],[Close Price]]-Table2[[#This Row],[50D EMA]])/Table2[[#This Row],[50D EMA]]</f>
        <v>1.2226283761748761E-2</v>
      </c>
      <c r="U52" s="1">
        <f>(Table2[[#This Row],[Close Price]]-Table2[[#This Row],[200D EMA]])/Table2[[#This Row],[200D EMA]]</f>
        <v>0.24499470290345718</v>
      </c>
      <c r="V52">
        <v>0.85985919163229096</v>
      </c>
      <c r="W52">
        <v>2705</v>
      </c>
      <c r="X52">
        <v>2765</v>
      </c>
      <c r="Y52">
        <v>2625.7</v>
      </c>
      <c r="Z52">
        <v>2765</v>
      </c>
      <c r="AA52">
        <v>2625.7</v>
      </c>
      <c r="AB52">
        <v>2926.5</v>
      </c>
      <c r="AC52" s="1">
        <f>(Table2[[#This Row],[Close Price]]/Table2[[#This Row],[Day Low]])-1</f>
        <v>1.6321626617375351E-2</v>
      </c>
      <c r="AD52" s="1">
        <f>(Table2[[#This Row],[Day High]]/Table2[[#This Row],[Close Price]])-1</f>
        <v>5.7654184020514698E-3</v>
      </c>
      <c r="AE52" s="1">
        <f>(Table2[[#This Row],[Close Price]]/Table2[[#This Row],[Current Week Low]])-1</f>
        <v>4.7016033819552883E-2</v>
      </c>
      <c r="AF52" s="1">
        <f>(Table2[[#This Row],[Current Week High]]/Table2[[#This Row],[Close Price]])-1</f>
        <v>5.7654184020514698E-3</v>
      </c>
      <c r="AG52" s="1">
        <f>(Table2[[#This Row],[Close Price]]/Table2[[#This Row],[Current Month Low]])-1</f>
        <v>4.7016033819552883E-2</v>
      </c>
      <c r="AH52" s="1">
        <f>(Table2[[#This Row],[Current Month High]]/Table2[[#This Row],[Close Price]])-1</f>
        <v>6.4510848807813215E-2</v>
      </c>
      <c r="AI52">
        <v>9.6156993979957299</v>
      </c>
      <c r="AJ52">
        <v>89.596551724137896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</v>
      </c>
      <c r="AM52" t="s">
        <v>3122</v>
      </c>
      <c r="AN52">
        <v>-2.0099999999999998</v>
      </c>
      <c r="AO52" t="s">
        <v>3120</v>
      </c>
      <c r="AP52">
        <v>0.188493492366725</v>
      </c>
      <c r="AQ52">
        <f>(Table2[[#This Row],[Sharpe Ratio]]-AVERAGE(Table2[Sharpe Ratio]))/_xlfn.STDEV.P(Table2[Sharpe Ratio])</f>
        <v>1.4696665943355711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2.5534057718762724</v>
      </c>
      <c r="AS52">
        <f>_xlfn.RANK.AVG(Table2[[#This Row],[1Y Return vs Nifty Z-Score]],Table2[1Y Return vs Nifty Z-Score])</f>
        <v>203</v>
      </c>
      <c r="AT52">
        <f>_xlfn.RANK.AVG(Table2[[#This Row],[6M Return vs Nifty Z-Score]],Table2[6M Return vs Nifty Z-Score])</f>
        <v>47</v>
      </c>
      <c r="AU52">
        <f>_xlfn.RANK.AVG(Table2[[#This Row],[Sharpe Ratio Z-Score]],Table2[Sharpe Ratio Z-Score])</f>
        <v>51</v>
      </c>
      <c r="AV52">
        <f>(Table2[[#This Row],[Rank 1Y]]+Table2[[#This Row],[Rank 6M]]+Table2[[#This Row],[Rank Sharpe]])/3</f>
        <v>100.33333333333333</v>
      </c>
    </row>
    <row r="53" spans="1:48" x14ac:dyDescent="0.3">
      <c r="A53" t="s">
        <v>151</v>
      </c>
      <c r="B53" t="s">
        <v>152</v>
      </c>
      <c r="C53" t="s">
        <v>3087</v>
      </c>
      <c r="D53" t="s">
        <v>153</v>
      </c>
      <c r="E53">
        <v>168928.799</v>
      </c>
      <c r="F53">
        <v>7972.1</v>
      </c>
      <c r="G53">
        <v>52.2189765641265</v>
      </c>
      <c r="H53">
        <f>(Table2[[#This Row],[1Y Return vs Nifty]]-AVERAGE(Table2[1Y Return vs Nifty]))/_xlfn.STDEV.P(Table2[1Y Return vs Nifty])</f>
        <v>0.28494031958804344</v>
      </c>
      <c r="I53">
        <v>-7.40327246785961</v>
      </c>
      <c r="J53">
        <f>(Table2[[#This Row],[1M Return vs Nifty]]-AVERAGE(Table2[1M Return vs Nifty]))/_xlfn.STDEV.P(Table2[1M Return vs Nifty])</f>
        <v>-0.57106943529505128</v>
      </c>
      <c r="K53">
        <v>65.706765680168004</v>
      </c>
      <c r="L53">
        <f>(Table2[[#This Row],[6M Return vs Nifty]]-AVERAGE(Table2[6M Return vs Nifty]))/_xlfn.STDEV.P(Table2[6M Return vs Nifty])</f>
        <v>2.047561547664746</v>
      </c>
      <c r="M53">
        <v>5.4607717904563398</v>
      </c>
      <c r="N53">
        <f>(Table2[[#This Row],[1W Return vs Nifty]]-AVERAGE(Table2[1W Return vs Nifty]))/_xlfn.STDEV.P(Table2[1W Return vs Nifty])</f>
        <v>1.2241983491039212</v>
      </c>
      <c r="O53">
        <v>7878.58</v>
      </c>
      <c r="P53">
        <v>7908.6206178083403</v>
      </c>
      <c r="Q53">
        <v>6518.7260124801396</v>
      </c>
      <c r="R53">
        <v>58.853658097777803</v>
      </c>
      <c r="S53" s="1">
        <f>(Table2[[#This Row],[Close Price]]-Table2[[#This Row],[20D EMA]])/Table2[[#This Row],[20D EMA]]</f>
        <v>1.1870159343435041E-2</v>
      </c>
      <c r="T53" s="1">
        <f>(Table2[[#This Row],[Close Price]]-Table2[[#This Row],[50D EMA]])/Table2[[#This Row],[50D EMA]]</f>
        <v>8.0266060618358077E-3</v>
      </c>
      <c r="U53" s="1">
        <f>(Table2[[#This Row],[Close Price]]-Table2[[#This Row],[200D EMA]])/Table2[[#This Row],[200D EMA]]</f>
        <v>0.2229536852350241</v>
      </c>
      <c r="V53">
        <v>0.82588083815335001</v>
      </c>
      <c r="W53">
        <v>7921</v>
      </c>
      <c r="X53">
        <v>8263.75</v>
      </c>
      <c r="Y53">
        <v>7236.8</v>
      </c>
      <c r="Z53">
        <v>8263.75</v>
      </c>
      <c r="AA53">
        <v>7236.8</v>
      </c>
      <c r="AB53">
        <v>8263.75</v>
      </c>
      <c r="AC53" s="1">
        <f>(Table2[[#This Row],[Close Price]]/Table2[[#This Row],[Day Low]])-1</f>
        <v>6.4512056558516662E-3</v>
      </c>
      <c r="AD53" s="1">
        <f>(Table2[[#This Row],[Day High]]/Table2[[#This Row],[Close Price]])-1</f>
        <v>3.6583836128498026E-2</v>
      </c>
      <c r="AE53" s="1">
        <f>(Table2[[#This Row],[Close Price]]/Table2[[#This Row],[Current Week Low]])-1</f>
        <v>0.10160568206942289</v>
      </c>
      <c r="AF53" s="1">
        <f>(Table2[[#This Row],[Current Week High]]/Table2[[#This Row],[Close Price]])-1</f>
        <v>3.6583836128498026E-2</v>
      </c>
      <c r="AG53" s="1">
        <f>(Table2[[#This Row],[Close Price]]/Table2[[#This Row],[Current Month Low]])-1</f>
        <v>0.10160568206942289</v>
      </c>
      <c r="AH53" s="1">
        <f>(Table2[[#This Row],[Current Month High]]/Table2[[#This Row],[Close Price]])-1</f>
        <v>3.6583836128498026E-2</v>
      </c>
      <c r="AI53">
        <v>14.774651597446001</v>
      </c>
      <c r="AJ53">
        <v>107.067532467532</v>
      </c>
      <c r="AK53" t="str">
        <f>IF(AND(Table2[[#This Row],[20D EMA]]&gt;Table2[[#This Row],[50D EMA]],Table2[[#This Row],[50D EMA]]&gt;Table2[[#This Row],[200D EMA]]),"Uptrend","Downtrend/NoTrend")</f>
        <v>Downtrend/NoTrend</v>
      </c>
      <c r="AL53">
        <v>-0.1</v>
      </c>
      <c r="AM53" t="s">
        <v>3120</v>
      </c>
      <c r="AN53">
        <v>5.98</v>
      </c>
      <c r="AO53" t="s">
        <v>3121</v>
      </c>
      <c r="AP53">
        <v>0.18425918634892699</v>
      </c>
      <c r="AQ53">
        <f>(Table2[[#This Row],[Sharpe Ratio]]-AVERAGE(Table2[Sharpe Ratio]))/_xlfn.STDEV.P(Table2[Sharpe Ratio])</f>
        <v>1.4204093917920619</v>
      </c>
      <c r="AR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">
        <f>_xlfn.RANK.AVG(Table2[[#This Row],[1Y Return vs Nifty Z-Score]],Table2[1Y Return vs Nifty Z-Score])</f>
        <v>218</v>
      </c>
      <c r="AT53">
        <f>_xlfn.RANK.AVG(Table2[[#This Row],[6M Return vs Nifty Z-Score]],Table2[6M Return vs Nifty Z-Score])</f>
        <v>33</v>
      </c>
      <c r="AU53">
        <f>_xlfn.RANK.AVG(Table2[[#This Row],[Sharpe Ratio Z-Score]],Table2[Sharpe Ratio Z-Score])</f>
        <v>59</v>
      </c>
      <c r="AV53">
        <f>(Table2[[#This Row],[Rank 1Y]]+Table2[[#This Row],[Rank 6M]]+Table2[[#This Row],[Rank Sharpe]])/3</f>
        <v>103.33333333333333</v>
      </c>
    </row>
    <row r="54" spans="1:48" x14ac:dyDescent="0.3">
      <c r="A54" t="s">
        <v>776</v>
      </c>
      <c r="B54" t="s">
        <v>777</v>
      </c>
      <c r="C54" t="s">
        <v>3079</v>
      </c>
      <c r="D54" t="s">
        <v>46</v>
      </c>
      <c r="E54">
        <v>20342.229451200001</v>
      </c>
      <c r="F54">
        <v>324</v>
      </c>
      <c r="G54">
        <v>86.476879835187901</v>
      </c>
      <c r="H54">
        <f>(Table2[[#This Row],[1Y Return vs Nifty]]-AVERAGE(Table2[1Y Return vs Nifty]))/_xlfn.STDEV.P(Table2[1Y Return vs Nifty])</f>
        <v>0.80578028719839145</v>
      </c>
      <c r="I54">
        <v>-6.1372834101134899</v>
      </c>
      <c r="J54">
        <f>(Table2[[#This Row],[1M Return vs Nifty]]-AVERAGE(Table2[1M Return vs Nifty]))/_xlfn.STDEV.P(Table2[1M Return vs Nifty])</f>
        <v>-0.45219365463093564</v>
      </c>
      <c r="K54">
        <v>32.068703744559102</v>
      </c>
      <c r="L54">
        <f>(Table2[[#This Row],[6M Return vs Nifty]]-AVERAGE(Table2[6M Return vs Nifty]))/_xlfn.STDEV.P(Table2[6M Return vs Nifty])</f>
        <v>0.89941173093073545</v>
      </c>
      <c r="M54">
        <v>-5.1853141875238196</v>
      </c>
      <c r="N54">
        <f>(Table2[[#This Row],[1W Return vs Nifty]]-AVERAGE(Table2[1W Return vs Nifty]))/_xlfn.STDEV.P(Table2[1W Return vs Nifty])</f>
        <v>-0.8853178994631179</v>
      </c>
      <c r="O54">
        <v>328.81</v>
      </c>
      <c r="P54">
        <v>318.19674419225498</v>
      </c>
      <c r="Q54">
        <v>252.56846658912499</v>
      </c>
      <c r="R54">
        <v>45.5529918259193</v>
      </c>
      <c r="S54" s="1">
        <f>(Table2[[#This Row],[Close Price]]-Table2[[#This Row],[20D EMA]])/Table2[[#This Row],[20D EMA]]</f>
        <v>-1.4628508865302156E-2</v>
      </c>
      <c r="T54" s="1">
        <f>(Table2[[#This Row],[Close Price]]-Table2[[#This Row],[50D EMA]])/Table2[[#This Row],[50D EMA]]</f>
        <v>1.8237948419229207E-2</v>
      </c>
      <c r="U54" s="1">
        <f>(Table2[[#This Row],[Close Price]]-Table2[[#This Row],[200D EMA]])/Table2[[#This Row],[200D EMA]]</f>
        <v>0.28282047389185311</v>
      </c>
      <c r="V54">
        <v>0.99513096504583998</v>
      </c>
      <c r="W54">
        <v>320.10000000000002</v>
      </c>
      <c r="X54">
        <v>326.5</v>
      </c>
      <c r="Y54">
        <v>309.3</v>
      </c>
      <c r="Z54">
        <v>334.65</v>
      </c>
      <c r="AA54">
        <v>309.3</v>
      </c>
      <c r="AB54">
        <v>362.6</v>
      </c>
      <c r="AC54" s="1">
        <f>(Table2[[#This Row],[Close Price]]/Table2[[#This Row],[Day Low]])-1</f>
        <v>1.2183692596063667E-2</v>
      </c>
      <c r="AD54" s="1">
        <f>(Table2[[#This Row],[Day High]]/Table2[[#This Row],[Close Price]])-1</f>
        <v>7.7160493827159726E-3</v>
      </c>
      <c r="AE54" s="1">
        <f>(Table2[[#This Row],[Close Price]]/Table2[[#This Row],[Current Week Low]])-1</f>
        <v>4.7526673132880726E-2</v>
      </c>
      <c r="AF54" s="1">
        <f>(Table2[[#This Row],[Current Week High]]/Table2[[#This Row],[Close Price]])-1</f>
        <v>3.2870370370370328E-2</v>
      </c>
      <c r="AG54" s="1">
        <f>(Table2[[#This Row],[Close Price]]/Table2[[#This Row],[Current Month Low]])-1</f>
        <v>4.7526673132880726E-2</v>
      </c>
      <c r="AH54" s="1">
        <f>(Table2[[#This Row],[Current Month High]]/Table2[[#This Row],[Close Price]])-1</f>
        <v>0.1191358024691358</v>
      </c>
      <c r="AI54">
        <v>12.5</v>
      </c>
      <c r="AJ54">
        <v>137.27572317832201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7.0000000000000007E-2</v>
      </c>
      <c r="AM54" t="s">
        <v>3121</v>
      </c>
      <c r="AN54">
        <v>-4.18</v>
      </c>
      <c r="AO54" t="s">
        <v>3120</v>
      </c>
      <c r="AP54">
        <v>0.15764111575554299</v>
      </c>
      <c r="AQ54">
        <f>(Table2[[#This Row],[Sharpe Ratio]]-AVERAGE(Table2[Sharpe Ratio]))/_xlfn.STDEV.P(Table2[Sharpe Ratio])</f>
        <v>1.1107643899842856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1.4784448540193589</v>
      </c>
      <c r="AS54">
        <f>_xlfn.RANK.AVG(Table2[[#This Row],[1Y Return vs Nifty Z-Score]],Table2[1Y Return vs Nifty Z-Score])</f>
        <v>111</v>
      </c>
      <c r="AT54">
        <f>_xlfn.RANK.AVG(Table2[[#This Row],[6M Return vs Nifty Z-Score]],Table2[6M Return vs Nifty Z-Score])</f>
        <v>118</v>
      </c>
      <c r="AU54">
        <f>_xlfn.RANK.AVG(Table2[[#This Row],[Sharpe Ratio Z-Score]],Table2[Sharpe Ratio Z-Score])</f>
        <v>96</v>
      </c>
      <c r="AV54">
        <f>(Table2[[#This Row],[Rank 1Y]]+Table2[[#This Row],[Rank 6M]]+Table2[[#This Row],[Rank Sharpe]])/3</f>
        <v>108.33333333333333</v>
      </c>
    </row>
    <row r="55" spans="1:48" x14ac:dyDescent="0.3">
      <c r="A55" t="s">
        <v>576</v>
      </c>
      <c r="B55" t="s">
        <v>577</v>
      </c>
      <c r="C55" t="s">
        <v>3088</v>
      </c>
      <c r="D55" t="s">
        <v>347</v>
      </c>
      <c r="E55">
        <v>32997.061178240001</v>
      </c>
      <c r="F55">
        <v>1604.8</v>
      </c>
      <c r="G55">
        <v>91.161506163087296</v>
      </c>
      <c r="H55">
        <f>(Table2[[#This Row],[1Y Return vs Nifty]]-AVERAGE(Table2[1Y Return vs Nifty]))/_xlfn.STDEV.P(Table2[1Y Return vs Nifty])</f>
        <v>0.87700299471741205</v>
      </c>
      <c r="I55">
        <v>-2.2288052360354</v>
      </c>
      <c r="J55">
        <f>(Table2[[#This Row],[1M Return vs Nifty]]-AVERAGE(Table2[1M Return vs Nifty]))/_xlfn.STDEV.P(Table2[1M Return vs Nifty])</f>
        <v>-8.5189381324360838E-2</v>
      </c>
      <c r="K55">
        <v>25.771510597282902</v>
      </c>
      <c r="L55">
        <f>(Table2[[#This Row],[6M Return vs Nifty]]-AVERAGE(Table2[6M Return vs Nifty]))/_xlfn.STDEV.P(Table2[6M Return vs Nifty])</f>
        <v>0.68447303524059799</v>
      </c>
      <c r="M55">
        <v>-5.7850363738528001</v>
      </c>
      <c r="N55">
        <f>(Table2[[#This Row],[1W Return vs Nifty]]-AVERAGE(Table2[1W Return vs Nifty]))/_xlfn.STDEV.P(Table2[1W Return vs Nifty])</f>
        <v>-1.0041525302658236</v>
      </c>
      <c r="O55">
        <v>1664.47</v>
      </c>
      <c r="P55">
        <v>1635.1967865020899</v>
      </c>
      <c r="Q55">
        <v>1350.35880339134</v>
      </c>
      <c r="R55">
        <v>36.6768660493601</v>
      </c>
      <c r="S55" s="1">
        <f>(Table2[[#This Row],[Close Price]]-Table2[[#This Row],[20D EMA]])/Table2[[#This Row],[20D EMA]]</f>
        <v>-3.58492493105914E-2</v>
      </c>
      <c r="T55" s="1">
        <f>(Table2[[#This Row],[Close Price]]-Table2[[#This Row],[50D EMA]])/Table2[[#This Row],[50D EMA]]</f>
        <v>-1.8589069372569447E-2</v>
      </c>
      <c r="U55" s="1">
        <f>(Table2[[#This Row],[Close Price]]-Table2[[#This Row],[200D EMA]])/Table2[[#This Row],[200D EMA]]</f>
        <v>0.18842488083141101</v>
      </c>
      <c r="V55">
        <v>0.75787400891628398</v>
      </c>
      <c r="W55">
        <v>1596</v>
      </c>
      <c r="X55">
        <v>1650</v>
      </c>
      <c r="Y55">
        <v>1539.1</v>
      </c>
      <c r="Z55">
        <v>1668.85</v>
      </c>
      <c r="AA55">
        <v>1539.1</v>
      </c>
      <c r="AB55">
        <v>1763.95</v>
      </c>
      <c r="AC55" s="1">
        <f>(Table2[[#This Row],[Close Price]]/Table2[[#This Row],[Day Low]])-1</f>
        <v>5.5137844611528042E-3</v>
      </c>
      <c r="AD55" s="1">
        <f>(Table2[[#This Row],[Day High]]/Table2[[#This Row],[Close Price]])-1</f>
        <v>2.8165503489531396E-2</v>
      </c>
      <c r="AE55" s="1">
        <f>(Table2[[#This Row],[Close Price]]/Table2[[#This Row],[Current Week Low]])-1</f>
        <v>4.2687284776817602E-2</v>
      </c>
      <c r="AF55" s="1">
        <f>(Table2[[#This Row],[Current Week High]]/Table2[[#This Row],[Close Price]])-1</f>
        <v>3.9911515453639135E-2</v>
      </c>
      <c r="AG55" s="1">
        <f>(Table2[[#This Row],[Close Price]]/Table2[[#This Row],[Current Month Low]])-1</f>
        <v>4.2687284776817602E-2</v>
      </c>
      <c r="AH55" s="1">
        <f>(Table2[[#This Row],[Current Month High]]/Table2[[#This Row],[Close Price]])-1</f>
        <v>9.9171236291126785E-2</v>
      </c>
      <c r="AI55">
        <v>18.257726819541301</v>
      </c>
      <c r="AJ55">
        <v>128.701724383639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-0.04</v>
      </c>
      <c r="AM55" t="s">
        <v>3120</v>
      </c>
      <c r="AN55">
        <v>-3.3</v>
      </c>
      <c r="AO55" t="s">
        <v>3120</v>
      </c>
      <c r="AP55">
        <v>0.16768257639026499</v>
      </c>
      <c r="AQ55">
        <f>(Table2[[#This Row],[Sharpe Ratio]]-AVERAGE(Table2[Sharpe Ratio]))/_xlfn.STDEV.P(Table2[Sharpe Ratio])</f>
        <v>1.2275755647643252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1.6997096831321512</v>
      </c>
      <c r="AS55">
        <f>_xlfn.RANK.AVG(Table2[[#This Row],[1Y Return vs Nifty Z-Score]],Table2[1Y Return vs Nifty Z-Score])</f>
        <v>103</v>
      </c>
      <c r="AT55">
        <f>_xlfn.RANK.AVG(Table2[[#This Row],[6M Return vs Nifty Z-Score]],Table2[6M Return vs Nifty Z-Score])</f>
        <v>142</v>
      </c>
      <c r="AU55">
        <f>_xlfn.RANK.AVG(Table2[[#This Row],[Sharpe Ratio Z-Score]],Table2[Sharpe Ratio Z-Score])</f>
        <v>81</v>
      </c>
      <c r="AV55">
        <f>(Table2[[#This Row],[Rank 1Y]]+Table2[[#This Row],[Rank 6M]]+Table2[[#This Row],[Rank Sharpe]])/3</f>
        <v>108.66666666666667</v>
      </c>
    </row>
    <row r="56" spans="1:48" x14ac:dyDescent="0.3">
      <c r="A56" t="s">
        <v>1027</v>
      </c>
      <c r="B56" t="s">
        <v>1028</v>
      </c>
      <c r="C56" t="s">
        <v>3089</v>
      </c>
      <c r="D56" t="s">
        <v>469</v>
      </c>
      <c r="E56">
        <v>12774.547180449999</v>
      </c>
      <c r="F56">
        <v>1919.5</v>
      </c>
      <c r="G56">
        <v>37.734386705629397</v>
      </c>
      <c r="H56">
        <f>(Table2[[#This Row],[1Y Return vs Nifty]]-AVERAGE(Table2[1Y Return vs Nifty]))/_xlfn.STDEV.P(Table2[1Y Return vs Nifty])</f>
        <v>6.4723885060319078E-2</v>
      </c>
      <c r="I56">
        <v>-2.2781188720387799</v>
      </c>
      <c r="J56">
        <f>(Table2[[#This Row],[1M Return vs Nifty]]-AVERAGE(Table2[1M Return vs Nifty]))/_xlfn.STDEV.P(Table2[1M Return vs Nifty])</f>
        <v>-8.9819908690627712E-2</v>
      </c>
      <c r="K56">
        <v>73.368081131068905</v>
      </c>
      <c r="L56">
        <f>(Table2[[#This Row],[6M Return vs Nifty]]-AVERAGE(Table2[6M Return vs Nifty]))/_xlfn.STDEV.P(Table2[6M Return vs Nifty])</f>
        <v>2.3090610938553544</v>
      </c>
      <c r="M56">
        <v>-0.77596030799986904</v>
      </c>
      <c r="N56">
        <f>(Table2[[#This Row],[1W Return vs Nifty]]-AVERAGE(Table2[1W Return vs Nifty]))/_xlfn.STDEV.P(Table2[1W Return vs Nifty])</f>
        <v>-1.1606784056304234E-2</v>
      </c>
      <c r="O56">
        <v>2092.5300000000002</v>
      </c>
      <c r="P56">
        <v>1804.55189361151</v>
      </c>
      <c r="Q56">
        <v>1388.0780046689899</v>
      </c>
      <c r="R56">
        <v>40.713031018619901</v>
      </c>
      <c r="S56" s="1">
        <f>(Table2[[#This Row],[Close Price]]-Table2[[#This Row],[20D EMA]])/Table2[[#This Row],[20D EMA]]</f>
        <v>-8.2689376018503999E-2</v>
      </c>
      <c r="T56" s="1">
        <f>(Table2[[#This Row],[Close Price]]-Table2[[#This Row],[50D EMA]])/Table2[[#This Row],[50D EMA]]</f>
        <v>6.3698975238911285E-2</v>
      </c>
      <c r="U56" s="1">
        <f>(Table2[[#This Row],[Close Price]]-Table2[[#This Row],[200D EMA]])/Table2[[#This Row],[200D EMA]]</f>
        <v>0.38284735695220268</v>
      </c>
      <c r="V56">
        <v>0.418219425975765</v>
      </c>
      <c r="W56">
        <v>1915</v>
      </c>
      <c r="X56">
        <v>1953.7</v>
      </c>
      <c r="Y56">
        <v>1871.45</v>
      </c>
      <c r="Z56">
        <v>1988.75</v>
      </c>
      <c r="AA56">
        <v>1871.45</v>
      </c>
      <c r="AB56">
        <v>2029</v>
      </c>
      <c r="AC56" s="1">
        <f>(Table2[[#This Row],[Close Price]]/Table2[[#This Row],[Day Low]])-1</f>
        <v>2.3498694516970176E-3</v>
      </c>
      <c r="AD56" s="1">
        <f>(Table2[[#This Row],[Day High]]/Table2[[#This Row],[Close Price]])-1</f>
        <v>1.7817139880177191E-2</v>
      </c>
      <c r="AE56" s="1">
        <f>(Table2[[#This Row],[Close Price]]/Table2[[#This Row],[Current Week Low]])-1</f>
        <v>2.567527852734508E-2</v>
      </c>
      <c r="AF56" s="1">
        <f>(Table2[[#This Row],[Current Week High]]/Table2[[#This Row],[Close Price]])-1</f>
        <v>3.6077103412347045E-2</v>
      </c>
      <c r="AG56" s="1">
        <f>(Table2[[#This Row],[Close Price]]/Table2[[#This Row],[Current Month Low]])-1</f>
        <v>2.567527852734508E-2</v>
      </c>
      <c r="AH56" s="1">
        <f>(Table2[[#This Row],[Current Month High]]/Table2[[#This Row],[Close Price]])-1</f>
        <v>5.7046105756707544E-2</v>
      </c>
      <c r="AI56">
        <v>23.990622557957799</v>
      </c>
      <c r="AJ56">
        <v>113.663237996539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-0.22</v>
      </c>
      <c r="AM56" t="s">
        <v>3120</v>
      </c>
      <c r="AN56">
        <v>-3.39</v>
      </c>
      <c r="AO56" t="s">
        <v>3120</v>
      </c>
      <c r="AP56">
        <v>0.21663842511873099</v>
      </c>
      <c r="AQ56">
        <f>(Table2[[#This Row],[Sharpe Ratio]]-AVERAGE(Table2[Sharpe Ratio]))/_xlfn.STDEV.P(Table2[Sharpe Ratio])</f>
        <v>1.7970734107800646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4.0694316969488069</v>
      </c>
      <c r="AS56">
        <f>_xlfn.RANK.AVG(Table2[[#This Row],[1Y Return vs Nifty Z-Score]],Table2[1Y Return vs Nifty Z-Score])</f>
        <v>283</v>
      </c>
      <c r="AT56">
        <f>_xlfn.RANK.AVG(Table2[[#This Row],[6M Return vs Nifty Z-Score]],Table2[6M Return vs Nifty Z-Score])</f>
        <v>24</v>
      </c>
      <c r="AU56">
        <f>_xlfn.RANK.AVG(Table2[[#This Row],[Sharpe Ratio Z-Score]],Table2[Sharpe Ratio Z-Score])</f>
        <v>26</v>
      </c>
      <c r="AV56">
        <f>(Table2[[#This Row],[Rank 1Y]]+Table2[[#This Row],[Rank 6M]]+Table2[[#This Row],[Rank Sharpe]])/3</f>
        <v>111</v>
      </c>
    </row>
    <row r="57" spans="1:48" x14ac:dyDescent="0.3">
      <c r="A57" t="s">
        <v>974</v>
      </c>
      <c r="B57" t="s">
        <v>975</v>
      </c>
      <c r="C57" t="s">
        <v>3080</v>
      </c>
      <c r="D57" t="s">
        <v>54</v>
      </c>
      <c r="E57">
        <v>14674.33353776</v>
      </c>
      <c r="F57">
        <v>956.6</v>
      </c>
      <c r="G57">
        <v>237.340674837705</v>
      </c>
      <c r="H57">
        <f>(Table2[[#This Row],[1Y Return vs Nifty]]-AVERAGE(Table2[1Y Return vs Nifty]))/_xlfn.STDEV.P(Table2[1Y Return vs Nifty])</f>
        <v>3.0994377092817924</v>
      </c>
      <c r="I57">
        <v>5.4429552691196301</v>
      </c>
      <c r="J57">
        <f>(Table2[[#This Row],[1M Return vs Nifty]]-AVERAGE(Table2[1M Return vs Nifty]))/_xlfn.STDEV.P(Table2[1M Return vs Nifty])</f>
        <v>0.63518534351099631</v>
      </c>
      <c r="K57">
        <v>96.746785006350393</v>
      </c>
      <c r="L57">
        <f>(Table2[[#This Row],[6M Return vs Nifty]]-AVERAGE(Table2[6M Return vs Nifty]))/_xlfn.STDEV.P(Table2[6M Return vs Nifty])</f>
        <v>3.1070337779316688</v>
      </c>
      <c r="M57">
        <v>7.1310842028182204</v>
      </c>
      <c r="N57">
        <f>(Table2[[#This Row],[1W Return vs Nifty]]-AVERAGE(Table2[1W Return vs Nifty]))/_xlfn.STDEV.P(Table2[1W Return vs Nifty])</f>
        <v>1.5551698612022207</v>
      </c>
      <c r="O57">
        <v>866.14</v>
      </c>
      <c r="P57">
        <v>777.73097099394499</v>
      </c>
      <c r="Q57">
        <v>565.260613545144</v>
      </c>
      <c r="R57">
        <v>70.040805890502895</v>
      </c>
      <c r="S57" s="1">
        <f>(Table2[[#This Row],[Close Price]]-Table2[[#This Row],[20D EMA]])/Table2[[#This Row],[20D EMA]]</f>
        <v>0.10444039069896326</v>
      </c>
      <c r="T57" s="1">
        <f>(Table2[[#This Row],[Close Price]]-Table2[[#This Row],[50D EMA]])/Table2[[#This Row],[50D EMA]]</f>
        <v>0.22998830659586478</v>
      </c>
      <c r="U57" s="1">
        <f>(Table2[[#This Row],[Close Price]]-Table2[[#This Row],[200D EMA]])/Table2[[#This Row],[200D EMA]]</f>
        <v>0.69231674218462436</v>
      </c>
      <c r="V57">
        <v>0.457419243592042</v>
      </c>
      <c r="W57">
        <v>902.15</v>
      </c>
      <c r="X57">
        <v>967.9</v>
      </c>
      <c r="Y57">
        <v>840</v>
      </c>
      <c r="Z57">
        <v>967.9</v>
      </c>
      <c r="AA57">
        <v>840</v>
      </c>
      <c r="AB57">
        <v>967.9</v>
      </c>
      <c r="AC57" s="1">
        <f>(Table2[[#This Row],[Close Price]]/Table2[[#This Row],[Day Low]])-1</f>
        <v>6.0355816660200734E-2</v>
      </c>
      <c r="AD57" s="1">
        <f>(Table2[[#This Row],[Day High]]/Table2[[#This Row],[Close Price]])-1</f>
        <v>1.1812669872464987E-2</v>
      </c>
      <c r="AE57" s="1">
        <f>(Table2[[#This Row],[Close Price]]/Table2[[#This Row],[Current Week Low]])-1</f>
        <v>0.13880952380952394</v>
      </c>
      <c r="AF57" s="1">
        <f>(Table2[[#This Row],[Current Week High]]/Table2[[#This Row],[Close Price]])-1</f>
        <v>1.1812669872464987E-2</v>
      </c>
      <c r="AG57" s="1">
        <f>(Table2[[#This Row],[Close Price]]/Table2[[#This Row],[Current Month Low]])-1</f>
        <v>0.13880952380952394</v>
      </c>
      <c r="AH57" s="1">
        <f>(Table2[[#This Row],[Current Month High]]/Table2[[#This Row],[Close Price]])-1</f>
        <v>1.1812669872464987E-2</v>
      </c>
      <c r="AI57">
        <v>4.0142170186075496</v>
      </c>
      <c r="AJ57">
        <v>348.581477139507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0.53</v>
      </c>
      <c r="AM57" t="s">
        <v>3121</v>
      </c>
      <c r="AN57">
        <v>10.24</v>
      </c>
      <c r="AO57" t="s">
        <v>3121</v>
      </c>
      <c r="AP57">
        <v>6.6597288521188999E-2</v>
      </c>
      <c r="AQ57">
        <f>(Table2[[#This Row],[Sharpe Ratio]]-AVERAGE(Table2[Sharpe Ratio]))/_xlfn.STDEV.P(Table2[Sharpe Ratio])</f>
        <v>5.1661854747360902E-2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8.4484885466740387</v>
      </c>
      <c r="AS57">
        <f>_xlfn.RANK.AVG(Table2[[#This Row],[1Y Return vs Nifty Z-Score]],Table2[1Y Return vs Nifty Z-Score])</f>
        <v>11</v>
      </c>
      <c r="AT57">
        <f>_xlfn.RANK.AVG(Table2[[#This Row],[6M Return vs Nifty Z-Score]],Table2[6M Return vs Nifty Z-Score])</f>
        <v>7</v>
      </c>
      <c r="AU57">
        <f>_xlfn.RANK.AVG(Table2[[#This Row],[Sharpe Ratio Z-Score]],Table2[Sharpe Ratio Z-Score])</f>
        <v>328</v>
      </c>
      <c r="AV57">
        <f>(Table2[[#This Row],[Rank 1Y]]+Table2[[#This Row],[Rank 6M]]+Table2[[#This Row],[Rank Sharpe]])/3</f>
        <v>115.33333333333333</v>
      </c>
    </row>
    <row r="58" spans="1:48" x14ac:dyDescent="0.3">
      <c r="A58" t="s">
        <v>1730</v>
      </c>
      <c r="B58" t="s">
        <v>1731</v>
      </c>
      <c r="C58" t="s">
        <v>3077</v>
      </c>
      <c r="D58" t="s">
        <v>964</v>
      </c>
      <c r="E58">
        <v>4533.2596848000003</v>
      </c>
      <c r="F58">
        <v>528</v>
      </c>
      <c r="G58">
        <v>91.348376084917007</v>
      </c>
      <c r="H58">
        <f>(Table2[[#This Row],[1Y Return vs Nifty]]-AVERAGE(Table2[1Y Return vs Nifty]))/_xlfn.STDEV.P(Table2[1Y Return vs Nifty])</f>
        <v>0.87984407122063613</v>
      </c>
      <c r="I58">
        <v>26.408369860524701</v>
      </c>
      <c r="J58">
        <f>(Table2[[#This Row],[1M Return vs Nifty]]-AVERAGE(Table2[1M Return vs Nifty]))/_xlfn.STDEV.P(Table2[1M Return vs Nifty])</f>
        <v>2.6038279721741562</v>
      </c>
      <c r="K58">
        <v>66.1502073424206</v>
      </c>
      <c r="L58">
        <f>(Table2[[#This Row],[6M Return vs Nifty]]-AVERAGE(Table2[6M Return vs Nifty]))/_xlfn.STDEV.P(Table2[6M Return vs Nifty])</f>
        <v>2.0626973026384463</v>
      </c>
      <c r="M58">
        <v>5.6470645155713202</v>
      </c>
      <c r="N58">
        <f>(Table2[[#This Row],[1W Return vs Nifty]]-AVERAGE(Table2[1W Return vs Nifty]))/_xlfn.STDEV.P(Table2[1W Return vs Nifty])</f>
        <v>1.2611121530533465</v>
      </c>
      <c r="O58">
        <v>443.19</v>
      </c>
      <c r="P58">
        <v>385.51923566487801</v>
      </c>
      <c r="Q58">
        <v>317.90178448940497</v>
      </c>
      <c r="R58">
        <v>75.122766074959401</v>
      </c>
      <c r="S58" s="1">
        <f>(Table2[[#This Row],[Close Price]]-Table2[[#This Row],[20D EMA]])/Table2[[#This Row],[20D EMA]]</f>
        <v>0.19136262099776621</v>
      </c>
      <c r="T58" s="1">
        <f>(Table2[[#This Row],[Close Price]]-Table2[[#This Row],[50D EMA]])/Table2[[#This Row],[50D EMA]]</f>
        <v>0.36958146612164605</v>
      </c>
      <c r="U58" s="1">
        <f>(Table2[[#This Row],[Close Price]]-Table2[[#This Row],[200D EMA]])/Table2[[#This Row],[200D EMA]]</f>
        <v>0.66089033079207893</v>
      </c>
      <c r="V58">
        <v>1.68263146039902</v>
      </c>
      <c r="W58">
        <v>487</v>
      </c>
      <c r="X58">
        <v>533</v>
      </c>
      <c r="Y58">
        <v>440.1</v>
      </c>
      <c r="Z58">
        <v>533</v>
      </c>
      <c r="AA58">
        <v>440.1</v>
      </c>
      <c r="AB58">
        <v>533</v>
      </c>
      <c r="AC58" s="1">
        <f>(Table2[[#This Row],[Close Price]]/Table2[[#This Row],[Day Low]])-1</f>
        <v>8.4188911704312197E-2</v>
      </c>
      <c r="AD58" s="1">
        <f>(Table2[[#This Row],[Day High]]/Table2[[#This Row],[Close Price]])-1</f>
        <v>9.4696969696970168E-3</v>
      </c>
      <c r="AE58" s="1">
        <f>(Table2[[#This Row],[Close Price]]/Table2[[#This Row],[Current Week Low]])-1</f>
        <v>0.19972733469665971</v>
      </c>
      <c r="AF58" s="1">
        <f>(Table2[[#This Row],[Current Week High]]/Table2[[#This Row],[Close Price]])-1</f>
        <v>9.4696969696970168E-3</v>
      </c>
      <c r="AG58" s="1">
        <f>(Table2[[#This Row],[Close Price]]/Table2[[#This Row],[Current Month Low]])-1</f>
        <v>0.19972733469665971</v>
      </c>
      <c r="AH58" s="1">
        <f>(Table2[[#This Row],[Current Month High]]/Table2[[#This Row],[Close Price]])-1</f>
        <v>9.4696969696970168E-3</v>
      </c>
      <c r="AI58">
        <v>0.94696969696970101</v>
      </c>
      <c r="AJ58">
        <v>144.670991658943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0.75</v>
      </c>
      <c r="AM58" t="s">
        <v>3121</v>
      </c>
      <c r="AN58">
        <v>20.329999999999998</v>
      </c>
      <c r="AO58" t="s">
        <v>3121</v>
      </c>
      <c r="AP58">
        <v>0.105924518093801</v>
      </c>
      <c r="AQ58">
        <f>(Table2[[#This Row],[Sharpe Ratio]]-AVERAGE(Table2[Sharpe Ratio]))/_xlfn.STDEV.P(Table2[Sharpe Ratio])</f>
        <v>0.50915106416936273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7.3166325632559479</v>
      </c>
      <c r="AS58">
        <f>_xlfn.RANK.AVG(Table2[[#This Row],[1Y Return vs Nifty Z-Score]],Table2[1Y Return vs Nifty Z-Score])</f>
        <v>102</v>
      </c>
      <c r="AT58">
        <f>_xlfn.RANK.AVG(Table2[[#This Row],[6M Return vs Nifty Z-Score]],Table2[6M Return vs Nifty Z-Score])</f>
        <v>31</v>
      </c>
      <c r="AU58">
        <f>_xlfn.RANK.AVG(Table2[[#This Row],[Sharpe Ratio Z-Score]],Table2[Sharpe Ratio Z-Score])</f>
        <v>213</v>
      </c>
      <c r="AV58">
        <f>(Table2[[#This Row],[Rank 1Y]]+Table2[[#This Row],[Rank 6M]]+Table2[[#This Row],[Rank Sharpe]])/3</f>
        <v>115.33333333333333</v>
      </c>
    </row>
    <row r="59" spans="1:48" x14ac:dyDescent="0.3">
      <c r="A59" t="s">
        <v>1181</v>
      </c>
      <c r="B59" t="s">
        <v>1182</v>
      </c>
      <c r="C59" t="s">
        <v>605</v>
      </c>
      <c r="D59" t="s">
        <v>469</v>
      </c>
      <c r="E59">
        <v>9931.3628359300001</v>
      </c>
      <c r="F59">
        <v>379.45</v>
      </c>
      <c r="G59">
        <v>141.417484101746</v>
      </c>
      <c r="H59">
        <f>(Table2[[#This Row],[1Y Return vs Nifty]]-AVERAGE(Table2[1Y Return vs Nifty]))/_xlfn.STDEV.P(Table2[1Y Return vs Nifty])</f>
        <v>1.6410696602891017</v>
      </c>
      <c r="I59">
        <v>-2.0921689688684002</v>
      </c>
      <c r="J59">
        <f>(Table2[[#This Row],[1M Return vs Nifty]]-AVERAGE(Table2[1M Return vs Nifty]))/_xlfn.STDEV.P(Table2[1M Return vs Nifty])</f>
        <v>-7.2359299715736805E-2</v>
      </c>
      <c r="K59">
        <v>17.7483883785068</v>
      </c>
      <c r="L59">
        <f>(Table2[[#This Row],[6M Return vs Nifty]]-AVERAGE(Table2[6M Return vs Nifty]))/_xlfn.STDEV.P(Table2[6M Return vs Nifty])</f>
        <v>0.41062413387535945</v>
      </c>
      <c r="M59">
        <v>3.6864914124310402</v>
      </c>
      <c r="N59">
        <f>(Table2[[#This Row],[1W Return vs Nifty]]-AVERAGE(Table2[1W Return vs Nifty]))/_xlfn.STDEV.P(Table2[1W Return vs Nifty])</f>
        <v>0.87262564015721411</v>
      </c>
      <c r="O59">
        <v>379.98</v>
      </c>
      <c r="P59">
        <v>371.87883742068902</v>
      </c>
      <c r="Q59">
        <v>305.57600447570201</v>
      </c>
      <c r="R59">
        <v>48.737485617690197</v>
      </c>
      <c r="S59" s="1">
        <f>(Table2[[#This Row],[Close Price]]-Table2[[#This Row],[20D EMA]])/Table2[[#This Row],[20D EMA]]</f>
        <v>-1.3948102531712973E-3</v>
      </c>
      <c r="T59" s="1">
        <f>(Table2[[#This Row],[Close Price]]-Table2[[#This Row],[50D EMA]])/Table2[[#This Row],[50D EMA]]</f>
        <v>2.0359218695593762E-2</v>
      </c>
      <c r="U59" s="1">
        <f>(Table2[[#This Row],[Close Price]]-Table2[[#This Row],[200D EMA]])/Table2[[#This Row],[200D EMA]]</f>
        <v>0.24175326086565185</v>
      </c>
      <c r="V59">
        <v>1.7843766763536699</v>
      </c>
      <c r="W59">
        <v>376.35</v>
      </c>
      <c r="X59">
        <v>390</v>
      </c>
      <c r="Y59">
        <v>350</v>
      </c>
      <c r="Z59">
        <v>421.3</v>
      </c>
      <c r="AA59">
        <v>350</v>
      </c>
      <c r="AB59">
        <v>421.3</v>
      </c>
      <c r="AC59" s="1">
        <f>(Table2[[#This Row],[Close Price]]/Table2[[#This Row],[Day Low]])-1</f>
        <v>8.2370134183604726E-3</v>
      </c>
      <c r="AD59" s="1">
        <f>(Table2[[#This Row],[Day High]]/Table2[[#This Row],[Close Price]])-1</f>
        <v>2.7803399657398975E-2</v>
      </c>
      <c r="AE59" s="1">
        <f>(Table2[[#This Row],[Close Price]]/Table2[[#This Row],[Current Week Low]])-1</f>
        <v>8.4142857142857075E-2</v>
      </c>
      <c r="AF59" s="1">
        <f>(Table2[[#This Row],[Current Week High]]/Table2[[#This Row],[Close Price]])-1</f>
        <v>0.11029121096323635</v>
      </c>
      <c r="AG59" s="1">
        <f>(Table2[[#This Row],[Close Price]]/Table2[[#This Row],[Current Month Low]])-1</f>
        <v>8.4142857142857075E-2</v>
      </c>
      <c r="AH59" s="1">
        <f>(Table2[[#This Row],[Current Month High]]/Table2[[#This Row],[Close Price]])-1</f>
        <v>0.11029121096323635</v>
      </c>
      <c r="AI59">
        <v>11.0291210963236</v>
      </c>
      <c r="AJ59">
        <v>175.36284470246699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-0.05</v>
      </c>
      <c r="AM59" t="s">
        <v>3120</v>
      </c>
      <c r="AN59">
        <v>-3.48</v>
      </c>
      <c r="AO59" t="s">
        <v>3120</v>
      </c>
      <c r="AP59">
        <v>0.156270893157086</v>
      </c>
      <c r="AQ59">
        <f>(Table2[[#This Row],[Sharpe Ratio]]-AVERAGE(Table2[Sharpe Ratio]))/_xlfn.STDEV.P(Table2[Sharpe Ratio])</f>
        <v>1.0948247456179607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3.9467848802238996</v>
      </c>
      <c r="AS59">
        <f>_xlfn.RANK.AVG(Table2[[#This Row],[1Y Return vs Nifty Z-Score]],Table2[1Y Return vs Nifty Z-Score])</f>
        <v>47</v>
      </c>
      <c r="AT59">
        <f>_xlfn.RANK.AVG(Table2[[#This Row],[6M Return vs Nifty Z-Score]],Table2[6M Return vs Nifty Z-Score])</f>
        <v>211</v>
      </c>
      <c r="AU59">
        <f>_xlfn.RANK.AVG(Table2[[#This Row],[Sharpe Ratio Z-Score]],Table2[Sharpe Ratio Z-Score])</f>
        <v>99</v>
      </c>
      <c r="AV59">
        <f>(Table2[[#This Row],[Rank 1Y]]+Table2[[#This Row],[Rank 6M]]+Table2[[#This Row],[Rank Sharpe]])/3</f>
        <v>119</v>
      </c>
    </row>
    <row r="60" spans="1:48" x14ac:dyDescent="0.3">
      <c r="A60" t="s">
        <v>114</v>
      </c>
      <c r="B60" t="s">
        <v>115</v>
      </c>
      <c r="C60" t="s">
        <v>3087</v>
      </c>
      <c r="D60" t="s">
        <v>116</v>
      </c>
      <c r="E60">
        <v>245349.04968225001</v>
      </c>
      <c r="F60">
        <v>6889.5</v>
      </c>
      <c r="G60">
        <v>60.4833075877333</v>
      </c>
      <c r="H60">
        <f>(Table2[[#This Row],[1Y Return vs Nifty]]-AVERAGE(Table2[1Y Return vs Nifty]))/_xlfn.STDEV.P(Table2[1Y Return vs Nifty])</f>
        <v>0.41058706068012307</v>
      </c>
      <c r="I60">
        <v>-12.809137199459601</v>
      </c>
      <c r="J60">
        <f>(Table2[[#This Row],[1M Return vs Nifty]]-AVERAGE(Table2[1M Return vs Nifty]))/_xlfn.STDEV.P(Table2[1M Return vs Nifty])</f>
        <v>-1.0786776063148282</v>
      </c>
      <c r="K60">
        <v>49.260417489653598</v>
      </c>
      <c r="L60">
        <f>(Table2[[#This Row],[6M Return vs Nifty]]-AVERAGE(Table2[6M Return vs Nifty]))/_xlfn.STDEV.P(Table2[6M Return vs Nifty])</f>
        <v>1.486207219432963</v>
      </c>
      <c r="M60">
        <v>-0.29554025167541997</v>
      </c>
      <c r="N60">
        <f>(Table2[[#This Row],[1W Return vs Nifty]]-AVERAGE(Table2[1W Return vs Nifty]))/_xlfn.STDEV.P(Table2[1W Return vs Nifty])</f>
        <v>8.3588193426509236E-2</v>
      </c>
      <c r="O60">
        <v>7004.37</v>
      </c>
      <c r="P60">
        <v>7023.1257997921803</v>
      </c>
      <c r="Q60">
        <v>5720.8717355670997</v>
      </c>
      <c r="R60">
        <v>47.707577598710898</v>
      </c>
      <c r="S60" s="1">
        <f>(Table2[[#This Row],[Close Price]]-Table2[[#This Row],[20D EMA]])/Table2[[#This Row],[20D EMA]]</f>
        <v>-1.6399761862951258E-2</v>
      </c>
      <c r="T60" s="1">
        <f>(Table2[[#This Row],[Close Price]]-Table2[[#This Row],[50D EMA]])/Table2[[#This Row],[50D EMA]]</f>
        <v>-1.9026542255036121E-2</v>
      </c>
      <c r="U60" s="1">
        <f>(Table2[[#This Row],[Close Price]]-Table2[[#This Row],[200D EMA]])/Table2[[#This Row],[200D EMA]]</f>
        <v>0.20427450892972282</v>
      </c>
      <c r="V60">
        <v>0.84943783626338099</v>
      </c>
      <c r="W60">
        <v>6771.05</v>
      </c>
      <c r="X60">
        <v>6915.25</v>
      </c>
      <c r="Y60">
        <v>6565.7</v>
      </c>
      <c r="Z60">
        <v>6915.25</v>
      </c>
      <c r="AA60">
        <v>6565.7</v>
      </c>
      <c r="AB60">
        <v>7163.9</v>
      </c>
      <c r="AC60" s="1">
        <f>(Table2[[#This Row],[Close Price]]/Table2[[#This Row],[Day Low]])-1</f>
        <v>1.7493594051144257E-2</v>
      </c>
      <c r="AD60" s="1">
        <f>(Table2[[#This Row],[Day High]]/Table2[[#This Row],[Close Price]])-1</f>
        <v>3.7375716670295933E-3</v>
      </c>
      <c r="AE60" s="1">
        <f>(Table2[[#This Row],[Close Price]]/Table2[[#This Row],[Current Week Low]])-1</f>
        <v>4.9316904518939442E-2</v>
      </c>
      <c r="AF60" s="1">
        <f>(Table2[[#This Row],[Current Week High]]/Table2[[#This Row],[Close Price]])-1</f>
        <v>3.7375716670295933E-3</v>
      </c>
      <c r="AG60" s="1">
        <f>(Table2[[#This Row],[Close Price]]/Table2[[#This Row],[Current Month Low]])-1</f>
        <v>4.9316904518939442E-2</v>
      </c>
      <c r="AH60" s="1">
        <f>(Table2[[#This Row],[Current Month High]]/Table2[[#This Row],[Close Price]])-1</f>
        <v>3.9828724871180832E-2</v>
      </c>
      <c r="AI60">
        <v>15.6644168662457</v>
      </c>
      <c r="AJ60">
        <v>112.24584103511999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-0.08</v>
      </c>
      <c r="AM60" t="s">
        <v>3120</v>
      </c>
      <c r="AN60">
        <v>1.75</v>
      </c>
      <c r="AO60" t="s">
        <v>3121</v>
      </c>
      <c r="AP60">
        <v>0.153941173197128</v>
      </c>
      <c r="AQ60">
        <f>(Table2[[#This Row],[Sharpe Ratio]]-AVERAGE(Table2[Sharpe Ratio]))/_xlfn.STDEV.P(Table2[Sharpe Ratio])</f>
        <v>1.067723377069028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190</v>
      </c>
      <c r="AT60">
        <f>_xlfn.RANK.AVG(Table2[[#This Row],[6M Return vs Nifty Z-Score]],Table2[6M Return vs Nifty Z-Score])</f>
        <v>63</v>
      </c>
      <c r="AU60">
        <f>_xlfn.RANK.AVG(Table2[[#This Row],[Sharpe Ratio Z-Score]],Table2[Sharpe Ratio Z-Score])</f>
        <v>105</v>
      </c>
      <c r="AV60">
        <f>(Table2[[#This Row],[Rank 1Y]]+Table2[[#This Row],[Rank 6M]]+Table2[[#This Row],[Rank Sharpe]])/3</f>
        <v>119.33333333333333</v>
      </c>
    </row>
    <row r="61" spans="1:48" x14ac:dyDescent="0.3">
      <c r="A61" t="s">
        <v>169</v>
      </c>
      <c r="B61" t="s">
        <v>170</v>
      </c>
      <c r="C61" t="s">
        <v>3076</v>
      </c>
      <c r="D61" t="s">
        <v>124</v>
      </c>
      <c r="E61">
        <v>154543.91656000001</v>
      </c>
      <c r="F61">
        <v>586.9</v>
      </c>
      <c r="G61">
        <v>145.28769898403399</v>
      </c>
      <c r="H61">
        <f>(Table2[[#This Row],[1Y Return vs Nifty]]-AVERAGE(Table2[1Y Return vs Nifty]))/_xlfn.STDEV.P(Table2[1Y Return vs Nifty])</f>
        <v>1.6999104649345727</v>
      </c>
      <c r="I61">
        <v>-3.6202163176909101</v>
      </c>
      <c r="J61">
        <f>(Table2[[#This Row],[1M Return vs Nifty]]-AVERAGE(Table2[1M Return vs Nifty]))/_xlfn.STDEV.P(Table2[1M Return vs Nifty])</f>
        <v>-0.21584223139794373</v>
      </c>
      <c r="K61">
        <v>9.7951960424359701</v>
      </c>
      <c r="L61">
        <f>(Table2[[#This Row],[6M Return vs Nifty]]-AVERAGE(Table2[6M Return vs Nifty]))/_xlfn.STDEV.P(Table2[6M Return vs Nifty])</f>
        <v>0.1391621114618864</v>
      </c>
      <c r="M61">
        <v>-4.2573043242705904</v>
      </c>
      <c r="N61">
        <f>(Table2[[#This Row],[1W Return vs Nifty]]-AVERAGE(Table2[1W Return vs Nifty]))/_xlfn.STDEV.P(Table2[1W Return vs Nifty])</f>
        <v>-0.70143324087476222</v>
      </c>
      <c r="O61">
        <v>598.97</v>
      </c>
      <c r="P61">
        <v>575.54690521882003</v>
      </c>
      <c r="Q61">
        <v>467.09916668762799</v>
      </c>
      <c r="R61">
        <v>42.584108912128301</v>
      </c>
      <c r="S61" s="1">
        <f>(Table2[[#This Row],[Close Price]]-Table2[[#This Row],[20D EMA]])/Table2[[#This Row],[20D EMA]]</f>
        <v>-2.0151259662420571E-2</v>
      </c>
      <c r="T61" s="1">
        <f>(Table2[[#This Row],[Close Price]]-Table2[[#This Row],[50D EMA]])/Table2[[#This Row],[50D EMA]]</f>
        <v>1.9725750722025964E-2</v>
      </c>
      <c r="U61" s="1">
        <f>(Table2[[#This Row],[Close Price]]-Table2[[#This Row],[200D EMA]])/Table2[[#This Row],[200D EMA]]</f>
        <v>0.25647837088197734</v>
      </c>
      <c r="V61">
        <v>0.66246311183558304</v>
      </c>
      <c r="W61">
        <v>585.1</v>
      </c>
      <c r="X61">
        <v>593.5</v>
      </c>
      <c r="Y61">
        <v>563.54999999999995</v>
      </c>
      <c r="Z61">
        <v>609.45000000000005</v>
      </c>
      <c r="AA61">
        <v>563.54999999999995</v>
      </c>
      <c r="AB61">
        <v>646.95000000000005</v>
      </c>
      <c r="AC61" s="1">
        <f>(Table2[[#This Row],[Close Price]]/Table2[[#This Row],[Day Low]])-1</f>
        <v>3.07639719706021E-3</v>
      </c>
      <c r="AD61" s="1">
        <f>(Table2[[#This Row],[Day High]]/Table2[[#This Row],[Close Price]])-1</f>
        <v>1.1245527347077955E-2</v>
      </c>
      <c r="AE61" s="1">
        <f>(Table2[[#This Row],[Close Price]]/Table2[[#This Row],[Current Week Low]])-1</f>
        <v>4.1433768077366651E-2</v>
      </c>
      <c r="AF61" s="1">
        <f>(Table2[[#This Row],[Current Week High]]/Table2[[#This Row],[Close Price]])-1</f>
        <v>3.8422218435849587E-2</v>
      </c>
      <c r="AG61" s="1">
        <f>(Table2[[#This Row],[Close Price]]/Table2[[#This Row],[Current Month Low]])-1</f>
        <v>4.1433768077366651E-2</v>
      </c>
      <c r="AH61" s="1">
        <f>(Table2[[#This Row],[Current Month High]]/Table2[[#This Row],[Close Price]])-1</f>
        <v>0.10231726018061016</v>
      </c>
      <c r="AI61">
        <v>11.432952802862401</v>
      </c>
      <c r="AJ61">
        <v>175.92853784673201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0.02</v>
      </c>
      <c r="AM61" t="s">
        <v>3121</v>
      </c>
      <c r="AN61">
        <v>-2.92</v>
      </c>
      <c r="AO61" t="s">
        <v>3120</v>
      </c>
      <c r="AP61">
        <v>0.201360008100442</v>
      </c>
      <c r="AQ61">
        <f>(Table2[[#This Row],[Sharpe Ratio]]-AVERAGE(Table2[Sharpe Ratio]))/_xlfn.STDEV.P(Table2[Sharpe Ratio])</f>
        <v>1.6193413152605669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2.5411384193843198</v>
      </c>
      <c r="AS61">
        <f>_xlfn.RANK.AVG(Table2[[#This Row],[1Y Return vs Nifty Z-Score]],Table2[1Y Return vs Nifty Z-Score])</f>
        <v>43</v>
      </c>
      <c r="AT61">
        <f>_xlfn.RANK.AVG(Table2[[#This Row],[6M Return vs Nifty Z-Score]],Table2[6M Return vs Nifty Z-Score])</f>
        <v>278</v>
      </c>
      <c r="AU61">
        <f>_xlfn.RANK.AVG(Table2[[#This Row],[Sharpe Ratio Z-Score]],Table2[Sharpe Ratio Z-Score])</f>
        <v>38</v>
      </c>
      <c r="AV61">
        <f>(Table2[[#This Row],[Rank 1Y]]+Table2[[#This Row],[Rank 6M]]+Table2[[#This Row],[Rank Sharpe]])/3</f>
        <v>119.66666666666667</v>
      </c>
    </row>
    <row r="62" spans="1:48" x14ac:dyDescent="0.3">
      <c r="A62" t="s">
        <v>528</v>
      </c>
      <c r="B62" t="s">
        <v>529</v>
      </c>
      <c r="C62" t="s">
        <v>3076</v>
      </c>
      <c r="D62" t="s">
        <v>530</v>
      </c>
      <c r="E62">
        <v>37564.774137015003</v>
      </c>
      <c r="F62">
        <v>1033.3499999999999</v>
      </c>
      <c r="G62">
        <v>79.940201575604107</v>
      </c>
      <c r="H62">
        <f>(Table2[[#This Row],[1Y Return vs Nifty]]-AVERAGE(Table2[1Y Return vs Nifty]))/_xlfn.STDEV.P(Table2[1Y Return vs Nifty])</f>
        <v>0.7063999116376718</v>
      </c>
      <c r="I62">
        <v>4.0643229114991</v>
      </c>
      <c r="J62">
        <f>(Table2[[#This Row],[1M Return vs Nifty]]-AVERAGE(Table2[1M Return vs Nifty]))/_xlfn.STDEV.P(Table2[1M Return vs Nifty])</f>
        <v>0.5057324096501602</v>
      </c>
      <c r="K62">
        <v>46.064816532374998</v>
      </c>
      <c r="L62">
        <f>(Table2[[#This Row],[6M Return vs Nifty]]-AVERAGE(Table2[6M Return vs Nifty]))/_xlfn.STDEV.P(Table2[6M Return vs Nifty])</f>
        <v>1.3771334963249602</v>
      </c>
      <c r="M62">
        <v>-3.8205703461182599</v>
      </c>
      <c r="N62">
        <f>(Table2[[#This Row],[1W Return vs Nifty]]-AVERAGE(Table2[1W Return vs Nifty]))/_xlfn.STDEV.P(Table2[1W Return vs Nifty])</f>
        <v>-0.61489463644124276</v>
      </c>
      <c r="O62">
        <v>1015.01</v>
      </c>
      <c r="P62">
        <v>946.69636055758804</v>
      </c>
      <c r="Q62">
        <v>765.41616057136605</v>
      </c>
      <c r="R62">
        <v>52.1812972672206</v>
      </c>
      <c r="S62" s="1">
        <f>(Table2[[#This Row],[Close Price]]-Table2[[#This Row],[20D EMA]])/Table2[[#This Row],[20D EMA]]</f>
        <v>1.8068787499630465E-2</v>
      </c>
      <c r="T62" s="1">
        <f>(Table2[[#This Row],[Close Price]]-Table2[[#This Row],[50D EMA]])/Table2[[#This Row],[50D EMA]]</f>
        <v>9.1532663536779996E-2</v>
      </c>
      <c r="U62" s="1">
        <f>(Table2[[#This Row],[Close Price]]-Table2[[#This Row],[200D EMA]])/Table2[[#This Row],[200D EMA]]</f>
        <v>0.35004988557940458</v>
      </c>
      <c r="V62">
        <v>1.2177735051902701</v>
      </c>
      <c r="W62">
        <v>1011.3</v>
      </c>
      <c r="X62">
        <v>1040</v>
      </c>
      <c r="Y62">
        <v>982.4</v>
      </c>
      <c r="Z62">
        <v>1042.95</v>
      </c>
      <c r="AA62">
        <v>982.4</v>
      </c>
      <c r="AB62">
        <v>1215</v>
      </c>
      <c r="AC62" s="1">
        <f>(Table2[[#This Row],[Close Price]]/Table2[[#This Row],[Day Low]])-1</f>
        <v>2.1803619104123317E-2</v>
      </c>
      <c r="AD62" s="1">
        <f>(Table2[[#This Row],[Day High]]/Table2[[#This Row],[Close Price]])-1</f>
        <v>6.4353800745149403E-3</v>
      </c>
      <c r="AE62" s="1">
        <f>(Table2[[#This Row],[Close Price]]/Table2[[#This Row],[Current Week Low]])-1</f>
        <v>5.1862785016286495E-2</v>
      </c>
      <c r="AF62" s="1">
        <f>(Table2[[#This Row],[Current Week High]]/Table2[[#This Row],[Close Price]])-1</f>
        <v>9.2901727391494493E-3</v>
      </c>
      <c r="AG62" s="1">
        <f>(Table2[[#This Row],[Close Price]]/Table2[[#This Row],[Current Month Low]])-1</f>
        <v>5.1862785016286495E-2</v>
      </c>
      <c r="AH62" s="1">
        <f>(Table2[[#This Row],[Current Month High]]/Table2[[#This Row],[Close Price]])-1</f>
        <v>0.17578748729859206</v>
      </c>
      <c r="AI62">
        <v>17.5787487298592</v>
      </c>
      <c r="AJ62">
        <v>117.547368421052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0.21</v>
      </c>
      <c r="AM62" t="s">
        <v>3121</v>
      </c>
      <c r="AN62">
        <v>1.19</v>
      </c>
      <c r="AO62" t="s">
        <v>3121</v>
      </c>
      <c r="AP62">
        <v>0.12729290513952901</v>
      </c>
      <c r="AQ62">
        <f>(Table2[[#This Row],[Sharpe Ratio]]-AVERAGE(Table2[Sharpe Ratio]))/_xlfn.STDEV.P(Table2[Sharpe Ratio])</f>
        <v>0.75772709157866325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2.7320982727502128</v>
      </c>
      <c r="AS62">
        <f>_xlfn.RANK.AVG(Table2[[#This Row],[1Y Return vs Nifty Z-Score]],Table2[1Y Return vs Nifty Z-Score])</f>
        <v>128</v>
      </c>
      <c r="AT62">
        <f>_xlfn.RANK.AVG(Table2[[#This Row],[6M Return vs Nifty Z-Score]],Table2[6M Return vs Nifty Z-Score])</f>
        <v>70</v>
      </c>
      <c r="AU62">
        <f>_xlfn.RANK.AVG(Table2[[#This Row],[Sharpe Ratio Z-Score]],Table2[Sharpe Ratio Z-Score])</f>
        <v>163</v>
      </c>
      <c r="AV62">
        <f>(Table2[[#This Row],[Rank 1Y]]+Table2[[#This Row],[Rank 6M]]+Table2[[#This Row],[Rank Sharpe]])/3</f>
        <v>120.33333333333333</v>
      </c>
    </row>
    <row r="63" spans="1:48" x14ac:dyDescent="0.3">
      <c r="A63" t="s">
        <v>595</v>
      </c>
      <c r="B63" t="s">
        <v>596</v>
      </c>
      <c r="C63" t="s">
        <v>3090</v>
      </c>
      <c r="D63" t="s">
        <v>164</v>
      </c>
      <c r="E63">
        <v>31715.6048562</v>
      </c>
      <c r="F63">
        <v>7327.05</v>
      </c>
      <c r="G63">
        <v>158.92189438487301</v>
      </c>
      <c r="H63">
        <f>(Table2[[#This Row],[1Y Return vs Nifty]]-AVERAGE(Table2[1Y Return vs Nifty]))/_xlfn.STDEV.P(Table2[1Y Return vs Nifty])</f>
        <v>1.9071979289331287</v>
      </c>
      <c r="I63">
        <v>33.460177718309403</v>
      </c>
      <c r="J63">
        <f>(Table2[[#This Row],[1M Return vs Nifty]]-AVERAGE(Table2[1M Return vs Nifty]))/_xlfn.STDEV.P(Table2[1M Return vs Nifty])</f>
        <v>3.2659894332533965</v>
      </c>
      <c r="K63">
        <v>116.169462216364</v>
      </c>
      <c r="L63">
        <f>(Table2[[#This Row],[6M Return vs Nifty]]-AVERAGE(Table2[6M Return vs Nifty]))/_xlfn.STDEV.P(Table2[6M Return vs Nifty])</f>
        <v>3.7699775385397749</v>
      </c>
      <c r="M63">
        <v>25.8829935864104</v>
      </c>
      <c r="N63">
        <f>(Table2[[#This Row],[1W Return vs Nifty]]-AVERAGE(Table2[1W Return vs Nifty]))/_xlfn.STDEV.P(Table2[1W Return vs Nifty])</f>
        <v>5.2708506868280081</v>
      </c>
      <c r="O63">
        <v>6157.85</v>
      </c>
      <c r="P63">
        <v>5516.1056757079596</v>
      </c>
      <c r="Q63">
        <v>4152.7359256745804</v>
      </c>
      <c r="R63">
        <v>73.599018159402306</v>
      </c>
      <c r="S63" s="1">
        <f>(Table2[[#This Row],[Close Price]]-Table2[[#This Row],[20D EMA]])/Table2[[#This Row],[20D EMA]]</f>
        <v>0.18987146487816361</v>
      </c>
      <c r="T63" s="1">
        <f>(Table2[[#This Row],[Close Price]]-Table2[[#This Row],[50D EMA]])/Table2[[#This Row],[50D EMA]]</f>
        <v>0.32830123836589054</v>
      </c>
      <c r="U63" s="1">
        <f>(Table2[[#This Row],[Close Price]]-Table2[[#This Row],[200D EMA]])/Table2[[#This Row],[200D EMA]]</f>
        <v>0.76439102585358265</v>
      </c>
      <c r="V63">
        <v>2.36271494206161</v>
      </c>
      <c r="W63">
        <v>7283</v>
      </c>
      <c r="X63">
        <v>7730.8</v>
      </c>
      <c r="Y63">
        <v>5670</v>
      </c>
      <c r="Z63">
        <v>7949.9</v>
      </c>
      <c r="AA63">
        <v>5670</v>
      </c>
      <c r="AB63">
        <v>7949.9</v>
      </c>
      <c r="AC63" s="1">
        <f>(Table2[[#This Row],[Close Price]]/Table2[[#This Row],[Day Low]])-1</f>
        <v>6.0483317314294904E-3</v>
      </c>
      <c r="AD63" s="1">
        <f>(Table2[[#This Row],[Day High]]/Table2[[#This Row],[Close Price]])-1</f>
        <v>5.5104032318600282E-2</v>
      </c>
      <c r="AE63" s="1">
        <f>(Table2[[#This Row],[Close Price]]/Table2[[#This Row],[Current Week Low]])-1</f>
        <v>0.2922486772486772</v>
      </c>
      <c r="AF63" s="1">
        <f>(Table2[[#This Row],[Current Week High]]/Table2[[#This Row],[Close Price]])-1</f>
        <v>8.5006926389201487E-2</v>
      </c>
      <c r="AG63" s="1">
        <f>(Table2[[#This Row],[Close Price]]/Table2[[#This Row],[Current Month Low]])-1</f>
        <v>0.2922486772486772</v>
      </c>
      <c r="AH63" s="1">
        <f>(Table2[[#This Row],[Current Month High]]/Table2[[#This Row],[Close Price]])-1</f>
        <v>8.5006926389201487E-2</v>
      </c>
      <c r="AI63">
        <v>8.5006926389201496</v>
      </c>
      <c r="AJ63">
        <v>201.524691358024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0.65</v>
      </c>
      <c r="AM63" t="s">
        <v>3121</v>
      </c>
      <c r="AN63">
        <v>24.22</v>
      </c>
      <c r="AO63" t="s">
        <v>3121</v>
      </c>
      <c r="AP63">
        <v>6.6933970287142999E-2</v>
      </c>
      <c r="AQ63">
        <f>(Table2[[#This Row],[Sharpe Ratio]]-AVERAGE(Table2[Sharpe Ratio]))/_xlfn.STDEV.P(Table2[Sharpe Ratio])</f>
        <v>5.5578435615298932E-2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14.269594023169606</v>
      </c>
      <c r="AS63">
        <f>_xlfn.RANK.AVG(Table2[[#This Row],[1Y Return vs Nifty Z-Score]],Table2[1Y Return vs Nifty Z-Score])</f>
        <v>35</v>
      </c>
      <c r="AT63">
        <f>_xlfn.RANK.AVG(Table2[[#This Row],[6M Return vs Nifty Z-Score]],Table2[6M Return vs Nifty Z-Score])</f>
        <v>4</v>
      </c>
      <c r="AU63">
        <f>_xlfn.RANK.AVG(Table2[[#This Row],[Sharpe Ratio Z-Score]],Table2[Sharpe Ratio Z-Score])</f>
        <v>326</v>
      </c>
      <c r="AV63">
        <f>(Table2[[#This Row],[Rank 1Y]]+Table2[[#This Row],[Rank 6M]]+Table2[[#This Row],[Rank Sharpe]])/3</f>
        <v>121.66666666666667</v>
      </c>
    </row>
    <row r="64" spans="1:48" x14ac:dyDescent="0.3">
      <c r="A64" t="s">
        <v>1460</v>
      </c>
      <c r="B64" t="s">
        <v>1461</v>
      </c>
      <c r="C64" t="s">
        <v>3075</v>
      </c>
      <c r="D64" t="s">
        <v>21</v>
      </c>
      <c r="E64">
        <v>6898.2151930999999</v>
      </c>
      <c r="F64">
        <v>833</v>
      </c>
      <c r="G64">
        <v>64.215854855047098</v>
      </c>
      <c r="H64">
        <f>(Table2[[#This Row],[1Y Return vs Nifty]]-AVERAGE(Table2[1Y Return vs Nifty]))/_xlfn.STDEV.P(Table2[1Y Return vs Nifty])</f>
        <v>0.46733483600162129</v>
      </c>
      <c r="I64">
        <v>-5.8077596243719096</v>
      </c>
      <c r="J64">
        <f>(Table2[[#This Row],[1M Return vs Nifty]]-AVERAGE(Table2[1M Return vs Nifty]))/_xlfn.STDEV.P(Table2[1M Return vs Nifty])</f>
        <v>-0.42125152520434728</v>
      </c>
      <c r="K64">
        <v>60.418094133847198</v>
      </c>
      <c r="L64">
        <f>(Table2[[#This Row],[6M Return vs Nifty]]-AVERAGE(Table2[6M Return vs Nifty]))/_xlfn.STDEV.P(Table2[6M Return vs Nifty])</f>
        <v>1.8670461755752898</v>
      </c>
      <c r="M64">
        <v>6.8062195798095804E-2</v>
      </c>
      <c r="N64">
        <f>(Table2[[#This Row],[1W Return vs Nifty]]-AVERAGE(Table2[1W Return vs Nifty]))/_xlfn.STDEV.P(Table2[1W Return vs Nifty])</f>
        <v>0.15563582412859095</v>
      </c>
      <c r="O64">
        <v>862.03</v>
      </c>
      <c r="P64">
        <v>844.93291468905295</v>
      </c>
      <c r="Q64">
        <v>683.21514416948696</v>
      </c>
      <c r="R64">
        <v>33.1171332174223</v>
      </c>
      <c r="S64" s="1">
        <f>(Table2[[#This Row],[Close Price]]-Table2[[#This Row],[20D EMA]])/Table2[[#This Row],[20D EMA]]</f>
        <v>-3.3676322169762039E-2</v>
      </c>
      <c r="T64" s="1">
        <f>(Table2[[#This Row],[Close Price]]-Table2[[#This Row],[50D EMA]])/Table2[[#This Row],[50D EMA]]</f>
        <v>-1.412291376226529E-2</v>
      </c>
      <c r="U64" s="1">
        <f>(Table2[[#This Row],[Close Price]]-Table2[[#This Row],[200D EMA]])/Table2[[#This Row],[200D EMA]]</f>
        <v>0.21923526887360026</v>
      </c>
      <c r="V64">
        <v>0.90085581515310298</v>
      </c>
      <c r="W64">
        <v>826.1</v>
      </c>
      <c r="X64">
        <v>852.75</v>
      </c>
      <c r="Y64">
        <v>812.1</v>
      </c>
      <c r="Z64">
        <v>857.1</v>
      </c>
      <c r="AA64">
        <v>812.1</v>
      </c>
      <c r="AB64">
        <v>881.45</v>
      </c>
      <c r="AC64" s="1">
        <f>(Table2[[#This Row],[Close Price]]/Table2[[#This Row],[Day Low]])-1</f>
        <v>8.3524996973731724E-3</v>
      </c>
      <c r="AD64" s="1">
        <f>(Table2[[#This Row],[Day High]]/Table2[[#This Row],[Close Price]])-1</f>
        <v>2.370948379351745E-2</v>
      </c>
      <c r="AE64" s="1">
        <f>(Table2[[#This Row],[Close Price]]/Table2[[#This Row],[Current Week Low]])-1</f>
        <v>2.5735746829208095E-2</v>
      </c>
      <c r="AF64" s="1">
        <f>(Table2[[#This Row],[Current Week High]]/Table2[[#This Row],[Close Price]])-1</f>
        <v>2.893157262905155E-2</v>
      </c>
      <c r="AG64" s="1">
        <f>(Table2[[#This Row],[Close Price]]/Table2[[#This Row],[Current Month Low]])-1</f>
        <v>2.5735746829208095E-2</v>
      </c>
      <c r="AH64" s="1">
        <f>(Table2[[#This Row],[Current Month High]]/Table2[[#This Row],[Close Price]])-1</f>
        <v>5.8163265306122591E-2</v>
      </c>
      <c r="AI64">
        <v>11.3685474189676</v>
      </c>
      <c r="AJ64">
        <v>100.72289156626501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-0.09</v>
      </c>
      <c r="AM64" t="s">
        <v>3120</v>
      </c>
      <c r="AN64">
        <v>-6.23</v>
      </c>
      <c r="AO64" t="s">
        <v>3120</v>
      </c>
      <c r="AP64">
        <v>0.13283014305271201</v>
      </c>
      <c r="AQ64">
        <f>(Table2[[#This Row],[Sharpe Ratio]]-AVERAGE(Table2[Sharpe Ratio]))/_xlfn.STDEV.P(Table2[Sharpe Ratio])</f>
        <v>0.82214115335757376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2.8909064638587285</v>
      </c>
      <c r="AS64">
        <f>_xlfn.RANK.AVG(Table2[[#This Row],[1Y Return vs Nifty Z-Score]],Table2[1Y Return vs Nifty Z-Score])</f>
        <v>176</v>
      </c>
      <c r="AT64">
        <f>_xlfn.RANK.AVG(Table2[[#This Row],[6M Return vs Nifty Z-Score]],Table2[6M Return vs Nifty Z-Score])</f>
        <v>40</v>
      </c>
      <c r="AU64">
        <f>_xlfn.RANK.AVG(Table2[[#This Row],[Sharpe Ratio Z-Score]],Table2[Sharpe Ratio Z-Score])</f>
        <v>152</v>
      </c>
      <c r="AV64">
        <f>(Table2[[#This Row],[Rank 1Y]]+Table2[[#This Row],[Rank 6M]]+Table2[[#This Row],[Rank Sharpe]])/3</f>
        <v>122.66666666666667</v>
      </c>
    </row>
    <row r="65" spans="1:48" x14ac:dyDescent="0.3">
      <c r="A65" t="s">
        <v>695</v>
      </c>
      <c r="B65" t="s">
        <v>696</v>
      </c>
      <c r="C65" t="s">
        <v>3093</v>
      </c>
      <c r="D65" t="s">
        <v>697</v>
      </c>
      <c r="E65">
        <v>24197.552904</v>
      </c>
      <c r="F65">
        <v>2190.9499999999998</v>
      </c>
      <c r="G65">
        <v>89.102912549413105</v>
      </c>
      <c r="H65">
        <f>(Table2[[#This Row],[1Y Return vs Nifty]]-AVERAGE(Table2[1Y Return vs Nifty]))/_xlfn.STDEV.P(Table2[1Y Return vs Nifty])</f>
        <v>0.84570517060408834</v>
      </c>
      <c r="I65">
        <v>-3.7845645318476899</v>
      </c>
      <c r="J65">
        <f>(Table2[[#This Row],[1M Return vs Nifty]]-AVERAGE(Table2[1M Return vs Nifty]))/_xlfn.STDEV.P(Table2[1M Return vs Nifty])</f>
        <v>-0.23127445187338988</v>
      </c>
      <c r="K65">
        <v>41.254945292133897</v>
      </c>
      <c r="L65">
        <f>(Table2[[#This Row],[6M Return vs Nifty]]-AVERAGE(Table2[6M Return vs Nifty]))/_xlfn.STDEV.P(Table2[6M Return vs Nifty])</f>
        <v>1.2129607567192044</v>
      </c>
      <c r="M65">
        <v>-3.5349981810555602</v>
      </c>
      <c r="N65">
        <f>(Table2[[#This Row],[1W Return vs Nifty]]-AVERAGE(Table2[1W Return vs Nifty]))/_xlfn.STDEV.P(Table2[1W Return vs Nifty])</f>
        <v>-0.55830866450899952</v>
      </c>
      <c r="O65">
        <v>2227.4899999999998</v>
      </c>
      <c r="P65">
        <v>2183.6366753615798</v>
      </c>
      <c r="Q65">
        <v>1759.1205889247501</v>
      </c>
      <c r="R65">
        <v>42.726988133879402</v>
      </c>
      <c r="S65" s="1">
        <f>(Table2[[#This Row],[Close Price]]-Table2[[#This Row],[20D EMA]])/Table2[[#This Row],[20D EMA]]</f>
        <v>-1.6404114047650031E-2</v>
      </c>
      <c r="T65" s="1">
        <f>(Table2[[#This Row],[Close Price]]-Table2[[#This Row],[50D EMA]])/Table2[[#This Row],[50D EMA]]</f>
        <v>3.349149023249948E-3</v>
      </c>
      <c r="U65" s="1">
        <f>(Table2[[#This Row],[Close Price]]-Table2[[#This Row],[200D EMA]])/Table2[[#This Row],[200D EMA]]</f>
        <v>0.24548027792637137</v>
      </c>
      <c r="V65">
        <v>0.50843842931846195</v>
      </c>
      <c r="W65">
        <v>2179.85</v>
      </c>
      <c r="X65">
        <v>2220.5500000000002</v>
      </c>
      <c r="Y65">
        <v>2115</v>
      </c>
      <c r="Z65">
        <v>2265.85</v>
      </c>
      <c r="AA65">
        <v>2115</v>
      </c>
      <c r="AB65">
        <v>2373.8000000000002</v>
      </c>
      <c r="AC65" s="1">
        <f>(Table2[[#This Row],[Close Price]]/Table2[[#This Row],[Day Low]])-1</f>
        <v>5.0920934926714789E-3</v>
      </c>
      <c r="AD65" s="1">
        <f>(Table2[[#This Row],[Day High]]/Table2[[#This Row],[Close Price]])-1</f>
        <v>1.3510121180310142E-2</v>
      </c>
      <c r="AE65" s="1">
        <f>(Table2[[#This Row],[Close Price]]/Table2[[#This Row],[Current Week Low]])-1</f>
        <v>3.5910165484633438E-2</v>
      </c>
      <c r="AF65" s="1">
        <f>(Table2[[#This Row],[Current Week High]]/Table2[[#This Row],[Close Price]])-1</f>
        <v>3.4186083662338218E-2</v>
      </c>
      <c r="AG65" s="1">
        <f>(Table2[[#This Row],[Close Price]]/Table2[[#This Row],[Current Month Low]])-1</f>
        <v>3.5910165484633438E-2</v>
      </c>
      <c r="AH65" s="1">
        <f>(Table2[[#This Row],[Current Month High]]/Table2[[#This Row],[Close Price]])-1</f>
        <v>8.3456947899313239E-2</v>
      </c>
      <c r="AI65">
        <v>10.454369109290401</v>
      </c>
      <c r="AJ65">
        <v>127.430321274718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-7.0000000000000007E-2</v>
      </c>
      <c r="AM65" t="s">
        <v>3120</v>
      </c>
      <c r="AN65">
        <v>-4.1900000000000004</v>
      </c>
      <c r="AO65" t="s">
        <v>3120</v>
      </c>
      <c r="AP65">
        <v>0.11864731146143501</v>
      </c>
      <c r="AQ65">
        <f>(Table2[[#This Row],[Sharpe Ratio]]-AVERAGE(Table2[Sharpe Ratio]))/_xlfn.STDEV.P(Table2[Sharpe Ratio])</f>
        <v>0.65715387908037981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1.9262366900212831</v>
      </c>
      <c r="AS65">
        <f>_xlfn.RANK.AVG(Table2[[#This Row],[1Y Return vs Nifty Z-Score]],Table2[1Y Return vs Nifty Z-Score])</f>
        <v>105</v>
      </c>
      <c r="AT65">
        <f>_xlfn.RANK.AVG(Table2[[#This Row],[6M Return vs Nifty Z-Score]],Table2[6M Return vs Nifty Z-Score])</f>
        <v>85</v>
      </c>
      <c r="AU65">
        <f>_xlfn.RANK.AVG(Table2[[#This Row],[Sharpe Ratio Z-Score]],Table2[Sharpe Ratio Z-Score])</f>
        <v>184</v>
      </c>
      <c r="AV65">
        <f>(Table2[[#This Row],[Rank 1Y]]+Table2[[#This Row],[Rank 6M]]+Table2[[#This Row],[Rank Sharpe]])/3</f>
        <v>124.66666666666667</v>
      </c>
    </row>
    <row r="66" spans="1:48" x14ac:dyDescent="0.3">
      <c r="A66" t="s">
        <v>1126</v>
      </c>
      <c r="B66" t="s">
        <v>1127</v>
      </c>
      <c r="C66" t="s">
        <v>3078</v>
      </c>
      <c r="D66" t="s">
        <v>372</v>
      </c>
      <c r="E66">
        <v>10715.134179339901</v>
      </c>
      <c r="F66">
        <v>308.60000000000002</v>
      </c>
      <c r="G66">
        <v>47.136306745741599</v>
      </c>
      <c r="H66">
        <f>(Table2[[#This Row],[1Y Return vs Nifty]]-AVERAGE(Table2[1Y Return vs Nifty]))/_xlfn.STDEV.P(Table2[1Y Return vs Nifty])</f>
        <v>0.20766595861400516</v>
      </c>
      <c r="I66">
        <v>8.3336879410597309</v>
      </c>
      <c r="J66">
        <f>(Table2[[#This Row],[1M Return vs Nifty]]-AVERAGE(Table2[1M Return vs Nifty]))/_xlfn.STDEV.P(Table2[1M Return vs Nifty])</f>
        <v>0.90662378996955739</v>
      </c>
      <c r="K66">
        <v>51.111286350511797</v>
      </c>
      <c r="L66">
        <f>(Table2[[#This Row],[6M Return vs Nifty]]-AVERAGE(Table2[6M Return vs Nifty]))/_xlfn.STDEV.P(Table2[6M Return vs Nifty])</f>
        <v>1.5493819275199188</v>
      </c>
      <c r="M66">
        <v>3.1851012484068999</v>
      </c>
      <c r="N66">
        <f>(Table2[[#This Row],[1W Return vs Nifty]]-AVERAGE(Table2[1W Return vs Nifty]))/_xlfn.STDEV.P(Table2[1W Return vs Nifty])</f>
        <v>0.77327544703757445</v>
      </c>
      <c r="O66">
        <v>292.99</v>
      </c>
      <c r="P66">
        <v>271.50276036592601</v>
      </c>
      <c r="Q66">
        <v>220.270538100983</v>
      </c>
      <c r="R66">
        <v>68.980592895364694</v>
      </c>
      <c r="S66" s="1">
        <f>(Table2[[#This Row],[Close Price]]-Table2[[#This Row],[20D EMA]])/Table2[[#This Row],[20D EMA]]</f>
        <v>5.3278268882897072E-2</v>
      </c>
      <c r="T66" s="1">
        <f>(Table2[[#This Row],[Close Price]]-Table2[[#This Row],[50D EMA]])/Table2[[#This Row],[50D EMA]]</f>
        <v>0.13663669416868945</v>
      </c>
      <c r="U66" s="1">
        <f>(Table2[[#This Row],[Close Price]]-Table2[[#This Row],[200D EMA]])/Table2[[#This Row],[200D EMA]]</f>
        <v>0.40100443146201598</v>
      </c>
      <c r="V66">
        <v>0.87392491912382197</v>
      </c>
      <c r="W66">
        <v>305.2</v>
      </c>
      <c r="X66">
        <v>313.5</v>
      </c>
      <c r="Y66">
        <v>290.35000000000002</v>
      </c>
      <c r="Z66">
        <v>317.39999999999998</v>
      </c>
      <c r="AA66">
        <v>289</v>
      </c>
      <c r="AB66">
        <v>317.39999999999998</v>
      </c>
      <c r="AC66" s="1">
        <f>(Table2[[#This Row],[Close Price]]/Table2[[#This Row],[Day Low]])-1</f>
        <v>1.1140235910878316E-2</v>
      </c>
      <c r="AD66" s="1">
        <f>(Table2[[#This Row],[Day High]]/Table2[[#This Row],[Close Price]])-1</f>
        <v>1.5878159429682404E-2</v>
      </c>
      <c r="AE66" s="1">
        <f>(Table2[[#This Row],[Close Price]]/Table2[[#This Row],[Current Week Low]])-1</f>
        <v>6.2855174789047785E-2</v>
      </c>
      <c r="AF66" s="1">
        <f>(Table2[[#This Row],[Current Week High]]/Table2[[#This Row],[Close Price]])-1</f>
        <v>2.8515878159429464E-2</v>
      </c>
      <c r="AG66" s="1">
        <f>(Table2[[#This Row],[Close Price]]/Table2[[#This Row],[Current Month Low]])-1</f>
        <v>6.78200692041524E-2</v>
      </c>
      <c r="AH66" s="1">
        <f>(Table2[[#This Row],[Current Month High]]/Table2[[#This Row],[Close Price]])-1</f>
        <v>2.8515878159429464E-2</v>
      </c>
      <c r="AI66">
        <v>2.8515878159429402</v>
      </c>
      <c r="AJ66">
        <v>110.50477489767999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0.3</v>
      </c>
      <c r="AM66" t="s">
        <v>3121</v>
      </c>
      <c r="AN66">
        <v>6.1</v>
      </c>
      <c r="AO66" t="s">
        <v>3121</v>
      </c>
      <c r="AP66">
        <v>0.164028243562683</v>
      </c>
      <c r="AQ66">
        <f>(Table2[[#This Row],[Sharpe Ratio]]-AVERAGE(Table2[Sharpe Ratio]))/_xlfn.STDEV.P(Table2[Sharpe Ratio])</f>
        <v>1.1850651246844159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4.6220122478254719</v>
      </c>
      <c r="AS66">
        <f>_xlfn.RANK.AVG(Table2[[#This Row],[1Y Return vs Nifty Z-Score]],Table2[1Y Return vs Nifty Z-Score])</f>
        <v>237</v>
      </c>
      <c r="AT66">
        <f>_xlfn.RANK.AVG(Table2[[#This Row],[6M Return vs Nifty Z-Score]],Table2[6M Return vs Nifty Z-Score])</f>
        <v>59</v>
      </c>
      <c r="AU66">
        <f>_xlfn.RANK.AVG(Table2[[#This Row],[Sharpe Ratio Z-Score]],Table2[Sharpe Ratio Z-Score])</f>
        <v>87</v>
      </c>
      <c r="AV66">
        <f>(Table2[[#This Row],[Rank 1Y]]+Table2[[#This Row],[Rank 6M]]+Table2[[#This Row],[Rank Sharpe]])/3</f>
        <v>127.66666666666667</v>
      </c>
    </row>
    <row r="67" spans="1:48" x14ac:dyDescent="0.3">
      <c r="A67" t="s">
        <v>664</v>
      </c>
      <c r="B67" t="s">
        <v>665</v>
      </c>
      <c r="C67" t="s">
        <v>3074</v>
      </c>
      <c r="D67" t="s">
        <v>416</v>
      </c>
      <c r="E67">
        <v>26368.875</v>
      </c>
      <c r="F67">
        <v>751.25</v>
      </c>
      <c r="G67">
        <v>78.676044015214202</v>
      </c>
      <c r="H67">
        <f>(Table2[[#This Row],[1Y Return vs Nifty]]-AVERAGE(Table2[1Y Return vs Nifty]))/_xlfn.STDEV.P(Table2[1Y Return vs Nifty])</f>
        <v>0.68718029455841978</v>
      </c>
      <c r="I67">
        <v>-21.222534363665101</v>
      </c>
      <c r="J67">
        <f>(Table2[[#This Row],[1M Return vs Nifty]]-AVERAGE(Table2[1M Return vs Nifty]))/_xlfn.STDEV.P(Table2[1M Return vs Nifty])</f>
        <v>-1.8686916667149889</v>
      </c>
      <c r="K67">
        <v>89.082254020788994</v>
      </c>
      <c r="L67">
        <f>(Table2[[#This Row],[6M Return vs Nifty]]-AVERAGE(Table2[6M Return vs Nifty]))/_xlfn.STDEV.P(Table2[6M Return vs Nifty])</f>
        <v>2.8454244776316164</v>
      </c>
      <c r="M67">
        <v>-2.9925787437553</v>
      </c>
      <c r="N67">
        <f>(Table2[[#This Row],[1W Return vs Nifty]]-AVERAGE(Table2[1W Return vs Nifty]))/_xlfn.STDEV.P(Table2[1W Return vs Nifty])</f>
        <v>-0.45082854281073553</v>
      </c>
      <c r="O67">
        <v>802.04</v>
      </c>
      <c r="P67">
        <v>787.46153567219005</v>
      </c>
      <c r="Q67">
        <v>589.91604355811205</v>
      </c>
      <c r="R67">
        <v>33.361444843452801</v>
      </c>
      <c r="S67" s="1">
        <f>(Table2[[#This Row],[Close Price]]-Table2[[#This Row],[20D EMA]])/Table2[[#This Row],[20D EMA]]</f>
        <v>-6.3326018652436242E-2</v>
      </c>
      <c r="T67" s="1">
        <f>(Table2[[#This Row],[Close Price]]-Table2[[#This Row],[50D EMA]])/Table2[[#This Row],[50D EMA]]</f>
        <v>-4.5985148520656688E-2</v>
      </c>
      <c r="U67" s="1">
        <f>(Table2[[#This Row],[Close Price]]-Table2[[#This Row],[200D EMA]])/Table2[[#This Row],[200D EMA]]</f>
        <v>0.27348630064168633</v>
      </c>
      <c r="V67">
        <v>0.41902007346946601</v>
      </c>
      <c r="W67">
        <v>737.45</v>
      </c>
      <c r="X67">
        <v>762</v>
      </c>
      <c r="Y67">
        <v>712</v>
      </c>
      <c r="Z67">
        <v>768</v>
      </c>
      <c r="AA67">
        <v>712</v>
      </c>
      <c r="AB67">
        <v>840.25</v>
      </c>
      <c r="AC67" s="1">
        <f>(Table2[[#This Row],[Close Price]]/Table2[[#This Row],[Day Low]])-1</f>
        <v>1.8713133093769097E-2</v>
      </c>
      <c r="AD67" s="1">
        <f>(Table2[[#This Row],[Day High]]/Table2[[#This Row],[Close Price]])-1</f>
        <v>1.430948419301159E-2</v>
      </c>
      <c r="AE67" s="1">
        <f>(Table2[[#This Row],[Close Price]]/Table2[[#This Row],[Current Week Low]])-1</f>
        <v>5.5126404494381998E-2</v>
      </c>
      <c r="AF67" s="1">
        <f>(Table2[[#This Row],[Current Week High]]/Table2[[#This Row],[Close Price]])-1</f>
        <v>2.2296173044925149E-2</v>
      </c>
      <c r="AG67" s="1">
        <f>(Table2[[#This Row],[Close Price]]/Table2[[#This Row],[Current Month Low]])-1</f>
        <v>5.5126404494381998E-2</v>
      </c>
      <c r="AH67" s="1">
        <f>(Table2[[#This Row],[Current Month High]]/Table2[[#This Row],[Close Price]])-1</f>
        <v>0.11846921797004994</v>
      </c>
      <c r="AI67">
        <v>29.118136439267801</v>
      </c>
      <c r="AJ67">
        <v>168.30357142857099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0.13</v>
      </c>
      <c r="AM67" t="s">
        <v>3121</v>
      </c>
      <c r="AN67">
        <v>-14.14</v>
      </c>
      <c r="AO67" t="s">
        <v>3120</v>
      </c>
      <c r="AP67">
        <v>9.4670932035278002E-2</v>
      </c>
      <c r="AQ67">
        <f>(Table2[[#This Row],[Sharpe Ratio]]-AVERAGE(Table2[Sharpe Ratio]))/_xlfn.STDEV.P(Table2[Sharpe Ratio])</f>
        <v>0.378239371557749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1.5913239342220606</v>
      </c>
      <c r="AS67">
        <f>_xlfn.RANK.AVG(Table2[[#This Row],[1Y Return vs Nifty Z-Score]],Table2[1Y Return vs Nifty Z-Score])</f>
        <v>133</v>
      </c>
      <c r="AT67">
        <f>_xlfn.RANK.AVG(Table2[[#This Row],[6M Return vs Nifty Z-Score]],Table2[6M Return vs Nifty Z-Score])</f>
        <v>11</v>
      </c>
      <c r="AU67">
        <f>_xlfn.RANK.AVG(Table2[[#This Row],[Sharpe Ratio Z-Score]],Table2[Sharpe Ratio Z-Score])</f>
        <v>241</v>
      </c>
      <c r="AV67">
        <f>(Table2[[#This Row],[Rank 1Y]]+Table2[[#This Row],[Rank 6M]]+Table2[[#This Row],[Rank Sharpe]])/3</f>
        <v>128.33333333333334</v>
      </c>
    </row>
    <row r="68" spans="1:48" x14ac:dyDescent="0.3">
      <c r="A68" t="s">
        <v>1434</v>
      </c>
      <c r="B68" t="s">
        <v>1435</v>
      </c>
      <c r="C68" t="s">
        <v>3082</v>
      </c>
      <c r="D68" t="s">
        <v>204</v>
      </c>
      <c r="E68">
        <v>7233.1905987</v>
      </c>
      <c r="F68">
        <v>503.55</v>
      </c>
      <c r="G68">
        <v>96.061418861852204</v>
      </c>
      <c r="H68">
        <f>(Table2[[#This Row],[1Y Return vs Nifty]]-AVERAGE(Table2[1Y Return vs Nifty]))/_xlfn.STDEV.P(Table2[1Y Return vs Nifty])</f>
        <v>0.95149880816884569</v>
      </c>
      <c r="I68">
        <v>-3.0070324863693401</v>
      </c>
      <c r="J68">
        <f>(Table2[[#This Row],[1M Return vs Nifty]]-AVERAGE(Table2[1M Return vs Nifty]))/_xlfn.STDEV.P(Table2[1M Return vs Nifty])</f>
        <v>-0.15826455630433889</v>
      </c>
      <c r="K68">
        <v>23.659522305080401</v>
      </c>
      <c r="L68">
        <f>(Table2[[#This Row],[6M Return vs Nifty]]-AVERAGE(Table2[6M Return vs Nifty]))/_xlfn.STDEV.P(Table2[6M Return vs Nifty])</f>
        <v>0.61238567850528847</v>
      </c>
      <c r="M68">
        <v>1.9003375831827201</v>
      </c>
      <c r="N68">
        <f>(Table2[[#This Row],[1W Return vs Nifty]]-AVERAGE(Table2[1W Return vs Nifty]))/_xlfn.STDEV.P(Table2[1W Return vs Nifty])</f>
        <v>0.51870021319438953</v>
      </c>
      <c r="O68">
        <v>487.14</v>
      </c>
      <c r="P68">
        <v>461.20994396278502</v>
      </c>
      <c r="Q68">
        <v>386.11913349231401</v>
      </c>
      <c r="R68">
        <v>61.059524736243397</v>
      </c>
      <c r="S68" s="1">
        <f>(Table2[[#This Row],[Close Price]]-Table2[[#This Row],[20D EMA]])/Table2[[#This Row],[20D EMA]]</f>
        <v>3.3686414583076786E-2</v>
      </c>
      <c r="T68" s="1">
        <f>(Table2[[#This Row],[Close Price]]-Table2[[#This Row],[50D EMA]])/Table2[[#This Row],[50D EMA]]</f>
        <v>9.1802131743784363E-2</v>
      </c>
      <c r="U68" s="1">
        <f>(Table2[[#This Row],[Close Price]]-Table2[[#This Row],[200D EMA]])/Table2[[#This Row],[200D EMA]]</f>
        <v>0.30413117693900438</v>
      </c>
      <c r="V68">
        <v>0.62951898466670697</v>
      </c>
      <c r="W68">
        <v>493</v>
      </c>
      <c r="X68">
        <v>508.6</v>
      </c>
      <c r="Y68">
        <v>459.15</v>
      </c>
      <c r="Z68">
        <v>508.6</v>
      </c>
      <c r="AA68">
        <v>459.15</v>
      </c>
      <c r="AB68">
        <v>508.6</v>
      </c>
      <c r="AC68" s="1">
        <f>(Table2[[#This Row],[Close Price]]/Table2[[#This Row],[Day Low]])-1</f>
        <v>2.139959432048677E-2</v>
      </c>
      <c r="AD68" s="1">
        <f>(Table2[[#This Row],[Day High]]/Table2[[#This Row],[Close Price]])-1</f>
        <v>1.0028795551583869E-2</v>
      </c>
      <c r="AE68" s="1">
        <f>(Table2[[#This Row],[Close Price]]/Table2[[#This Row],[Current Week Low]])-1</f>
        <v>9.6700424697811149E-2</v>
      </c>
      <c r="AF68" s="1">
        <f>(Table2[[#This Row],[Current Week High]]/Table2[[#This Row],[Close Price]])-1</f>
        <v>1.0028795551583869E-2</v>
      </c>
      <c r="AG68" s="1">
        <f>(Table2[[#This Row],[Close Price]]/Table2[[#This Row],[Current Month Low]])-1</f>
        <v>9.6700424697811149E-2</v>
      </c>
      <c r="AH68" s="1">
        <f>(Table2[[#This Row],[Current Month High]]/Table2[[#This Row],[Close Price]])-1</f>
        <v>1.0028795551583869E-2</v>
      </c>
      <c r="AI68">
        <v>3.5349021944196299</v>
      </c>
      <c r="AJ68">
        <v>130.246913580246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0.22</v>
      </c>
      <c r="AM68" t="s">
        <v>3121</v>
      </c>
      <c r="AN68">
        <v>2.72</v>
      </c>
      <c r="AO68" t="s">
        <v>3121</v>
      </c>
      <c r="AP68">
        <v>0.13830539431581801</v>
      </c>
      <c r="AQ68">
        <f>(Table2[[#This Row],[Sharpe Ratio]]-AVERAGE(Table2[Sharpe Ratio]))/_xlfn.STDEV.P(Table2[Sharpe Ratio])</f>
        <v>0.88583413145358492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2.8101542750177697</v>
      </c>
      <c r="AS68">
        <f>_xlfn.RANK.AVG(Table2[[#This Row],[1Y Return vs Nifty Z-Score]],Table2[1Y Return vs Nifty Z-Score])</f>
        <v>98</v>
      </c>
      <c r="AT68">
        <f>_xlfn.RANK.AVG(Table2[[#This Row],[6M Return vs Nifty Z-Score]],Table2[6M Return vs Nifty Z-Score])</f>
        <v>157</v>
      </c>
      <c r="AU68">
        <f>_xlfn.RANK.AVG(Table2[[#This Row],[Sharpe Ratio Z-Score]],Table2[Sharpe Ratio Z-Score])</f>
        <v>133</v>
      </c>
      <c r="AV68">
        <f>(Table2[[#This Row],[Rank 1Y]]+Table2[[#This Row],[Rank 6M]]+Table2[[#This Row],[Rank Sharpe]])/3</f>
        <v>129.33333333333334</v>
      </c>
    </row>
    <row r="69" spans="1:48" x14ac:dyDescent="0.3">
      <c r="A69" t="s">
        <v>105</v>
      </c>
      <c r="B69" t="s">
        <v>106</v>
      </c>
      <c r="C69" t="s">
        <v>3081</v>
      </c>
      <c r="D69" t="s">
        <v>60</v>
      </c>
      <c r="E69">
        <v>268211.53395714</v>
      </c>
      <c r="F69">
        <v>695.4</v>
      </c>
      <c r="G69">
        <v>126.793203696891</v>
      </c>
      <c r="H69">
        <f>(Table2[[#This Row],[1Y Return vs Nifty]]-AVERAGE(Table2[1Y Return vs Nifty]))/_xlfn.STDEV.P(Table2[1Y Return vs Nifty])</f>
        <v>1.4187294408039373</v>
      </c>
      <c r="I69">
        <v>-1.09281220610598</v>
      </c>
      <c r="J69">
        <f>(Table2[[#This Row],[1M Return vs Nifty]]-AVERAGE(Table2[1M Return vs Nifty]))/_xlfn.STDEV.P(Table2[1M Return vs Nifty])</f>
        <v>2.1479833101768157E-2</v>
      </c>
      <c r="K69">
        <v>10.239786814067999</v>
      </c>
      <c r="L69">
        <f>(Table2[[#This Row],[6M Return vs Nifty]]-AVERAGE(Table2[6M Return vs Nifty]))/_xlfn.STDEV.P(Table2[6M Return vs Nifty])</f>
        <v>0.15433708836596843</v>
      </c>
      <c r="M69">
        <v>-3.3388523029238999</v>
      </c>
      <c r="N69">
        <f>(Table2[[#This Row],[1W Return vs Nifty]]-AVERAGE(Table2[1W Return vs Nifty]))/_xlfn.STDEV.P(Table2[1W Return vs Nifty])</f>
        <v>-0.51944246355364232</v>
      </c>
      <c r="O69">
        <v>707.03</v>
      </c>
      <c r="P69">
        <v>701.49402688068506</v>
      </c>
      <c r="Q69">
        <v>588.35199463101799</v>
      </c>
      <c r="R69">
        <v>39.802494196224103</v>
      </c>
      <c r="S69" s="1">
        <f>(Table2[[#This Row],[Close Price]]-Table2[[#This Row],[20D EMA]])/Table2[[#This Row],[20D EMA]]</f>
        <v>-1.6449089854744487E-2</v>
      </c>
      <c r="T69" s="1">
        <f>(Table2[[#This Row],[Close Price]]-Table2[[#This Row],[50D EMA]])/Table2[[#This Row],[50D EMA]]</f>
        <v>-8.6872113619886771E-3</v>
      </c>
      <c r="U69" s="1">
        <f>(Table2[[#This Row],[Close Price]]-Table2[[#This Row],[200D EMA]])/Table2[[#This Row],[200D EMA]]</f>
        <v>0.18194551279819593</v>
      </c>
      <c r="V69">
        <v>1.1599037622845401</v>
      </c>
      <c r="W69">
        <v>691.55</v>
      </c>
      <c r="X69">
        <v>703.9</v>
      </c>
      <c r="Y69">
        <v>681</v>
      </c>
      <c r="Z69">
        <v>719.2</v>
      </c>
      <c r="AA69">
        <v>681</v>
      </c>
      <c r="AB69">
        <v>752.9</v>
      </c>
      <c r="AC69" s="1">
        <f>(Table2[[#This Row],[Close Price]]/Table2[[#This Row],[Day Low]])-1</f>
        <v>5.5672041067167388E-3</v>
      </c>
      <c r="AD69" s="1">
        <f>(Table2[[#This Row],[Day High]]/Table2[[#This Row],[Close Price]])-1</f>
        <v>1.222318090307728E-2</v>
      </c>
      <c r="AE69" s="1">
        <f>(Table2[[#This Row],[Close Price]]/Table2[[#This Row],[Current Week Low]])-1</f>
        <v>2.1145374449339283E-2</v>
      </c>
      <c r="AF69" s="1">
        <f>(Table2[[#This Row],[Current Week High]]/Table2[[#This Row],[Close Price]])-1</f>
        <v>3.422490652861665E-2</v>
      </c>
      <c r="AG69" s="1">
        <f>(Table2[[#This Row],[Close Price]]/Table2[[#This Row],[Current Month Low]])-1</f>
        <v>2.1145374449339283E-2</v>
      </c>
      <c r="AH69" s="1">
        <f>(Table2[[#This Row],[Current Month High]]/Table2[[#This Row],[Close Price]])-1</f>
        <v>8.2686223756111676E-2</v>
      </c>
      <c r="AI69">
        <v>28.825136612021801</v>
      </c>
      <c r="AJ69">
        <v>153.42565597667601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-0.04</v>
      </c>
      <c r="AM69" t="s">
        <v>3120</v>
      </c>
      <c r="AN69">
        <v>0.1</v>
      </c>
      <c r="AO69" t="s">
        <v>3121</v>
      </c>
      <c r="AP69">
        <v>0.18825666054981299</v>
      </c>
      <c r="AQ69">
        <f>(Table2[[#This Row],[Sharpe Ratio]]-AVERAGE(Table2[Sharpe Ratio]))/_xlfn.STDEV.P(Table2[Sharpe Ratio])</f>
        <v>1.4669115566209261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2.5420154553389573</v>
      </c>
      <c r="AS69">
        <f>_xlfn.RANK.AVG(Table2[[#This Row],[1Y Return vs Nifty Z-Score]],Table2[1Y Return vs Nifty Z-Score])</f>
        <v>65</v>
      </c>
      <c r="AT69">
        <f>_xlfn.RANK.AVG(Table2[[#This Row],[6M Return vs Nifty Z-Score]],Table2[6M Return vs Nifty Z-Score])</f>
        <v>276</v>
      </c>
      <c r="AU69">
        <f>_xlfn.RANK.AVG(Table2[[#This Row],[Sharpe Ratio Z-Score]],Table2[Sharpe Ratio Z-Score])</f>
        <v>53</v>
      </c>
      <c r="AV69">
        <f>(Table2[[#This Row],[Rank 1Y]]+Table2[[#This Row],[Rank 6M]]+Table2[[#This Row],[Rank Sharpe]])/3</f>
        <v>131.33333333333334</v>
      </c>
    </row>
    <row r="70" spans="1:48" x14ac:dyDescent="0.3">
      <c r="A70" t="s">
        <v>640</v>
      </c>
      <c r="B70" t="s">
        <v>641</v>
      </c>
      <c r="C70" t="s">
        <v>3082</v>
      </c>
      <c r="D70" t="s">
        <v>489</v>
      </c>
      <c r="E70">
        <v>27559.959311120001</v>
      </c>
      <c r="F70">
        <v>1505.8</v>
      </c>
      <c r="G70">
        <v>117.022348082539</v>
      </c>
      <c r="H70">
        <f>(Table2[[#This Row],[1Y Return vs Nifty]]-AVERAGE(Table2[1Y Return vs Nifty]))/_xlfn.STDEV.P(Table2[1Y Return vs Nifty])</f>
        <v>1.2701782559448409</v>
      </c>
      <c r="I70">
        <v>-11.2433983759323</v>
      </c>
      <c r="J70">
        <f>(Table2[[#This Row],[1M Return vs Nifty]]-AVERAGE(Table2[1M Return vs Nifty]))/_xlfn.STDEV.P(Table2[1M Return vs Nifty])</f>
        <v>-0.9316554627788548</v>
      </c>
      <c r="K70">
        <v>61.073986901128201</v>
      </c>
      <c r="L70">
        <f>(Table2[[#This Row],[6M Return vs Nifty]]-AVERAGE(Table2[6M Return vs Nifty]))/_xlfn.STDEV.P(Table2[6M Return vs Nifty])</f>
        <v>1.8894334094769452</v>
      </c>
      <c r="M70">
        <v>-4.0688045510002402</v>
      </c>
      <c r="N70">
        <f>(Table2[[#This Row],[1W Return vs Nifty]]-AVERAGE(Table2[1W Return vs Nifty]))/_xlfn.STDEV.P(Table2[1W Return vs Nifty])</f>
        <v>-0.66408211151252783</v>
      </c>
      <c r="O70">
        <v>1560.56</v>
      </c>
      <c r="P70">
        <v>1483.63417019289</v>
      </c>
      <c r="Q70">
        <v>1110.11383214393</v>
      </c>
      <c r="R70">
        <v>39.790222013903403</v>
      </c>
      <c r="S70" s="1">
        <f>(Table2[[#This Row],[Close Price]]-Table2[[#This Row],[20D EMA]])/Table2[[#This Row],[20D EMA]]</f>
        <v>-3.5089967703901159E-2</v>
      </c>
      <c r="T70" s="1">
        <f>(Table2[[#This Row],[Close Price]]-Table2[[#This Row],[50D EMA]])/Table2[[#This Row],[50D EMA]]</f>
        <v>1.4940226002093318E-2</v>
      </c>
      <c r="U70" s="1">
        <f>(Table2[[#This Row],[Close Price]]-Table2[[#This Row],[200D EMA]])/Table2[[#This Row],[200D EMA]]</f>
        <v>0.35643747190492431</v>
      </c>
      <c r="V70">
        <v>0.410497922105867</v>
      </c>
      <c r="W70">
        <v>1495.25</v>
      </c>
      <c r="X70">
        <v>1529.5</v>
      </c>
      <c r="Y70">
        <v>1458.55</v>
      </c>
      <c r="Z70">
        <v>1604.95</v>
      </c>
      <c r="AA70">
        <v>1458.55</v>
      </c>
      <c r="AB70">
        <v>1666</v>
      </c>
      <c r="AC70" s="1">
        <f>(Table2[[#This Row],[Close Price]]/Table2[[#This Row],[Day Low]])-1</f>
        <v>7.0556763083096108E-3</v>
      </c>
      <c r="AD70" s="1">
        <f>(Table2[[#This Row],[Day High]]/Table2[[#This Row],[Close Price]])-1</f>
        <v>1.5739141984327354E-2</v>
      </c>
      <c r="AE70" s="1">
        <f>(Table2[[#This Row],[Close Price]]/Table2[[#This Row],[Current Week Low]])-1</f>
        <v>3.2395187000788361E-2</v>
      </c>
      <c r="AF70" s="1">
        <f>(Table2[[#This Row],[Current Week High]]/Table2[[#This Row],[Close Price]])-1</f>
        <v>6.5845397795192051E-2</v>
      </c>
      <c r="AG70" s="1">
        <f>(Table2[[#This Row],[Close Price]]/Table2[[#This Row],[Current Month Low]])-1</f>
        <v>3.2395187000788361E-2</v>
      </c>
      <c r="AH70" s="1">
        <f>(Table2[[#This Row],[Current Month High]]/Table2[[#This Row],[Close Price]])-1</f>
        <v>0.10638863062823756</v>
      </c>
      <c r="AI70">
        <v>17.940629565679298</v>
      </c>
      <c r="AJ70">
        <v>151.38564273789601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0.21</v>
      </c>
      <c r="AM70" t="s">
        <v>3121</v>
      </c>
      <c r="AN70">
        <v>-4.3099999999999996</v>
      </c>
      <c r="AO70" t="s">
        <v>3120</v>
      </c>
      <c r="AP70">
        <v>7.9732486057055005E-2</v>
      </c>
      <c r="AQ70">
        <f>(Table2[[#This Row],[Sharpe Ratio]]-AVERAGE(Table2[Sharpe Ratio]))/_xlfn.STDEV.P(Table2[Sharpe Ratio])</f>
        <v>0.20446212065955877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1.7683362117899621</v>
      </c>
      <c r="AS70">
        <f>_xlfn.RANK.AVG(Table2[[#This Row],[1Y Return vs Nifty Z-Score]],Table2[1Y Return vs Nifty Z-Score])</f>
        <v>75</v>
      </c>
      <c r="AT70">
        <f>_xlfn.RANK.AVG(Table2[[#This Row],[6M Return vs Nifty Z-Score]],Table2[6M Return vs Nifty Z-Score])</f>
        <v>39</v>
      </c>
      <c r="AU70">
        <f>_xlfn.RANK.AVG(Table2[[#This Row],[Sharpe Ratio Z-Score]],Table2[Sharpe Ratio Z-Score])</f>
        <v>280</v>
      </c>
      <c r="AV70">
        <f>(Table2[[#This Row],[Rank 1Y]]+Table2[[#This Row],[Rank 6M]]+Table2[[#This Row],[Rank Sharpe]])/3</f>
        <v>131.33333333333334</v>
      </c>
    </row>
    <row r="71" spans="1:48" x14ac:dyDescent="0.3">
      <c r="A71" t="s">
        <v>740</v>
      </c>
      <c r="B71" t="s">
        <v>741</v>
      </c>
      <c r="C71" t="s">
        <v>3087</v>
      </c>
      <c r="D71" t="s">
        <v>153</v>
      </c>
      <c r="E71">
        <v>22114.69683741</v>
      </c>
      <c r="F71">
        <v>695.7</v>
      </c>
      <c r="G71">
        <v>48.9363380897098</v>
      </c>
      <c r="H71">
        <f>(Table2[[#This Row],[1Y Return vs Nifty]]-AVERAGE(Table2[1Y Return vs Nifty]))/_xlfn.STDEV.P(Table2[1Y Return vs Nifty])</f>
        <v>0.23503273174871608</v>
      </c>
      <c r="I71">
        <v>12.4300988808147</v>
      </c>
      <c r="J71">
        <f>(Table2[[#This Row],[1M Return vs Nifty]]-AVERAGE(Table2[1M Return vs Nifty]))/_xlfn.STDEV.P(Table2[1M Return vs Nifty])</f>
        <v>1.291274862113382</v>
      </c>
      <c r="K71">
        <v>37.296483202974002</v>
      </c>
      <c r="L71">
        <f>(Table2[[#This Row],[6M Return vs Nifty]]-AVERAGE(Table2[6M Return vs Nifty]))/_xlfn.STDEV.P(Table2[6M Return vs Nifty])</f>
        <v>1.0778487062414606</v>
      </c>
      <c r="M71">
        <v>20.8248038703017</v>
      </c>
      <c r="N71">
        <f>(Table2[[#This Row],[1W Return vs Nifty]]-AVERAGE(Table2[1W Return vs Nifty]))/_xlfn.STDEV.P(Table2[1W Return vs Nifty])</f>
        <v>4.2685730970606519</v>
      </c>
      <c r="O71">
        <v>626.03</v>
      </c>
      <c r="P71">
        <v>606.00201242662695</v>
      </c>
      <c r="Q71">
        <v>517.72141370187899</v>
      </c>
      <c r="R71">
        <v>81.861822851692594</v>
      </c>
      <c r="S71" s="1">
        <f>(Table2[[#This Row],[Close Price]]-Table2[[#This Row],[20D EMA]])/Table2[[#This Row],[20D EMA]]</f>
        <v>0.11128859639314422</v>
      </c>
      <c r="T71" s="1">
        <f>(Table2[[#This Row],[Close Price]]-Table2[[#This Row],[50D EMA]])/Table2[[#This Row],[50D EMA]]</f>
        <v>0.14801598960735049</v>
      </c>
      <c r="U71" s="1">
        <f>(Table2[[#This Row],[Close Price]]-Table2[[#This Row],[200D EMA]])/Table2[[#This Row],[200D EMA]]</f>
        <v>0.34377288941076517</v>
      </c>
      <c r="V71">
        <v>1.9559747730379999</v>
      </c>
      <c r="W71">
        <v>671.85</v>
      </c>
      <c r="X71">
        <v>724.6</v>
      </c>
      <c r="Y71">
        <v>580.4</v>
      </c>
      <c r="Z71">
        <v>724.6</v>
      </c>
      <c r="AA71">
        <v>580.4</v>
      </c>
      <c r="AB71">
        <v>724.6</v>
      </c>
      <c r="AC71" s="1">
        <f>(Table2[[#This Row],[Close Price]]/Table2[[#This Row],[Day Low]])-1</f>
        <v>3.5498995311453507E-2</v>
      </c>
      <c r="AD71" s="1">
        <f>(Table2[[#This Row],[Day High]]/Table2[[#This Row],[Close Price]])-1</f>
        <v>4.1540894063533118E-2</v>
      </c>
      <c r="AE71" s="1">
        <f>(Table2[[#This Row],[Close Price]]/Table2[[#This Row],[Current Week Low]])-1</f>
        <v>0.1986560992419022</v>
      </c>
      <c r="AF71" s="1">
        <f>(Table2[[#This Row],[Current Week High]]/Table2[[#This Row],[Close Price]])-1</f>
        <v>4.1540894063533118E-2</v>
      </c>
      <c r="AG71" s="1">
        <f>(Table2[[#This Row],[Close Price]]/Table2[[#This Row],[Current Month Low]])-1</f>
        <v>0.1986560992419022</v>
      </c>
      <c r="AH71" s="1">
        <f>(Table2[[#This Row],[Current Month High]]/Table2[[#This Row],[Close Price]])-1</f>
        <v>4.1540894063533118E-2</v>
      </c>
      <c r="AI71">
        <v>4.15408940635331</v>
      </c>
      <c r="AJ71">
        <v>122.980769230769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0.14000000000000001</v>
      </c>
      <c r="AM71" t="s">
        <v>3121</v>
      </c>
      <c r="AN71">
        <v>14.01</v>
      </c>
      <c r="AO71" t="s">
        <v>3121</v>
      </c>
      <c r="AP71">
        <v>0.17841657505325101</v>
      </c>
      <c r="AQ71">
        <f>(Table2[[#This Row],[Sharpe Ratio]]-AVERAGE(Table2[Sharpe Ratio]))/_xlfn.STDEV.P(Table2[Sharpe Ratio])</f>
        <v>1.3524429560256248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8.2251723531898353</v>
      </c>
      <c r="AS71">
        <f>_xlfn.RANK.AVG(Table2[[#This Row],[1Y Return vs Nifty Z-Score]],Table2[1Y Return vs Nifty Z-Score])</f>
        <v>230</v>
      </c>
      <c r="AT71">
        <f>_xlfn.RANK.AVG(Table2[[#This Row],[6M Return vs Nifty Z-Score]],Table2[6M Return vs Nifty Z-Score])</f>
        <v>99</v>
      </c>
      <c r="AU71">
        <f>_xlfn.RANK.AVG(Table2[[#This Row],[Sharpe Ratio Z-Score]],Table2[Sharpe Ratio Z-Score])</f>
        <v>68</v>
      </c>
      <c r="AV71">
        <f>(Table2[[#This Row],[Rank 1Y]]+Table2[[#This Row],[Rank 6M]]+Table2[[#This Row],[Rank Sharpe]])/3</f>
        <v>132.33333333333334</v>
      </c>
    </row>
    <row r="72" spans="1:48" x14ac:dyDescent="0.3">
      <c r="A72" t="s">
        <v>125</v>
      </c>
      <c r="B72" t="s">
        <v>126</v>
      </c>
      <c r="C72" t="s">
        <v>3086</v>
      </c>
      <c r="D72" t="s">
        <v>127</v>
      </c>
      <c r="E72">
        <v>232431.04066961401</v>
      </c>
      <c r="F72">
        <v>267.08999999999997</v>
      </c>
      <c r="G72">
        <v>158.12444013395901</v>
      </c>
      <c r="H72">
        <f>(Table2[[#This Row],[1Y Return vs Nifty]]-AVERAGE(Table2[1Y Return vs Nifty]))/_xlfn.STDEV.P(Table2[1Y Return vs Nifty])</f>
        <v>1.8950738347371001</v>
      </c>
      <c r="I72">
        <v>27.872668317397402</v>
      </c>
      <c r="J72">
        <f>(Table2[[#This Row],[1M Return vs Nifty]]-AVERAGE(Table2[1M Return vs Nifty]))/_xlfn.STDEV.P(Table2[1M Return vs Nifty])</f>
        <v>2.7413249127053039</v>
      </c>
      <c r="K72">
        <v>66.847964707197306</v>
      </c>
      <c r="L72">
        <f>(Table2[[#This Row],[6M Return vs Nifty]]-AVERAGE(Table2[6M Return vs Nifty]))/_xlfn.STDEV.P(Table2[6M Return vs Nifty])</f>
        <v>2.0865134782560171</v>
      </c>
      <c r="M72">
        <v>9.4587850920286591</v>
      </c>
      <c r="N72">
        <f>(Table2[[#This Row],[1W Return vs Nifty]]-AVERAGE(Table2[1W Return vs Nifty]))/_xlfn.STDEV.P(Table2[1W Return vs Nifty])</f>
        <v>2.0164025487598485</v>
      </c>
      <c r="O72">
        <v>238.59</v>
      </c>
      <c r="P72">
        <v>218.374286299543</v>
      </c>
      <c r="Q72">
        <v>171.059444858159</v>
      </c>
      <c r="R72">
        <v>76.491755782625305</v>
      </c>
      <c r="S72" s="1">
        <f>(Table2[[#This Row],[Close Price]]-Table2[[#This Row],[20D EMA]])/Table2[[#This Row],[20D EMA]]</f>
        <v>0.11945177920281642</v>
      </c>
      <c r="T72" s="1">
        <f>(Table2[[#This Row],[Close Price]]-Table2[[#This Row],[50D EMA]])/Table2[[#This Row],[50D EMA]]</f>
        <v>0.22308356229100093</v>
      </c>
      <c r="U72" s="1">
        <f>(Table2[[#This Row],[Close Price]]-Table2[[#This Row],[200D EMA]])/Table2[[#This Row],[200D EMA]]</f>
        <v>0.56138703841502979</v>
      </c>
      <c r="V72">
        <v>1.85900101879158</v>
      </c>
      <c r="W72">
        <v>265.55</v>
      </c>
      <c r="X72">
        <v>272.89999999999998</v>
      </c>
      <c r="Y72">
        <v>247.2</v>
      </c>
      <c r="Z72">
        <v>275</v>
      </c>
      <c r="AA72">
        <v>228</v>
      </c>
      <c r="AB72">
        <v>278.7</v>
      </c>
      <c r="AC72" s="1">
        <f>(Table2[[#This Row],[Close Price]]/Table2[[#This Row],[Day Low]])-1</f>
        <v>5.7992845038596919E-3</v>
      </c>
      <c r="AD72" s="1">
        <f>(Table2[[#This Row],[Day High]]/Table2[[#This Row],[Close Price]])-1</f>
        <v>2.1752967164626158E-2</v>
      </c>
      <c r="AE72" s="1">
        <f>(Table2[[#This Row],[Close Price]]/Table2[[#This Row],[Current Week Low]])-1</f>
        <v>8.0461165048543615E-2</v>
      </c>
      <c r="AF72" s="1">
        <f>(Table2[[#This Row],[Current Week High]]/Table2[[#This Row],[Close Price]])-1</f>
        <v>2.9615485416900844E-2</v>
      </c>
      <c r="AG72" s="1">
        <f>(Table2[[#This Row],[Close Price]]/Table2[[#This Row],[Current Month Low]])-1</f>
        <v>0.17144736842105246</v>
      </c>
      <c r="AH72" s="1">
        <f>(Table2[[#This Row],[Current Month High]]/Table2[[#This Row],[Close Price]])-1</f>
        <v>4.3468493766146254E-2</v>
      </c>
      <c r="AI72">
        <v>4.3468493766146201</v>
      </c>
      <c r="AJ72">
        <v>202.48018120045299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0.24</v>
      </c>
      <c r="AM72" t="s">
        <v>3121</v>
      </c>
      <c r="AN72">
        <v>19.510000000000002</v>
      </c>
      <c r="AO72" t="s">
        <v>3121</v>
      </c>
      <c r="AP72">
        <v>6.5479158860226996E-2</v>
      </c>
      <c r="AQ72">
        <f>(Table2[[#This Row],[Sharpe Ratio]]-AVERAGE(Table2[Sharpe Ratio]))/_xlfn.STDEV.P(Table2[Sharpe Ratio])</f>
        <v>3.8654778983726754E-2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8.7779695534419968</v>
      </c>
      <c r="AS72">
        <f>_xlfn.RANK.AVG(Table2[[#This Row],[1Y Return vs Nifty Z-Score]],Table2[1Y Return vs Nifty Z-Score])</f>
        <v>36</v>
      </c>
      <c r="AT72">
        <f>_xlfn.RANK.AVG(Table2[[#This Row],[6M Return vs Nifty Z-Score]],Table2[6M Return vs Nifty Z-Score])</f>
        <v>30</v>
      </c>
      <c r="AU72">
        <f>_xlfn.RANK.AVG(Table2[[#This Row],[Sharpe Ratio Z-Score]],Table2[Sharpe Ratio Z-Score])</f>
        <v>334</v>
      </c>
      <c r="AV72">
        <f>(Table2[[#This Row],[Rank 1Y]]+Table2[[#This Row],[Rank 6M]]+Table2[[#This Row],[Rank Sharpe]])/3</f>
        <v>133.33333333333334</v>
      </c>
    </row>
    <row r="73" spans="1:48" x14ac:dyDescent="0.3">
      <c r="A73" t="s">
        <v>572</v>
      </c>
      <c r="B73" t="s">
        <v>573</v>
      </c>
      <c r="C73" t="s">
        <v>3079</v>
      </c>
      <c r="D73" t="s">
        <v>46</v>
      </c>
      <c r="E73">
        <v>33262.199999999997</v>
      </c>
      <c r="F73">
        <v>184.79</v>
      </c>
      <c r="G73">
        <v>254.55017749045101</v>
      </c>
      <c r="H73">
        <f>(Table2[[#This Row],[1Y Return vs Nifty]]-AVERAGE(Table2[1Y Return vs Nifty]))/_xlfn.STDEV.P(Table2[1Y Return vs Nifty])</f>
        <v>3.3610823503249017</v>
      </c>
      <c r="I73">
        <v>-11.7662474761959</v>
      </c>
      <c r="J73">
        <f>(Table2[[#This Row],[1M Return vs Nifty]]-AVERAGE(Table2[1M Return vs Nifty]))/_xlfn.STDEV.P(Table2[1M Return vs Nifty])</f>
        <v>-0.98075074885819968</v>
      </c>
      <c r="K73">
        <v>13.0329794695608</v>
      </c>
      <c r="L73">
        <f>(Table2[[#This Row],[6M Return vs Nifty]]-AVERAGE(Table2[6M Return vs Nifty]))/_xlfn.STDEV.P(Table2[6M Return vs Nifty])</f>
        <v>0.24967562605121904</v>
      </c>
      <c r="M73">
        <v>-2.7238708251373702</v>
      </c>
      <c r="N73">
        <f>(Table2[[#This Row],[1W Return vs Nifty]]-AVERAGE(Table2[1W Return vs Nifty]))/_xlfn.STDEV.P(Table2[1W Return vs Nifty])</f>
        <v>-0.39758421230132729</v>
      </c>
      <c r="O73">
        <v>176.31</v>
      </c>
      <c r="P73">
        <v>168.31968567130301</v>
      </c>
      <c r="Q73">
        <v>129.09321868057501</v>
      </c>
      <c r="R73">
        <v>59.511736256417798</v>
      </c>
      <c r="S73" s="1">
        <f>(Table2[[#This Row],[Close Price]]-Table2[[#This Row],[20D EMA]])/Table2[[#This Row],[20D EMA]]</f>
        <v>4.8097101695876519E-2</v>
      </c>
      <c r="T73" s="1">
        <f>(Table2[[#This Row],[Close Price]]-Table2[[#This Row],[50D EMA]])/Table2[[#This Row],[50D EMA]]</f>
        <v>9.785138478015247E-2</v>
      </c>
      <c r="U73" s="1">
        <f>(Table2[[#This Row],[Close Price]]-Table2[[#This Row],[200D EMA]])/Table2[[#This Row],[200D EMA]]</f>
        <v>0.43144622071310879</v>
      </c>
      <c r="V73">
        <v>0.93782167683555995</v>
      </c>
      <c r="W73">
        <v>169.55</v>
      </c>
      <c r="X73">
        <v>188.4</v>
      </c>
      <c r="Y73">
        <v>163</v>
      </c>
      <c r="Z73">
        <v>188.4</v>
      </c>
      <c r="AA73">
        <v>163</v>
      </c>
      <c r="AB73">
        <v>188.4</v>
      </c>
      <c r="AC73" s="1">
        <f>(Table2[[#This Row],[Close Price]]/Table2[[#This Row],[Day Low]])-1</f>
        <v>8.9884989678560734E-2</v>
      </c>
      <c r="AD73" s="1">
        <f>(Table2[[#This Row],[Day High]]/Table2[[#This Row],[Close Price]])-1</f>
        <v>1.9535689160668834E-2</v>
      </c>
      <c r="AE73" s="1">
        <f>(Table2[[#This Row],[Close Price]]/Table2[[#This Row],[Current Week Low]])-1</f>
        <v>0.1336809815950919</v>
      </c>
      <c r="AF73" s="1">
        <f>(Table2[[#This Row],[Current Week High]]/Table2[[#This Row],[Close Price]])-1</f>
        <v>1.9535689160668834E-2</v>
      </c>
      <c r="AG73" s="1">
        <f>(Table2[[#This Row],[Close Price]]/Table2[[#This Row],[Current Month Low]])-1</f>
        <v>0.1336809815950919</v>
      </c>
      <c r="AH73" s="1">
        <f>(Table2[[#This Row],[Current Month High]]/Table2[[#This Row],[Close Price]])-1</f>
        <v>1.9535689160668834E-2</v>
      </c>
      <c r="AI73">
        <v>7.3110016775799602</v>
      </c>
      <c r="AJ73">
        <v>296.54506437768202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0.24</v>
      </c>
      <c r="AM73" t="s">
        <v>3121</v>
      </c>
      <c r="AN73">
        <v>2.02</v>
      </c>
      <c r="AO73" t="s">
        <v>3121</v>
      </c>
      <c r="AP73">
        <v>0.13651133121002701</v>
      </c>
      <c r="AQ73">
        <f>(Table2[[#This Row],[Sharpe Ratio]]-AVERAGE(Table2[Sharpe Ratio]))/_xlfn.STDEV.P(Table2[Sharpe Ratio])</f>
        <v>0.86496399844800198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3.097387013664596</v>
      </c>
      <c r="AS73">
        <f>_xlfn.RANK.AVG(Table2[[#This Row],[1Y Return vs Nifty Z-Score]],Table2[1Y Return vs Nifty Z-Score])</f>
        <v>8</v>
      </c>
      <c r="AT73">
        <f>_xlfn.RANK.AVG(Table2[[#This Row],[6M Return vs Nifty Z-Score]],Table2[6M Return vs Nifty Z-Score])</f>
        <v>253</v>
      </c>
      <c r="AU73">
        <f>_xlfn.RANK.AVG(Table2[[#This Row],[Sharpe Ratio Z-Score]],Table2[Sharpe Ratio Z-Score])</f>
        <v>140</v>
      </c>
      <c r="AV73">
        <f>(Table2[[#This Row],[Rank 1Y]]+Table2[[#This Row],[Rank 6M]]+Table2[[#This Row],[Rank Sharpe]])/3</f>
        <v>133.66666666666666</v>
      </c>
    </row>
    <row r="74" spans="1:48" x14ac:dyDescent="0.3">
      <c r="A74" t="s">
        <v>122</v>
      </c>
      <c r="B74" t="s">
        <v>123</v>
      </c>
      <c r="C74" t="s">
        <v>3076</v>
      </c>
      <c r="D74" t="s">
        <v>124</v>
      </c>
      <c r="E74">
        <v>234958.66937399999</v>
      </c>
      <c r="F74">
        <v>179.79</v>
      </c>
      <c r="G74">
        <v>243.17530098548599</v>
      </c>
      <c r="H74">
        <f>(Table2[[#This Row],[1Y Return vs Nifty]]-AVERAGE(Table2[1Y Return vs Nifty]))/_xlfn.STDEV.P(Table2[1Y Return vs Nifty])</f>
        <v>3.1881444368880838</v>
      </c>
      <c r="I74">
        <v>-13.9205443868322</v>
      </c>
      <c r="J74">
        <f>(Table2[[#This Row],[1M Return vs Nifty]]-AVERAGE(Table2[1M Return vs Nifty]))/_xlfn.STDEV.P(Table2[1M Return vs Nifty])</f>
        <v>-1.1830382216189155</v>
      </c>
      <c r="K74">
        <v>5.1073012073509299</v>
      </c>
      <c r="L74">
        <f>(Table2[[#This Row],[6M Return vs Nifty]]-AVERAGE(Table2[6M Return vs Nifty]))/_xlfn.STDEV.P(Table2[6M Return vs Nifty])</f>
        <v>-2.084727332592877E-2</v>
      </c>
      <c r="M74">
        <v>-1.1735402480715</v>
      </c>
      <c r="N74">
        <f>(Table2[[#This Row],[1W Return vs Nifty]]-AVERAGE(Table2[1W Return vs Nifty]))/_xlfn.STDEV.P(Table2[1W Return vs Nifty])</f>
        <v>-9.038703676327503E-2</v>
      </c>
      <c r="O74">
        <v>187.89</v>
      </c>
      <c r="P74">
        <v>183.63512535886599</v>
      </c>
      <c r="Q74">
        <v>144.56297494109799</v>
      </c>
      <c r="R74">
        <v>37.124805587450801</v>
      </c>
      <c r="S74" s="1">
        <f>(Table2[[#This Row],[Close Price]]-Table2[[#This Row],[20D EMA]])/Table2[[#This Row],[20D EMA]]</f>
        <v>-4.31103305125339E-2</v>
      </c>
      <c r="T74" s="1">
        <f>(Table2[[#This Row],[Close Price]]-Table2[[#This Row],[50D EMA]])/Table2[[#This Row],[50D EMA]]</f>
        <v>-2.093894265245674E-2</v>
      </c>
      <c r="U74" s="1">
        <f>(Table2[[#This Row],[Close Price]]-Table2[[#This Row],[200D EMA]])/Table2[[#This Row],[200D EMA]]</f>
        <v>0.24367944194047755</v>
      </c>
      <c r="V74">
        <v>0.64920696196465899</v>
      </c>
      <c r="W74">
        <v>179</v>
      </c>
      <c r="X74">
        <v>182.39</v>
      </c>
      <c r="Y74">
        <v>175.13</v>
      </c>
      <c r="Z74">
        <v>187</v>
      </c>
      <c r="AA74">
        <v>175.13</v>
      </c>
      <c r="AB74">
        <v>195.65</v>
      </c>
      <c r="AC74" s="1">
        <f>(Table2[[#This Row],[Close Price]]/Table2[[#This Row],[Day Low]])-1</f>
        <v>4.4134078212290095E-3</v>
      </c>
      <c r="AD74" s="1">
        <f>(Table2[[#This Row],[Day High]]/Table2[[#This Row],[Close Price]])-1</f>
        <v>1.4461315979754197E-2</v>
      </c>
      <c r="AE74" s="1">
        <f>(Table2[[#This Row],[Close Price]]/Table2[[#This Row],[Current Week Low]])-1</f>
        <v>2.660880488779771E-2</v>
      </c>
      <c r="AF74" s="1">
        <f>(Table2[[#This Row],[Current Week High]]/Table2[[#This Row],[Close Price]])-1</f>
        <v>4.0102341620779747E-2</v>
      </c>
      <c r="AG74" s="1">
        <f>(Table2[[#This Row],[Close Price]]/Table2[[#This Row],[Current Month Low]])-1</f>
        <v>2.660880488779771E-2</v>
      </c>
      <c r="AH74" s="1">
        <f>(Table2[[#This Row],[Current Month High]]/Table2[[#This Row],[Close Price]])-1</f>
        <v>8.8214027476500423E-2</v>
      </c>
      <c r="AI74">
        <v>27.370821513988499</v>
      </c>
      <c r="AJ74">
        <v>300.86956521739103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-0.05</v>
      </c>
      <c r="AM74" t="s">
        <v>3120</v>
      </c>
      <c r="AN74">
        <v>-6.49</v>
      </c>
      <c r="AO74" t="s">
        <v>3120</v>
      </c>
      <c r="AP74">
        <v>0.17315060621129899</v>
      </c>
      <c r="AQ74">
        <f>(Table2[[#This Row],[Sharpe Ratio]]-AVERAGE(Table2[Sharpe Ratio]))/_xlfn.STDEV.P(Table2[Sharpe Ratio])</f>
        <v>1.291184536642245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3.1850564418222098</v>
      </c>
      <c r="AS74">
        <f>_xlfn.RANK.AVG(Table2[[#This Row],[1Y Return vs Nifty Z-Score]],Table2[1Y Return vs Nifty Z-Score])</f>
        <v>10</v>
      </c>
      <c r="AT74">
        <f>_xlfn.RANK.AVG(Table2[[#This Row],[6M Return vs Nifty Z-Score]],Table2[6M Return vs Nifty Z-Score])</f>
        <v>319</v>
      </c>
      <c r="AU74">
        <f>_xlfn.RANK.AVG(Table2[[#This Row],[Sharpe Ratio Z-Score]],Table2[Sharpe Ratio Z-Score])</f>
        <v>75</v>
      </c>
      <c r="AV74">
        <f>(Table2[[#This Row],[Rank 1Y]]+Table2[[#This Row],[Rank 6M]]+Table2[[#This Row],[Rank Sharpe]])/3</f>
        <v>134.66666666666666</v>
      </c>
    </row>
    <row r="75" spans="1:48" x14ac:dyDescent="0.3">
      <c r="A75" t="s">
        <v>1293</v>
      </c>
      <c r="B75" t="s">
        <v>1294</v>
      </c>
      <c r="C75" t="s">
        <v>3081</v>
      </c>
      <c r="D75" t="s">
        <v>60</v>
      </c>
      <c r="E75">
        <v>8554.5786349800001</v>
      </c>
      <c r="F75">
        <v>15.93</v>
      </c>
      <c r="G75">
        <v>200.98418551989201</v>
      </c>
      <c r="H75">
        <f>(Table2[[#This Row],[1Y Return vs Nifty]]-AVERAGE(Table2[1Y Return vs Nifty]))/_xlfn.STDEV.P(Table2[1Y Return vs Nifty])</f>
        <v>2.5466918926774418</v>
      </c>
      <c r="I75">
        <v>-2.11050151504157</v>
      </c>
      <c r="J75">
        <f>(Table2[[#This Row],[1M Return vs Nifty]]-AVERAGE(Table2[1M Return vs Nifty]))/_xlfn.STDEV.P(Table2[1M Return vs Nifty])</f>
        <v>-7.4080717230811041E-2</v>
      </c>
      <c r="K75">
        <v>32.950857130932803</v>
      </c>
      <c r="L75">
        <f>(Table2[[#This Row],[6M Return vs Nifty]]-AVERAGE(Table2[6M Return vs Nifty]))/_xlfn.STDEV.P(Table2[6M Return vs Nifty])</f>
        <v>0.92952179645219957</v>
      </c>
      <c r="M75">
        <v>-5.0555047184645696</v>
      </c>
      <c r="N75">
        <f>(Table2[[#This Row],[1W Return vs Nifty]]-AVERAGE(Table2[1W Return vs Nifty]))/_xlfn.STDEV.P(Table2[1W Return vs Nifty])</f>
        <v>-0.85959622252337353</v>
      </c>
      <c r="O75">
        <v>16.440000000000001</v>
      </c>
      <c r="P75">
        <v>16.053498460132602</v>
      </c>
      <c r="Q75">
        <v>12.2104113744217</v>
      </c>
      <c r="R75">
        <v>43.249132749736098</v>
      </c>
      <c r="S75" s="1">
        <f>(Table2[[#This Row],[Close Price]]-Table2[[#This Row],[20D EMA]])/Table2[[#This Row],[20D EMA]]</f>
        <v>-3.1021897810219072E-2</v>
      </c>
      <c r="T75" s="1">
        <f>(Table2[[#This Row],[Close Price]]-Table2[[#This Row],[50D EMA]])/Table2[[#This Row],[50D EMA]]</f>
        <v>-7.6929312597686459E-3</v>
      </c>
      <c r="U75" s="1">
        <f>(Table2[[#This Row],[Close Price]]-Table2[[#This Row],[200D EMA]])/Table2[[#This Row],[200D EMA]]</f>
        <v>0.30462434978808933</v>
      </c>
      <c r="V75">
        <v>0.54502207689158</v>
      </c>
      <c r="W75">
        <v>15.84</v>
      </c>
      <c r="X75">
        <v>16.29</v>
      </c>
      <c r="Y75">
        <v>15.6</v>
      </c>
      <c r="Z75">
        <v>16.95</v>
      </c>
      <c r="AA75">
        <v>15.6</v>
      </c>
      <c r="AB75">
        <v>17.8</v>
      </c>
      <c r="AC75" s="1">
        <f>(Table2[[#This Row],[Close Price]]/Table2[[#This Row],[Day Low]])-1</f>
        <v>5.6818181818181213E-3</v>
      </c>
      <c r="AD75" s="1">
        <f>(Table2[[#This Row],[Day High]]/Table2[[#This Row],[Close Price]])-1</f>
        <v>2.2598870056497189E-2</v>
      </c>
      <c r="AE75" s="1">
        <f>(Table2[[#This Row],[Close Price]]/Table2[[#This Row],[Current Week Low]])-1</f>
        <v>2.1153846153846079E-2</v>
      </c>
      <c r="AF75" s="1">
        <f>(Table2[[#This Row],[Current Week High]]/Table2[[#This Row],[Close Price]])-1</f>
        <v>6.4030131826741998E-2</v>
      </c>
      <c r="AG75" s="1">
        <f>(Table2[[#This Row],[Close Price]]/Table2[[#This Row],[Current Month Low]])-1</f>
        <v>2.1153846153846079E-2</v>
      </c>
      <c r="AH75" s="1">
        <f>(Table2[[#This Row],[Current Month High]]/Table2[[#This Row],[Close Price]])-1</f>
        <v>0.11738857501569377</v>
      </c>
      <c r="AI75">
        <v>32.4544883866917</v>
      </c>
      <c r="AJ75">
        <v>242.58064516128999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0.11</v>
      </c>
      <c r="AM75" t="s">
        <v>3121</v>
      </c>
      <c r="AN75">
        <v>-0.5</v>
      </c>
      <c r="AO75" t="s">
        <v>3120</v>
      </c>
      <c r="AP75">
        <v>8.1135652813444994E-2</v>
      </c>
      <c r="AQ75">
        <f>(Table2[[#This Row],[Sharpe Ratio]]-AVERAGE(Table2[Sharpe Ratio]))/_xlfn.STDEV.P(Table2[Sharpe Ratio])</f>
        <v>0.22078500068554316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2.7633217500609994</v>
      </c>
      <c r="AS75">
        <f>_xlfn.RANK.AVG(Table2[[#This Row],[1Y Return vs Nifty Z-Score]],Table2[1Y Return vs Nifty Z-Score])</f>
        <v>16</v>
      </c>
      <c r="AT75">
        <f>_xlfn.RANK.AVG(Table2[[#This Row],[6M Return vs Nifty Z-Score]],Table2[6M Return vs Nifty Z-Score])</f>
        <v>113</v>
      </c>
      <c r="AU75">
        <f>_xlfn.RANK.AVG(Table2[[#This Row],[Sharpe Ratio Z-Score]],Table2[Sharpe Ratio Z-Score])</f>
        <v>275</v>
      </c>
      <c r="AV75">
        <f>(Table2[[#This Row],[Rank 1Y]]+Table2[[#This Row],[Rank 6M]]+Table2[[#This Row],[Rank Sharpe]])/3</f>
        <v>134.66666666666666</v>
      </c>
    </row>
    <row r="76" spans="1:48" x14ac:dyDescent="0.3">
      <c r="A76" t="s">
        <v>1008</v>
      </c>
      <c r="B76" t="s">
        <v>1009</v>
      </c>
      <c r="C76" t="s">
        <v>3087</v>
      </c>
      <c r="D76" t="s">
        <v>426</v>
      </c>
      <c r="E76">
        <v>13020.822040233001</v>
      </c>
      <c r="F76">
        <v>210.63</v>
      </c>
      <c r="G76">
        <v>234.401293639736</v>
      </c>
      <c r="H76">
        <f>(Table2[[#This Row],[1Y Return vs Nifty]]-AVERAGE(Table2[1Y Return vs Nifty]))/_xlfn.STDEV.P(Table2[1Y Return vs Nifty])</f>
        <v>3.0547488327959429</v>
      </c>
      <c r="I76">
        <v>9.6252548911999902</v>
      </c>
      <c r="J76">
        <f>(Table2[[#This Row],[1M Return vs Nifty]]-AVERAGE(Table2[1M Return vs Nifty]))/_xlfn.STDEV.P(Table2[1M Return vs Nifty])</f>
        <v>1.0279013227716491</v>
      </c>
      <c r="K76">
        <v>2.35718724333673</v>
      </c>
      <c r="L76">
        <f>(Table2[[#This Row],[6M Return vs Nifty]]-AVERAGE(Table2[6M Return vs Nifty]))/_xlfn.STDEV.P(Table2[6M Return vs Nifty])</f>
        <v>-0.11471542928047872</v>
      </c>
      <c r="M76">
        <v>-1.09043391262468</v>
      </c>
      <c r="N76">
        <f>(Table2[[#This Row],[1W Return vs Nifty]]-AVERAGE(Table2[1W Return vs Nifty]))/_xlfn.STDEV.P(Table2[1W Return vs Nifty])</f>
        <v>-7.3919560796375947E-2</v>
      </c>
      <c r="O76">
        <v>202.39</v>
      </c>
      <c r="P76">
        <v>192.18093735179599</v>
      </c>
      <c r="Q76">
        <v>156.73566269983499</v>
      </c>
      <c r="R76">
        <v>58.102228336945302</v>
      </c>
      <c r="S76" s="1">
        <f>(Table2[[#This Row],[Close Price]]-Table2[[#This Row],[20D EMA]])/Table2[[#This Row],[20D EMA]]</f>
        <v>4.0713473985868914E-2</v>
      </c>
      <c r="T76" s="1">
        <f>(Table2[[#This Row],[Close Price]]-Table2[[#This Row],[50D EMA]])/Table2[[#This Row],[50D EMA]]</f>
        <v>9.5998400790564126E-2</v>
      </c>
      <c r="U76" s="1">
        <f>(Table2[[#This Row],[Close Price]]-Table2[[#This Row],[200D EMA]])/Table2[[#This Row],[200D EMA]]</f>
        <v>0.34385497449535934</v>
      </c>
      <c r="V76">
        <v>1.35264014692923</v>
      </c>
      <c r="W76">
        <v>201.75</v>
      </c>
      <c r="X76">
        <v>212.5</v>
      </c>
      <c r="Y76">
        <v>193.66</v>
      </c>
      <c r="Z76">
        <v>212.5</v>
      </c>
      <c r="AA76">
        <v>193.66</v>
      </c>
      <c r="AB76">
        <v>223.95</v>
      </c>
      <c r="AC76" s="1">
        <f>(Table2[[#This Row],[Close Price]]/Table2[[#This Row],[Day Low]])-1</f>
        <v>4.4014869888475916E-2</v>
      </c>
      <c r="AD76" s="1">
        <f>(Table2[[#This Row],[Day High]]/Table2[[#This Row],[Close Price]])-1</f>
        <v>8.8781275221954115E-3</v>
      </c>
      <c r="AE76" s="1">
        <f>(Table2[[#This Row],[Close Price]]/Table2[[#This Row],[Current Week Low]])-1</f>
        <v>8.7627801301249697E-2</v>
      </c>
      <c r="AF76" s="1">
        <f>(Table2[[#This Row],[Current Week High]]/Table2[[#This Row],[Close Price]])-1</f>
        <v>8.8781275221954115E-3</v>
      </c>
      <c r="AG76" s="1">
        <f>(Table2[[#This Row],[Close Price]]/Table2[[#This Row],[Current Month Low]])-1</f>
        <v>8.7627801301249697E-2</v>
      </c>
      <c r="AH76" s="1">
        <f>(Table2[[#This Row],[Current Month High]]/Table2[[#This Row],[Close Price]])-1</f>
        <v>6.323885486397951E-2</v>
      </c>
      <c r="AI76">
        <v>6.5375302663438202</v>
      </c>
      <c r="AJ76">
        <v>269.52631578947302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0.15</v>
      </c>
      <c r="AM76" t="s">
        <v>3121</v>
      </c>
      <c r="AN76">
        <v>0.41</v>
      </c>
      <c r="AO76" t="s">
        <v>3121</v>
      </c>
      <c r="AP76">
        <v>0.19231355966484301</v>
      </c>
      <c r="AQ76">
        <f>(Table2[[#This Row],[Sharpe Ratio]]-AVERAGE(Table2[Sharpe Ratio]))/_xlfn.STDEV.P(Table2[Sharpe Ratio])</f>
        <v>1.5141050047485929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5.4081201702393304</v>
      </c>
      <c r="AS76">
        <f>_xlfn.RANK.AVG(Table2[[#This Row],[1Y Return vs Nifty Z-Score]],Table2[1Y Return vs Nifty Z-Score])</f>
        <v>12</v>
      </c>
      <c r="AT76">
        <f>_xlfn.RANK.AVG(Table2[[#This Row],[6M Return vs Nifty Z-Score]],Table2[6M Return vs Nifty Z-Score])</f>
        <v>348</v>
      </c>
      <c r="AU76">
        <f>_xlfn.RANK.AVG(Table2[[#This Row],[Sharpe Ratio Z-Score]],Table2[Sharpe Ratio Z-Score])</f>
        <v>47</v>
      </c>
      <c r="AV76">
        <f>(Table2[[#This Row],[Rank 1Y]]+Table2[[#This Row],[Rank 6M]]+Table2[[#This Row],[Rank Sharpe]])/3</f>
        <v>135.66666666666666</v>
      </c>
    </row>
    <row r="77" spans="1:48" x14ac:dyDescent="0.3">
      <c r="A77" t="s">
        <v>1246</v>
      </c>
      <c r="B77" t="s">
        <v>1247</v>
      </c>
      <c r="C77" t="s">
        <v>3087</v>
      </c>
      <c r="D77" t="s">
        <v>270</v>
      </c>
      <c r="E77">
        <v>9015.8829081679996</v>
      </c>
      <c r="F77">
        <v>78.790000000000006</v>
      </c>
      <c r="G77">
        <v>29.559157281131998</v>
      </c>
      <c r="H77">
        <f>(Table2[[#This Row],[1Y Return vs Nifty]]-AVERAGE(Table2[1Y Return vs Nifty]))/_xlfn.STDEV.P(Table2[1Y Return vs Nifty])</f>
        <v>-5.9568200038164695E-2</v>
      </c>
      <c r="I77">
        <v>-3.5705268932034002</v>
      </c>
      <c r="J77">
        <f>(Table2[[#This Row],[1M Return vs Nifty]]-AVERAGE(Table2[1M Return vs Nifty]))/_xlfn.STDEV.P(Table2[1M Return vs Nifty])</f>
        <v>-0.21117641766870066</v>
      </c>
      <c r="K77">
        <v>42.019394062750997</v>
      </c>
      <c r="L77">
        <f>(Table2[[#This Row],[6M Return vs Nifty]]-AVERAGE(Table2[6M Return vs Nifty]))/_xlfn.STDEV.P(Table2[6M Return vs Nifty])</f>
        <v>1.2390532741052147</v>
      </c>
      <c r="M77">
        <v>-4.9090041274008902</v>
      </c>
      <c r="N77">
        <f>(Table2[[#This Row],[1W Return vs Nifty]]-AVERAGE(Table2[1W Return vs Nifty]))/_xlfn.STDEV.P(Table2[1W Return vs Nifty])</f>
        <v>-0.83056720867615108</v>
      </c>
      <c r="O77">
        <v>81.52</v>
      </c>
      <c r="P77">
        <v>76.562878388442499</v>
      </c>
      <c r="Q77">
        <v>59.560778644332899</v>
      </c>
      <c r="R77">
        <v>37.398084009406901</v>
      </c>
      <c r="S77" s="1">
        <f>(Table2[[#This Row],[Close Price]]-Table2[[#This Row],[20D EMA]])/Table2[[#This Row],[20D EMA]]</f>
        <v>-3.3488714425907631E-2</v>
      </c>
      <c r="T77" s="1">
        <f>(Table2[[#This Row],[Close Price]]-Table2[[#This Row],[50D EMA]])/Table2[[#This Row],[50D EMA]]</f>
        <v>2.9088791571526142E-2</v>
      </c>
      <c r="U77" s="1">
        <f>(Table2[[#This Row],[Close Price]]-Table2[[#This Row],[200D EMA]])/Table2[[#This Row],[200D EMA]]</f>
        <v>0.32285040245182778</v>
      </c>
      <c r="V77">
        <v>0.87391415559306196</v>
      </c>
      <c r="W77">
        <v>78.5</v>
      </c>
      <c r="X77">
        <v>80.19</v>
      </c>
      <c r="Y77">
        <v>76.099999999999994</v>
      </c>
      <c r="Z77">
        <v>83.75</v>
      </c>
      <c r="AA77">
        <v>76.099999999999994</v>
      </c>
      <c r="AB77">
        <v>87.75</v>
      </c>
      <c r="AC77" s="1">
        <f>(Table2[[#This Row],[Close Price]]/Table2[[#This Row],[Day Low]])-1</f>
        <v>3.6942675159237215E-3</v>
      </c>
      <c r="AD77" s="1">
        <f>(Table2[[#This Row],[Day High]]/Table2[[#This Row],[Close Price]])-1</f>
        <v>1.7768752379743402E-2</v>
      </c>
      <c r="AE77" s="1">
        <f>(Table2[[#This Row],[Close Price]]/Table2[[#This Row],[Current Week Low]])-1</f>
        <v>3.5348226018397044E-2</v>
      </c>
      <c r="AF77" s="1">
        <f>(Table2[[#This Row],[Current Week High]]/Table2[[#This Row],[Close Price]])-1</f>
        <v>6.2952151288234504E-2</v>
      </c>
      <c r="AG77" s="1">
        <f>(Table2[[#This Row],[Close Price]]/Table2[[#This Row],[Current Month Low]])-1</f>
        <v>3.5348226018397044E-2</v>
      </c>
      <c r="AH77" s="1">
        <f>(Table2[[#This Row],[Current Month High]]/Table2[[#This Row],[Close Price]])-1</f>
        <v>0.11372001523035902</v>
      </c>
      <c r="AI77">
        <v>18.542962304861</v>
      </c>
      <c r="AJ77">
        <v>111.653353239903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0.14000000000000001</v>
      </c>
      <c r="AM77" t="s">
        <v>3121</v>
      </c>
      <c r="AN77">
        <v>-8.84</v>
      </c>
      <c r="AO77" t="s">
        <v>3120</v>
      </c>
      <c r="AP77">
        <v>0.22799771438286501</v>
      </c>
      <c r="AQ77">
        <f>(Table2[[#This Row],[Sharpe Ratio]]-AVERAGE(Table2[Sharpe Ratio]))/_xlfn.STDEV.P(Table2[Sharpe Ratio])</f>
        <v>1.9292147368159975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2.0669561845381956</v>
      </c>
      <c r="AS77">
        <f>_xlfn.RANK.AVG(Table2[[#This Row],[1Y Return vs Nifty Z-Score]],Table2[1Y Return vs Nifty Z-Score])</f>
        <v>308</v>
      </c>
      <c r="AT77">
        <f>_xlfn.RANK.AVG(Table2[[#This Row],[6M Return vs Nifty Z-Score]],Table2[6M Return vs Nifty Z-Score])</f>
        <v>82</v>
      </c>
      <c r="AU77">
        <f>_xlfn.RANK.AVG(Table2[[#This Row],[Sharpe Ratio Z-Score]],Table2[Sharpe Ratio Z-Score])</f>
        <v>18</v>
      </c>
      <c r="AV77">
        <f>(Table2[[#This Row],[Rank 1Y]]+Table2[[#This Row],[Rank 6M]]+Table2[[#This Row],[Rank Sharpe]])/3</f>
        <v>136</v>
      </c>
    </row>
    <row r="78" spans="1:48" x14ac:dyDescent="0.3">
      <c r="A78" t="s">
        <v>1371</v>
      </c>
      <c r="B78" t="s">
        <v>1372</v>
      </c>
      <c r="C78" t="s">
        <v>3087</v>
      </c>
      <c r="D78" t="s">
        <v>953</v>
      </c>
      <c r="E78">
        <v>7876.1631386399904</v>
      </c>
      <c r="F78">
        <v>829.55</v>
      </c>
      <c r="G78">
        <v>93.383455663188698</v>
      </c>
      <c r="H78">
        <f>(Table2[[#This Row],[1Y Return vs Nifty]]-AVERAGE(Table2[1Y Return vs Nifty]))/_xlfn.STDEV.P(Table2[1Y Return vs Nifty])</f>
        <v>0.91078439974117575</v>
      </c>
      <c r="I78">
        <v>-11.836768563092001</v>
      </c>
      <c r="J78">
        <f>(Table2[[#This Row],[1M Return vs Nifty]]-AVERAGE(Table2[1M Return vs Nifty]))/_xlfn.STDEV.P(Table2[1M Return vs Nifty])</f>
        <v>-0.98737264594866958</v>
      </c>
      <c r="K78">
        <v>16.4169094424966</v>
      </c>
      <c r="L78">
        <f>(Table2[[#This Row],[6M Return vs Nifty]]-AVERAGE(Table2[6M Return vs Nifty]))/_xlfn.STDEV.P(Table2[6M Return vs Nifty])</f>
        <v>0.3651774818271033</v>
      </c>
      <c r="M78">
        <v>-3.8309657276776301</v>
      </c>
      <c r="N78">
        <f>(Table2[[#This Row],[1W Return vs Nifty]]-AVERAGE(Table2[1W Return vs Nifty]))/_xlfn.STDEV.P(Table2[1W Return vs Nifty])</f>
        <v>-0.61695447574320816</v>
      </c>
      <c r="O78">
        <v>876.34</v>
      </c>
      <c r="P78">
        <v>869.30346404381396</v>
      </c>
      <c r="Q78">
        <v>703.46394662057799</v>
      </c>
      <c r="R78">
        <v>31.9229076268897</v>
      </c>
      <c r="S78" s="1">
        <f>(Table2[[#This Row],[Close Price]]-Table2[[#This Row],[20D EMA]])/Table2[[#This Row],[20D EMA]]</f>
        <v>-5.3392518885364212E-2</v>
      </c>
      <c r="T78" s="1">
        <f>(Table2[[#This Row],[Close Price]]-Table2[[#This Row],[50D EMA]])/Table2[[#This Row],[50D EMA]]</f>
        <v>-4.5730249203068153E-2</v>
      </c>
      <c r="U78" s="1">
        <f>(Table2[[#This Row],[Close Price]]-Table2[[#This Row],[200D EMA]])/Table2[[#This Row],[200D EMA]]</f>
        <v>0.1792359849927434</v>
      </c>
      <c r="V78">
        <v>0.42971103555373602</v>
      </c>
      <c r="W78">
        <v>828</v>
      </c>
      <c r="X78">
        <v>856.6</v>
      </c>
      <c r="Y78">
        <v>810</v>
      </c>
      <c r="Z78">
        <v>858.3</v>
      </c>
      <c r="AA78">
        <v>810</v>
      </c>
      <c r="AB78">
        <v>901.25</v>
      </c>
      <c r="AC78" s="1">
        <f>(Table2[[#This Row],[Close Price]]/Table2[[#This Row],[Day Low]])-1</f>
        <v>1.871980676328544E-3</v>
      </c>
      <c r="AD78" s="1">
        <f>(Table2[[#This Row],[Day High]]/Table2[[#This Row],[Close Price]])-1</f>
        <v>3.260804050388777E-2</v>
      </c>
      <c r="AE78" s="1">
        <f>(Table2[[#This Row],[Close Price]]/Table2[[#This Row],[Current Week Low]])-1</f>
        <v>2.4135802469135825E-2</v>
      </c>
      <c r="AF78" s="1">
        <f>(Table2[[#This Row],[Current Week High]]/Table2[[#This Row],[Close Price]])-1</f>
        <v>3.4657344343318686E-2</v>
      </c>
      <c r="AG78" s="1">
        <f>(Table2[[#This Row],[Close Price]]/Table2[[#This Row],[Current Month Low]])-1</f>
        <v>2.4135802469135825E-2</v>
      </c>
      <c r="AH78" s="1">
        <f>(Table2[[#This Row],[Current Month High]]/Table2[[#This Row],[Close Price]])-1</f>
        <v>8.6432403110120015E-2</v>
      </c>
      <c r="AI78">
        <v>27.659574468085101</v>
      </c>
      <c r="AJ78">
        <v>142.87805592153401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</v>
      </c>
      <c r="AM78">
        <v>0</v>
      </c>
      <c r="AN78">
        <v>-7.49</v>
      </c>
      <c r="AO78" t="s">
        <v>3120</v>
      </c>
      <c r="AP78">
        <v>0.163275590014751</v>
      </c>
      <c r="AQ78">
        <f>(Table2[[#This Row],[Sharpe Ratio]]-AVERAGE(Table2[Sharpe Ratio]))/_xlfn.STDEV.P(Table2[Sharpe Ratio])</f>
        <v>1.176309591168476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0.8479443510448772</v>
      </c>
      <c r="AS78">
        <f>_xlfn.RANK.AVG(Table2[[#This Row],[1Y Return vs Nifty Z-Score]],Table2[1Y Return vs Nifty Z-Score])</f>
        <v>100</v>
      </c>
      <c r="AT78">
        <f>_xlfn.RANK.AVG(Table2[[#This Row],[6M Return vs Nifty Z-Score]],Table2[6M Return vs Nifty Z-Score])</f>
        <v>222</v>
      </c>
      <c r="AU78">
        <f>_xlfn.RANK.AVG(Table2[[#This Row],[Sharpe Ratio Z-Score]],Table2[Sharpe Ratio Z-Score])</f>
        <v>88</v>
      </c>
      <c r="AV78">
        <f>(Table2[[#This Row],[Rank 1Y]]+Table2[[#This Row],[Rank 6M]]+Table2[[#This Row],[Rank Sharpe]])/3</f>
        <v>136.66666666666666</v>
      </c>
    </row>
    <row r="79" spans="1:48" x14ac:dyDescent="0.3">
      <c r="A79" t="s">
        <v>1307</v>
      </c>
      <c r="B79" t="s">
        <v>1308</v>
      </c>
      <c r="C79" t="s">
        <v>3090</v>
      </c>
      <c r="D79" t="s">
        <v>380</v>
      </c>
      <c r="E79">
        <v>8417.1769846999996</v>
      </c>
      <c r="F79">
        <v>1846.75</v>
      </c>
      <c r="G79">
        <v>117.082432041122</v>
      </c>
      <c r="H79">
        <f>(Table2[[#This Row],[1Y Return vs Nifty]]-AVERAGE(Table2[1Y Return vs Nifty]))/_xlfn.STDEV.P(Table2[1Y Return vs Nifty])</f>
        <v>1.2710917422955572</v>
      </c>
      <c r="I79">
        <v>2.0548257030266499</v>
      </c>
      <c r="J79">
        <f>(Table2[[#This Row],[1M Return vs Nifty]]-AVERAGE(Table2[1M Return vs Nifty]))/_xlfn.STDEV.P(Table2[1M Return vs Nifty])</f>
        <v>0.31704156122781268</v>
      </c>
      <c r="K79">
        <v>61.130333392376301</v>
      </c>
      <c r="L79">
        <f>(Table2[[#This Row],[6M Return vs Nifty]]-AVERAGE(Table2[6M Return vs Nifty]))/_xlfn.STDEV.P(Table2[6M Return vs Nifty])</f>
        <v>1.8913566538577882</v>
      </c>
      <c r="M79">
        <v>7.2172625256554799</v>
      </c>
      <c r="N79">
        <f>(Table2[[#This Row],[1W Return vs Nifty]]-AVERAGE(Table2[1W Return vs Nifty]))/_xlfn.STDEV.P(Table2[1W Return vs Nifty])</f>
        <v>1.5722460498292401</v>
      </c>
      <c r="O79">
        <v>1742.83</v>
      </c>
      <c r="P79">
        <v>1635.9207134983201</v>
      </c>
      <c r="Q79">
        <v>1291.80421531877</v>
      </c>
      <c r="R79">
        <v>70.070018860166201</v>
      </c>
      <c r="S79" s="1">
        <f>(Table2[[#This Row],[Close Price]]-Table2[[#This Row],[20D EMA]])/Table2[[#This Row],[20D EMA]]</f>
        <v>5.9627158127872525E-2</v>
      </c>
      <c r="T79" s="1">
        <f>(Table2[[#This Row],[Close Price]]-Table2[[#This Row],[50D EMA]])/Table2[[#This Row],[50D EMA]]</f>
        <v>0.12887500278105404</v>
      </c>
      <c r="U79" s="1">
        <f>(Table2[[#This Row],[Close Price]]-Table2[[#This Row],[200D EMA]])/Table2[[#This Row],[200D EMA]]</f>
        <v>0.42958969950743631</v>
      </c>
      <c r="V79">
        <v>1.7609784459026201</v>
      </c>
      <c r="W79">
        <v>1815.8</v>
      </c>
      <c r="X79">
        <v>1852</v>
      </c>
      <c r="Y79">
        <v>1725.65</v>
      </c>
      <c r="Z79">
        <v>1925.8</v>
      </c>
      <c r="AA79">
        <v>1711.15</v>
      </c>
      <c r="AB79">
        <v>1925.8</v>
      </c>
      <c r="AC79" s="1">
        <f>(Table2[[#This Row],[Close Price]]/Table2[[#This Row],[Day Low]])-1</f>
        <v>1.7044828725630623E-2</v>
      </c>
      <c r="AD79" s="1">
        <f>(Table2[[#This Row],[Day High]]/Table2[[#This Row],[Close Price]])-1</f>
        <v>2.8428320021660625E-3</v>
      </c>
      <c r="AE79" s="1">
        <f>(Table2[[#This Row],[Close Price]]/Table2[[#This Row],[Current Week Low]])-1</f>
        <v>7.0176455248746716E-2</v>
      </c>
      <c r="AF79" s="1">
        <f>(Table2[[#This Row],[Current Week High]]/Table2[[#This Row],[Close Price]])-1</f>
        <v>4.2804927575470497E-2</v>
      </c>
      <c r="AG79" s="1">
        <f>(Table2[[#This Row],[Close Price]]/Table2[[#This Row],[Current Month Low]])-1</f>
        <v>7.9244952225111742E-2</v>
      </c>
      <c r="AH79" s="1">
        <f>(Table2[[#This Row],[Current Month High]]/Table2[[#This Row],[Close Price]])-1</f>
        <v>4.2804927575470497E-2</v>
      </c>
      <c r="AI79">
        <v>4.2804927575470497</v>
      </c>
      <c r="AJ79">
        <v>146.23333333333301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0.41</v>
      </c>
      <c r="AM79" t="s">
        <v>3121</v>
      </c>
      <c r="AN79">
        <v>7.09</v>
      </c>
      <c r="AO79" t="s">
        <v>3121</v>
      </c>
      <c r="AP79">
        <v>7.4075515723304994E-2</v>
      </c>
      <c r="AQ79">
        <f>(Table2[[#This Row],[Sharpe Ratio]]-AVERAGE(Table2[Sharpe Ratio]))/_xlfn.STDEV.P(Table2[Sharpe Ratio])</f>
        <v>0.1386552251869794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5.1903912323973778</v>
      </c>
      <c r="AS79">
        <f>_xlfn.RANK.AVG(Table2[[#This Row],[1Y Return vs Nifty Z-Score]],Table2[1Y Return vs Nifty Z-Score])</f>
        <v>74</v>
      </c>
      <c r="AT79">
        <f>_xlfn.RANK.AVG(Table2[[#This Row],[6M Return vs Nifty Z-Score]],Table2[6M Return vs Nifty Z-Score])</f>
        <v>38</v>
      </c>
      <c r="AU79">
        <f>_xlfn.RANK.AVG(Table2[[#This Row],[Sharpe Ratio Z-Score]],Table2[Sharpe Ratio Z-Score])</f>
        <v>300</v>
      </c>
      <c r="AV79">
        <f>(Table2[[#This Row],[Rank 1Y]]+Table2[[#This Row],[Rank 6M]]+Table2[[#This Row],[Rank Sharpe]])/3</f>
        <v>137.33333333333334</v>
      </c>
    </row>
    <row r="80" spans="1:48" x14ac:dyDescent="0.3">
      <c r="A80" t="s">
        <v>1285</v>
      </c>
      <c r="B80" t="s">
        <v>1286</v>
      </c>
      <c r="C80" t="s">
        <v>3088</v>
      </c>
      <c r="D80" t="s">
        <v>204</v>
      </c>
      <c r="E80">
        <v>8617.74012726</v>
      </c>
      <c r="F80">
        <v>2126.85</v>
      </c>
      <c r="G80">
        <v>132.73257644078001</v>
      </c>
      <c r="H80">
        <f>(Table2[[#This Row],[1Y Return vs Nifty]]-AVERAGE(Table2[1Y Return vs Nifty]))/_xlfn.STDEV.P(Table2[1Y Return vs Nifty])</f>
        <v>1.5090286830861135</v>
      </c>
      <c r="I80">
        <v>24.838547498240999</v>
      </c>
      <c r="J80">
        <f>(Table2[[#This Row],[1M Return vs Nifty]]-AVERAGE(Table2[1M Return vs Nifty]))/_xlfn.STDEV.P(Table2[1M Return vs Nifty])</f>
        <v>2.4564223862580383</v>
      </c>
      <c r="K80">
        <v>46.298065362576203</v>
      </c>
      <c r="L80">
        <f>(Table2[[#This Row],[6M Return vs Nifty]]-AVERAGE(Table2[6M Return vs Nifty]))/_xlfn.STDEV.P(Table2[6M Return vs Nifty])</f>
        <v>1.3850948527836522</v>
      </c>
      <c r="M80">
        <v>12.467063038797001</v>
      </c>
      <c r="N80">
        <f>(Table2[[#This Row],[1W Return vs Nifty]]-AVERAGE(Table2[1W Return vs Nifty]))/_xlfn.STDEV.P(Table2[1W Return vs Nifty])</f>
        <v>2.6124912166552123</v>
      </c>
      <c r="O80">
        <v>1850.49</v>
      </c>
      <c r="P80">
        <v>1696.9310799335201</v>
      </c>
      <c r="Q80">
        <v>1386.36996081186</v>
      </c>
      <c r="R80">
        <v>80.547259452814501</v>
      </c>
      <c r="S80" s="1">
        <f>(Table2[[#This Row],[Close Price]]-Table2[[#This Row],[20D EMA]])/Table2[[#This Row],[20D EMA]]</f>
        <v>0.14934422774508369</v>
      </c>
      <c r="T80" s="1">
        <f>(Table2[[#This Row],[Close Price]]-Table2[[#This Row],[50D EMA]])/Table2[[#This Row],[50D EMA]]</f>
        <v>0.25335084326661195</v>
      </c>
      <c r="U80" s="1">
        <f>(Table2[[#This Row],[Close Price]]-Table2[[#This Row],[200D EMA]])/Table2[[#This Row],[200D EMA]]</f>
        <v>0.53411431300380596</v>
      </c>
      <c r="V80">
        <v>1.9296833208298201</v>
      </c>
      <c r="W80">
        <v>2048</v>
      </c>
      <c r="X80">
        <v>2150</v>
      </c>
      <c r="Y80">
        <v>1865.35</v>
      </c>
      <c r="Z80">
        <v>2172</v>
      </c>
      <c r="AA80">
        <v>1865.35</v>
      </c>
      <c r="AB80">
        <v>2172</v>
      </c>
      <c r="AC80" s="1">
        <f>(Table2[[#This Row],[Close Price]]/Table2[[#This Row],[Day Low]])-1</f>
        <v>3.8500976562499956E-2</v>
      </c>
      <c r="AD80" s="1">
        <f>(Table2[[#This Row],[Day High]]/Table2[[#This Row],[Close Price]])-1</f>
        <v>1.0884641606131229E-2</v>
      </c>
      <c r="AE80" s="1">
        <f>(Table2[[#This Row],[Close Price]]/Table2[[#This Row],[Current Week Low]])-1</f>
        <v>0.14018816844023907</v>
      </c>
      <c r="AF80" s="1">
        <f>(Table2[[#This Row],[Current Week High]]/Table2[[#This Row],[Close Price]])-1</f>
        <v>2.122857747372886E-2</v>
      </c>
      <c r="AG80" s="1">
        <f>(Table2[[#This Row],[Close Price]]/Table2[[#This Row],[Current Month Low]])-1</f>
        <v>0.14018816844023907</v>
      </c>
      <c r="AH80" s="1">
        <f>(Table2[[#This Row],[Current Month High]]/Table2[[#This Row],[Close Price]])-1</f>
        <v>2.122857747372886E-2</v>
      </c>
      <c r="AI80">
        <v>2.1228577473728798</v>
      </c>
      <c r="AJ80">
        <v>159.49853587115601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0.39</v>
      </c>
      <c r="AM80" t="s">
        <v>3121</v>
      </c>
      <c r="AN80">
        <v>23.7</v>
      </c>
      <c r="AO80" t="s">
        <v>3121</v>
      </c>
      <c r="AP80">
        <v>7.8382738680474004E-2</v>
      </c>
      <c r="AQ80">
        <f>(Table2[[#This Row],[Sharpe Ratio]]-AVERAGE(Table2[Sharpe Ratio]))/_xlfn.STDEV.P(Table2[Sharpe Ratio])</f>
        <v>0.18876066223133797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8.1517978010143537</v>
      </c>
      <c r="AS80">
        <f>_xlfn.RANK.AVG(Table2[[#This Row],[1Y Return vs Nifty Z-Score]],Table2[1Y Return vs Nifty Z-Score])</f>
        <v>61</v>
      </c>
      <c r="AT80">
        <f>_xlfn.RANK.AVG(Table2[[#This Row],[6M Return vs Nifty Z-Score]],Table2[6M Return vs Nifty Z-Score])</f>
        <v>68</v>
      </c>
      <c r="AU80">
        <f>_xlfn.RANK.AVG(Table2[[#This Row],[Sharpe Ratio Z-Score]],Table2[Sharpe Ratio Z-Score])</f>
        <v>284</v>
      </c>
      <c r="AV80">
        <f>(Table2[[#This Row],[Rank 1Y]]+Table2[[#This Row],[Rank 6M]]+Table2[[#This Row],[Rank Sharpe]])/3</f>
        <v>137.66666666666666</v>
      </c>
    </row>
    <row r="81" spans="1:48" x14ac:dyDescent="0.3">
      <c r="A81" t="s">
        <v>487</v>
      </c>
      <c r="B81" t="s">
        <v>488</v>
      </c>
      <c r="C81" t="s">
        <v>3082</v>
      </c>
      <c r="D81" t="s">
        <v>489</v>
      </c>
      <c r="E81">
        <v>41922</v>
      </c>
      <c r="F81">
        <v>493.2</v>
      </c>
      <c r="G81">
        <v>62.558904733846298</v>
      </c>
      <c r="H81">
        <f>(Table2[[#This Row],[1Y Return vs Nifty]]-AVERAGE(Table2[1Y Return vs Nifty]))/_xlfn.STDEV.P(Table2[1Y Return vs Nifty])</f>
        <v>0.44214339796673163</v>
      </c>
      <c r="I81">
        <v>-14.9078655300181</v>
      </c>
      <c r="J81">
        <f>(Table2[[#This Row],[1M Return vs Nifty]]-AVERAGE(Table2[1M Return vs Nifty]))/_xlfn.STDEV.P(Table2[1M Return vs Nifty])</f>
        <v>-1.275747215384917</v>
      </c>
      <c r="K81">
        <v>33.877356163814902</v>
      </c>
      <c r="L81">
        <f>(Table2[[#This Row],[6M Return vs Nifty]]-AVERAGE(Table2[6M Return vs Nifty]))/_xlfn.STDEV.P(Table2[6M Return vs Nifty])</f>
        <v>0.96114548799673927</v>
      </c>
      <c r="M81">
        <v>-2.77570224958381</v>
      </c>
      <c r="N81">
        <f>(Table2[[#This Row],[1W Return vs Nifty]]-AVERAGE(Table2[1W Return vs Nifty]))/_xlfn.STDEV.P(Table2[1W Return vs Nifty])</f>
        <v>-0.40785458136299851</v>
      </c>
      <c r="O81">
        <v>520.5</v>
      </c>
      <c r="P81">
        <v>520.08850435763202</v>
      </c>
      <c r="Q81">
        <v>415.61235164262598</v>
      </c>
      <c r="R81">
        <v>33.953914749608899</v>
      </c>
      <c r="S81" s="1">
        <f>(Table2[[#This Row],[Close Price]]-Table2[[#This Row],[20D EMA]])/Table2[[#This Row],[20D EMA]]</f>
        <v>-5.2449567723342964E-2</v>
      </c>
      <c r="T81" s="1">
        <f>(Table2[[#This Row],[Close Price]]-Table2[[#This Row],[50D EMA]])/Table2[[#This Row],[50D EMA]]</f>
        <v>-5.1699862873997506E-2</v>
      </c>
      <c r="U81" s="1">
        <f>(Table2[[#This Row],[Close Price]]-Table2[[#This Row],[200D EMA]])/Table2[[#This Row],[200D EMA]]</f>
        <v>0.18668272983400061</v>
      </c>
      <c r="V81">
        <v>0.75188523577239397</v>
      </c>
      <c r="W81">
        <v>486.45</v>
      </c>
      <c r="X81">
        <v>501.9</v>
      </c>
      <c r="Y81">
        <v>479.8</v>
      </c>
      <c r="Z81">
        <v>502.6</v>
      </c>
      <c r="AA81">
        <v>479.8</v>
      </c>
      <c r="AB81">
        <v>528.35</v>
      </c>
      <c r="AC81" s="1">
        <f>(Table2[[#This Row],[Close Price]]/Table2[[#This Row],[Day Low]])-1</f>
        <v>1.3876040703052706E-2</v>
      </c>
      <c r="AD81" s="1">
        <f>(Table2[[#This Row],[Day High]]/Table2[[#This Row],[Close Price]])-1</f>
        <v>1.7639902676398922E-2</v>
      </c>
      <c r="AE81" s="1">
        <f>(Table2[[#This Row],[Close Price]]/Table2[[#This Row],[Current Week Low]])-1</f>
        <v>2.7928303459774817E-2</v>
      </c>
      <c r="AF81" s="1">
        <f>(Table2[[#This Row],[Current Week High]]/Table2[[#This Row],[Close Price]])-1</f>
        <v>1.9059205190592232E-2</v>
      </c>
      <c r="AG81" s="1">
        <f>(Table2[[#This Row],[Close Price]]/Table2[[#This Row],[Current Month Low]])-1</f>
        <v>2.7928303459774817E-2</v>
      </c>
      <c r="AH81" s="1">
        <f>(Table2[[#This Row],[Current Month High]]/Table2[[#This Row],[Close Price]])-1</f>
        <v>7.1269261962692676E-2</v>
      </c>
      <c r="AI81">
        <v>25.780616382806102</v>
      </c>
      <c r="AJ81">
        <v>104.054613156805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-0.03</v>
      </c>
      <c r="AM81" t="s">
        <v>3120</v>
      </c>
      <c r="AN81">
        <v>-8.64</v>
      </c>
      <c r="AO81" t="s">
        <v>3120</v>
      </c>
      <c r="AP81">
        <v>0.142728874206417</v>
      </c>
      <c r="AQ81">
        <f>(Table2[[#This Row],[Sharpe Ratio]]-AVERAGE(Table2[Sharpe Ratio]))/_xlfn.STDEV.P(Table2[Sharpe Ratio])</f>
        <v>0.93729197224320371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0.65697906145875917</v>
      </c>
      <c r="AS81">
        <f>_xlfn.RANK.AVG(Table2[[#This Row],[1Y Return vs Nifty Z-Score]],Table2[1Y Return vs Nifty Z-Score])</f>
        <v>183</v>
      </c>
      <c r="AT81">
        <f>_xlfn.RANK.AVG(Table2[[#This Row],[6M Return vs Nifty Z-Score]],Table2[6M Return vs Nifty Z-Score])</f>
        <v>109</v>
      </c>
      <c r="AU81">
        <f>_xlfn.RANK.AVG(Table2[[#This Row],[Sharpe Ratio Z-Score]],Table2[Sharpe Ratio Z-Score])</f>
        <v>123</v>
      </c>
      <c r="AV81">
        <f>(Table2[[#This Row],[Rank 1Y]]+Table2[[#This Row],[Rank 6M]]+Table2[[#This Row],[Rank Sharpe]])/3</f>
        <v>138.33333333333334</v>
      </c>
    </row>
    <row r="82" spans="1:48" x14ac:dyDescent="0.3">
      <c r="A82" t="s">
        <v>213</v>
      </c>
      <c r="B82" t="s">
        <v>214</v>
      </c>
      <c r="C82" t="s">
        <v>3082</v>
      </c>
      <c r="D82" t="s">
        <v>104</v>
      </c>
      <c r="E82">
        <v>122641.36304353</v>
      </c>
      <c r="F82">
        <v>2581.4499999999998</v>
      </c>
      <c r="G82">
        <v>64.617219330431894</v>
      </c>
      <c r="H82">
        <f>(Table2[[#This Row],[1Y Return vs Nifty]]-AVERAGE(Table2[1Y Return vs Nifty]))/_xlfn.STDEV.P(Table2[1Y Return vs Nifty])</f>
        <v>0.47343698004427637</v>
      </c>
      <c r="I82">
        <v>4.4572252019357697</v>
      </c>
      <c r="J82">
        <f>(Table2[[#This Row],[1M Return vs Nifty]]-AVERAGE(Table2[1M Return vs Nifty]))/_xlfn.STDEV.P(Table2[1M Return vs Nifty])</f>
        <v>0.54262575103774791</v>
      </c>
      <c r="K82">
        <v>14.8233898789073</v>
      </c>
      <c r="L82">
        <f>(Table2[[#This Row],[6M Return vs Nifty]]-AVERAGE(Table2[6M Return vs Nifty]))/_xlfn.STDEV.P(Table2[6M Return vs Nifty])</f>
        <v>0.31078673843649435</v>
      </c>
      <c r="M82">
        <v>0.50318048280768801</v>
      </c>
      <c r="N82">
        <f>(Table2[[#This Row],[1W Return vs Nifty]]-AVERAGE(Table2[1W Return vs Nifty]))/_xlfn.STDEV.P(Table2[1W Return vs Nifty])</f>
        <v>0.24185428022540509</v>
      </c>
      <c r="O82">
        <v>2497.15</v>
      </c>
      <c r="P82">
        <v>2410.9743112333099</v>
      </c>
      <c r="Q82">
        <v>2090.40777317123</v>
      </c>
      <c r="R82">
        <v>61.939994314054502</v>
      </c>
      <c r="S82" s="1">
        <f>(Table2[[#This Row],[Close Price]]-Table2[[#This Row],[20D EMA]])/Table2[[#This Row],[20D EMA]]</f>
        <v>3.3758484672526567E-2</v>
      </c>
      <c r="T82" s="1">
        <f>(Table2[[#This Row],[Close Price]]-Table2[[#This Row],[50D EMA]])/Table2[[#This Row],[50D EMA]]</f>
        <v>7.0708214505813119E-2</v>
      </c>
      <c r="U82" s="1">
        <f>(Table2[[#This Row],[Close Price]]-Table2[[#This Row],[200D EMA]])/Table2[[#This Row],[200D EMA]]</f>
        <v>0.23490260279880207</v>
      </c>
      <c r="V82">
        <v>1.2490577159317</v>
      </c>
      <c r="W82">
        <v>2534.0500000000002</v>
      </c>
      <c r="X82">
        <v>2589.6</v>
      </c>
      <c r="Y82">
        <v>2427</v>
      </c>
      <c r="Z82">
        <v>2618.65</v>
      </c>
      <c r="AA82">
        <v>2427</v>
      </c>
      <c r="AB82">
        <v>2618.65</v>
      </c>
      <c r="AC82" s="1">
        <f>(Table2[[#This Row],[Close Price]]/Table2[[#This Row],[Day Low]])-1</f>
        <v>1.870523470334029E-2</v>
      </c>
      <c r="AD82" s="1">
        <f>(Table2[[#This Row],[Day High]]/Table2[[#This Row],[Close Price]])-1</f>
        <v>3.1571403668482212E-3</v>
      </c>
      <c r="AE82" s="1">
        <f>(Table2[[#This Row],[Close Price]]/Table2[[#This Row],[Current Week Low]])-1</f>
        <v>6.3638236505974444E-2</v>
      </c>
      <c r="AF82" s="1">
        <f>(Table2[[#This Row],[Current Week High]]/Table2[[#This Row],[Close Price]])-1</f>
        <v>1.4410505723527534E-2</v>
      </c>
      <c r="AG82" s="1">
        <f>(Table2[[#This Row],[Close Price]]/Table2[[#This Row],[Current Month Low]])-1</f>
        <v>6.3638236505974444E-2</v>
      </c>
      <c r="AH82" s="1">
        <f>(Table2[[#This Row],[Current Month High]]/Table2[[#This Row],[Close Price]])-1</f>
        <v>1.4410505723527534E-2</v>
      </c>
      <c r="AI82">
        <v>1.44105057235275</v>
      </c>
      <c r="AJ82">
        <v>96.0098709187547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0.11</v>
      </c>
      <c r="AM82" t="s">
        <v>3121</v>
      </c>
      <c r="AN82">
        <v>5.38</v>
      </c>
      <c r="AO82" t="s">
        <v>3121</v>
      </c>
      <c r="AP82">
        <v>0.24126107393787899</v>
      </c>
      <c r="AQ82">
        <f>(Table2[[#This Row],[Sharpe Ratio]]-AVERAGE(Table2[Sharpe Ratio]))/_xlfn.STDEV.P(Table2[Sharpe Ratio])</f>
        <v>2.0835058969878504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3.6522096467317744</v>
      </c>
      <c r="AS82">
        <f>_xlfn.RANK.AVG(Table2[[#This Row],[1Y Return vs Nifty Z-Score]],Table2[1Y Return vs Nifty Z-Score])</f>
        <v>175</v>
      </c>
      <c r="AT82">
        <f>_xlfn.RANK.AVG(Table2[[#This Row],[6M Return vs Nifty Z-Score]],Table2[6M Return vs Nifty Z-Score])</f>
        <v>235</v>
      </c>
      <c r="AU82">
        <f>_xlfn.RANK.AVG(Table2[[#This Row],[Sharpe Ratio Z-Score]],Table2[Sharpe Ratio Z-Score])</f>
        <v>11</v>
      </c>
      <c r="AV82">
        <f>(Table2[[#This Row],[Rank 1Y]]+Table2[[#This Row],[Rank 6M]]+Table2[[#This Row],[Rank Sharpe]])/3</f>
        <v>140.33333333333334</v>
      </c>
    </row>
    <row r="83" spans="1:48" x14ac:dyDescent="0.3">
      <c r="A83" t="s">
        <v>784</v>
      </c>
      <c r="B83" t="s">
        <v>785</v>
      </c>
      <c r="C83" t="s">
        <v>3079</v>
      </c>
      <c r="D83" t="s">
        <v>193</v>
      </c>
      <c r="E83">
        <v>20158.755232439999</v>
      </c>
      <c r="F83">
        <v>1240.95</v>
      </c>
      <c r="G83">
        <v>70.053635863009205</v>
      </c>
      <c r="H83">
        <f>(Table2[[#This Row],[1Y Return vs Nifty]]-AVERAGE(Table2[1Y Return vs Nifty]))/_xlfn.STDEV.P(Table2[1Y Return vs Nifty])</f>
        <v>0.55608952851871196</v>
      </c>
      <c r="I83">
        <v>-2.98314503321141</v>
      </c>
      <c r="J83">
        <f>(Table2[[#This Row],[1M Return vs Nifty]]-AVERAGE(Table2[1M Return vs Nifty]))/_xlfn.STDEV.P(Table2[1M Return vs Nifty])</f>
        <v>-0.15602153562035137</v>
      </c>
      <c r="K83">
        <v>29.519253870344698</v>
      </c>
      <c r="L83">
        <f>(Table2[[#This Row],[6M Return vs Nifty]]-AVERAGE(Table2[6M Return vs Nifty]))/_xlfn.STDEV.P(Table2[6M Return vs Nifty])</f>
        <v>0.81239273407369106</v>
      </c>
      <c r="M83">
        <v>-5.4694290563776597</v>
      </c>
      <c r="N83">
        <f>(Table2[[#This Row],[1W Return vs Nifty]]-AVERAGE(Table2[1W Return vs Nifty]))/_xlfn.STDEV.P(Table2[1W Return vs Nifty])</f>
        <v>-0.94161510893017697</v>
      </c>
      <c r="O83">
        <v>1286.6099999999999</v>
      </c>
      <c r="P83">
        <v>1258.00705102699</v>
      </c>
      <c r="Q83">
        <v>1037.1599382225199</v>
      </c>
      <c r="R83">
        <v>38.081754810953399</v>
      </c>
      <c r="S83" s="1">
        <f>(Table2[[#This Row],[Close Price]]-Table2[[#This Row],[20D EMA]])/Table2[[#This Row],[20D EMA]]</f>
        <v>-3.5488609601977181E-2</v>
      </c>
      <c r="T83" s="1">
        <f>(Table2[[#This Row],[Close Price]]-Table2[[#This Row],[50D EMA]])/Table2[[#This Row],[50D EMA]]</f>
        <v>-1.3558788095078799E-2</v>
      </c>
      <c r="U83" s="1">
        <f>(Table2[[#This Row],[Close Price]]-Table2[[#This Row],[200D EMA]])/Table2[[#This Row],[200D EMA]]</f>
        <v>0.19648855906132914</v>
      </c>
      <c r="V83">
        <v>0.56966730423810996</v>
      </c>
      <c r="W83">
        <v>1236</v>
      </c>
      <c r="X83">
        <v>1260.8499999999999</v>
      </c>
      <c r="Y83">
        <v>1189</v>
      </c>
      <c r="Z83">
        <v>1345</v>
      </c>
      <c r="AA83">
        <v>1189</v>
      </c>
      <c r="AB83">
        <v>1374.3</v>
      </c>
      <c r="AC83" s="1">
        <f>(Table2[[#This Row],[Close Price]]/Table2[[#This Row],[Day Low]])-1</f>
        <v>4.0048543689321647E-3</v>
      </c>
      <c r="AD83" s="1">
        <f>(Table2[[#This Row],[Day High]]/Table2[[#This Row],[Close Price]])-1</f>
        <v>1.6036101373947176E-2</v>
      </c>
      <c r="AE83" s="1">
        <f>(Table2[[#This Row],[Close Price]]/Table2[[#This Row],[Current Week Low]])-1</f>
        <v>4.3692178301093287E-2</v>
      </c>
      <c r="AF83" s="1">
        <f>(Table2[[#This Row],[Current Week High]]/Table2[[#This Row],[Close Price]])-1</f>
        <v>8.3847052661267574E-2</v>
      </c>
      <c r="AG83" s="1">
        <f>(Table2[[#This Row],[Close Price]]/Table2[[#This Row],[Current Month Low]])-1</f>
        <v>4.3692178301093287E-2</v>
      </c>
      <c r="AH83" s="1">
        <f>(Table2[[#This Row],[Current Month High]]/Table2[[#This Row],[Close Price]])-1</f>
        <v>0.10745799589024529</v>
      </c>
      <c r="AI83">
        <v>15.0610419436721</v>
      </c>
      <c r="AJ83">
        <v>106.39501039501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-0.04</v>
      </c>
      <c r="AM83" t="s">
        <v>3120</v>
      </c>
      <c r="AN83">
        <v>-6.65</v>
      </c>
      <c r="AO83" t="s">
        <v>3120</v>
      </c>
      <c r="AP83">
        <v>0.134751665524314</v>
      </c>
      <c r="AQ83">
        <f>(Table2[[#This Row],[Sharpe Ratio]]-AVERAGE(Table2[Sharpe Ratio]))/_xlfn.STDEV.P(Table2[Sharpe Ratio])</f>
        <v>0.84449400673608899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1.1153396247779637</v>
      </c>
      <c r="AS83">
        <f>_xlfn.RANK.AVG(Table2[[#This Row],[1Y Return vs Nifty Z-Score]],Table2[1Y Return vs Nifty Z-Score])</f>
        <v>152</v>
      </c>
      <c r="AT83">
        <f>_xlfn.RANK.AVG(Table2[[#This Row],[6M Return vs Nifty Z-Score]],Table2[6M Return vs Nifty Z-Score])</f>
        <v>124</v>
      </c>
      <c r="AU83">
        <f>_xlfn.RANK.AVG(Table2[[#This Row],[Sharpe Ratio Z-Score]],Table2[Sharpe Ratio Z-Score])</f>
        <v>147</v>
      </c>
      <c r="AV83">
        <f>(Table2[[#This Row],[Rank 1Y]]+Table2[[#This Row],[Rank 6M]]+Table2[[#This Row],[Rank Sharpe]])/3</f>
        <v>141</v>
      </c>
    </row>
    <row r="84" spans="1:48" x14ac:dyDescent="0.3">
      <c r="A84" t="s">
        <v>813</v>
      </c>
      <c r="B84" t="s">
        <v>814</v>
      </c>
      <c r="C84" t="s">
        <v>3084</v>
      </c>
      <c r="D84" t="s">
        <v>416</v>
      </c>
      <c r="E84">
        <v>19028.0072180799</v>
      </c>
      <c r="F84">
        <v>1332.8</v>
      </c>
      <c r="G84">
        <v>51.945552893790797</v>
      </c>
      <c r="H84">
        <f>(Table2[[#This Row],[1Y Return vs Nifty]]-AVERAGE(Table2[1Y Return vs Nifty]))/_xlfn.STDEV.P(Table2[1Y Return vs Nifty])</f>
        <v>0.28078332333305522</v>
      </c>
      <c r="I84">
        <v>-2.6157725708931601</v>
      </c>
      <c r="J84">
        <f>(Table2[[#This Row],[1M Return vs Nifty]]-AVERAGE(Table2[1M Return vs Nifty]))/_xlfn.STDEV.P(Table2[1M Return vs Nifty])</f>
        <v>-0.12152543315771995</v>
      </c>
      <c r="K84">
        <v>26.915410773780799</v>
      </c>
      <c r="L84">
        <f>(Table2[[#This Row],[6M Return vs Nifty]]-AVERAGE(Table2[6M Return vs Nifty]))/_xlfn.STDEV.P(Table2[6M Return vs Nifty])</f>
        <v>0.72351716270912336</v>
      </c>
      <c r="M84">
        <v>2.3833412394618798</v>
      </c>
      <c r="N84">
        <f>(Table2[[#This Row],[1W Return vs Nifty]]-AVERAGE(Table2[1W Return vs Nifty]))/_xlfn.STDEV.P(Table2[1W Return vs Nifty])</f>
        <v>0.61440712962786825</v>
      </c>
      <c r="O84">
        <v>1328.92</v>
      </c>
      <c r="P84">
        <v>1262.6615305406301</v>
      </c>
      <c r="Q84">
        <v>1055.8261904099299</v>
      </c>
      <c r="R84">
        <v>49.3847496408995</v>
      </c>
      <c r="S84" s="1">
        <f>(Table2[[#This Row],[Close Price]]-Table2[[#This Row],[20D EMA]])/Table2[[#This Row],[20D EMA]]</f>
        <v>2.9196640881316268E-3</v>
      </c>
      <c r="T84" s="1">
        <f>(Table2[[#This Row],[Close Price]]-Table2[[#This Row],[50D EMA]])/Table2[[#This Row],[50D EMA]]</f>
        <v>5.554811623138535E-2</v>
      </c>
      <c r="U84" s="1">
        <f>(Table2[[#This Row],[Close Price]]-Table2[[#This Row],[200D EMA]])/Table2[[#This Row],[200D EMA]]</f>
        <v>0.26232898189666376</v>
      </c>
      <c r="V84">
        <v>0.65405592721813999</v>
      </c>
      <c r="W84">
        <v>1325.7</v>
      </c>
      <c r="X84">
        <v>1377</v>
      </c>
      <c r="Y84">
        <v>1252.1500000000001</v>
      </c>
      <c r="Z84">
        <v>1377</v>
      </c>
      <c r="AA84">
        <v>1252.1500000000001</v>
      </c>
      <c r="AB84">
        <v>1419.05</v>
      </c>
      <c r="AC84" s="1">
        <f>(Table2[[#This Row],[Close Price]]/Table2[[#This Row],[Day Low]])-1</f>
        <v>5.3556611601417448E-3</v>
      </c>
      <c r="AD84" s="1">
        <f>(Table2[[#This Row],[Day High]]/Table2[[#This Row],[Close Price]])-1</f>
        <v>3.3163265306122458E-2</v>
      </c>
      <c r="AE84" s="1">
        <f>(Table2[[#This Row],[Close Price]]/Table2[[#This Row],[Current Week Low]])-1</f>
        <v>6.4409216148225035E-2</v>
      </c>
      <c r="AF84" s="1">
        <f>(Table2[[#This Row],[Current Week High]]/Table2[[#This Row],[Close Price]])-1</f>
        <v>3.3163265306122458E-2</v>
      </c>
      <c r="AG84" s="1">
        <f>(Table2[[#This Row],[Close Price]]/Table2[[#This Row],[Current Month Low]])-1</f>
        <v>6.4409216148225035E-2</v>
      </c>
      <c r="AH84" s="1">
        <f>(Table2[[#This Row],[Current Month High]]/Table2[[#This Row],[Close Price]])-1</f>
        <v>6.4713385354141728E-2</v>
      </c>
      <c r="AI84">
        <v>15.8238295318127</v>
      </c>
      <c r="AJ84">
        <v>83.834482758620595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0.24</v>
      </c>
      <c r="AM84" t="s">
        <v>3121</v>
      </c>
      <c r="AN84">
        <v>0.27</v>
      </c>
      <c r="AO84" t="s">
        <v>3121</v>
      </c>
      <c r="AP84">
        <v>0.17685821923740599</v>
      </c>
      <c r="AQ84">
        <f>(Table2[[#This Row],[Sharpe Ratio]]-AVERAGE(Table2[Sharpe Ratio]))/_xlfn.STDEV.P(Table2[Sharpe Ratio])</f>
        <v>1.3343147792397978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2.8314969617521246</v>
      </c>
      <c r="AS84">
        <f>_xlfn.RANK.AVG(Table2[[#This Row],[1Y Return vs Nifty Z-Score]],Table2[1Y Return vs Nifty Z-Score])</f>
        <v>219</v>
      </c>
      <c r="AT84">
        <f>_xlfn.RANK.AVG(Table2[[#This Row],[6M Return vs Nifty Z-Score]],Table2[6M Return vs Nifty Z-Score])</f>
        <v>135</v>
      </c>
      <c r="AU84">
        <f>_xlfn.RANK.AVG(Table2[[#This Row],[Sharpe Ratio Z-Score]],Table2[Sharpe Ratio Z-Score])</f>
        <v>71</v>
      </c>
      <c r="AV84">
        <f>(Table2[[#This Row],[Rank 1Y]]+Table2[[#This Row],[Rank 6M]]+Table2[[#This Row],[Rank Sharpe]])/3</f>
        <v>141.66666666666666</v>
      </c>
    </row>
    <row r="85" spans="1:48" x14ac:dyDescent="0.3">
      <c r="A85" t="s">
        <v>1691</v>
      </c>
      <c r="B85" t="s">
        <v>1692</v>
      </c>
      <c r="C85" t="s">
        <v>3088</v>
      </c>
      <c r="D85" t="s">
        <v>927</v>
      </c>
      <c r="E85">
        <v>4660.3080657</v>
      </c>
      <c r="F85">
        <v>376.6</v>
      </c>
      <c r="G85">
        <v>106.925089488842</v>
      </c>
      <c r="H85">
        <f>(Table2[[#This Row],[1Y Return vs Nifty]]-AVERAGE(Table2[1Y Return vs Nifty]))/_xlfn.STDEV.P(Table2[1Y Return vs Nifty])</f>
        <v>1.1166646040064012</v>
      </c>
      <c r="I85">
        <v>9.5108848690059293</v>
      </c>
      <c r="J85">
        <f>(Table2[[#This Row],[1M Return vs Nifty]]-AVERAGE(Table2[1M Return vs Nifty]))/_xlfn.STDEV.P(Table2[1M Return vs Nifty])</f>
        <v>1.0171620311563674</v>
      </c>
      <c r="K85">
        <v>55.028310145456501</v>
      </c>
      <c r="L85">
        <f>(Table2[[#This Row],[6M Return vs Nifty]]-AVERAGE(Table2[6M Return vs Nifty]))/_xlfn.STDEV.P(Table2[6M Return vs Nifty])</f>
        <v>1.6830795870615849</v>
      </c>
      <c r="M85">
        <v>2.93985008019003</v>
      </c>
      <c r="N85">
        <f>(Table2[[#This Row],[1W Return vs Nifty]]-AVERAGE(Table2[1W Return vs Nifty]))/_xlfn.STDEV.P(Table2[1W Return vs Nifty])</f>
        <v>0.72467905908771002</v>
      </c>
      <c r="O85">
        <v>346.02</v>
      </c>
      <c r="P85">
        <v>320.267553701336</v>
      </c>
      <c r="Q85">
        <v>261.50771302524703</v>
      </c>
      <c r="R85">
        <v>64.905478121553102</v>
      </c>
      <c r="S85" s="1">
        <f>(Table2[[#This Row],[Close Price]]-Table2[[#This Row],[20D EMA]])/Table2[[#This Row],[20D EMA]]</f>
        <v>8.837639442806787E-2</v>
      </c>
      <c r="T85" s="1">
        <f>(Table2[[#This Row],[Close Price]]-Table2[[#This Row],[50D EMA]])/Table2[[#This Row],[50D EMA]]</f>
        <v>0.17589183058861024</v>
      </c>
      <c r="U85" s="1">
        <f>(Table2[[#This Row],[Close Price]]-Table2[[#This Row],[200D EMA]])/Table2[[#This Row],[200D EMA]]</f>
        <v>0.44011048715661216</v>
      </c>
      <c r="V85">
        <v>2.2233714109691798</v>
      </c>
      <c r="W85">
        <v>369.95</v>
      </c>
      <c r="X85">
        <v>380</v>
      </c>
      <c r="Y85">
        <v>340.35</v>
      </c>
      <c r="Z85">
        <v>387.35</v>
      </c>
      <c r="AA85">
        <v>340.35</v>
      </c>
      <c r="AB85">
        <v>391.65</v>
      </c>
      <c r="AC85" s="1">
        <f>(Table2[[#This Row],[Close Price]]/Table2[[#This Row],[Day Low]])-1</f>
        <v>1.7975402081362502E-2</v>
      </c>
      <c r="AD85" s="1">
        <f>(Table2[[#This Row],[Day High]]/Table2[[#This Row],[Close Price]])-1</f>
        <v>9.0281465746149259E-3</v>
      </c>
      <c r="AE85" s="1">
        <f>(Table2[[#This Row],[Close Price]]/Table2[[#This Row],[Current Week Low]])-1</f>
        <v>0.1065080064639341</v>
      </c>
      <c r="AF85" s="1">
        <f>(Table2[[#This Row],[Current Week High]]/Table2[[#This Row],[Close Price]])-1</f>
        <v>2.8544875199150388E-2</v>
      </c>
      <c r="AG85" s="1">
        <f>(Table2[[#This Row],[Close Price]]/Table2[[#This Row],[Current Month Low]])-1</f>
        <v>0.1065080064639341</v>
      </c>
      <c r="AH85" s="1">
        <f>(Table2[[#This Row],[Current Month High]]/Table2[[#This Row],[Close Price]])-1</f>
        <v>3.9962825278810232E-2</v>
      </c>
      <c r="AI85">
        <v>3.9962825278810201</v>
      </c>
      <c r="AJ85">
        <v>153.00638226402401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0.39</v>
      </c>
      <c r="AM85" t="s">
        <v>3121</v>
      </c>
      <c r="AN85">
        <v>18.86</v>
      </c>
      <c r="AO85" t="s">
        <v>3121</v>
      </c>
      <c r="AP85">
        <v>7.6113481345773004E-2</v>
      </c>
      <c r="AQ85">
        <f>(Table2[[#This Row],[Sharpe Ratio]]-AVERAGE(Table2[Sharpe Ratio]))/_xlfn.STDEV.P(Table2[Sharpe Ratio])</f>
        <v>0.1623626485571068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4.7039479298691704</v>
      </c>
      <c r="AS85">
        <f>_xlfn.RANK.AVG(Table2[[#This Row],[1Y Return vs Nifty Z-Score]],Table2[1Y Return vs Nifty Z-Score])</f>
        <v>87</v>
      </c>
      <c r="AT85">
        <f>_xlfn.RANK.AVG(Table2[[#This Row],[6M Return vs Nifty Z-Score]],Table2[6M Return vs Nifty Z-Score])</f>
        <v>49</v>
      </c>
      <c r="AU85">
        <f>_xlfn.RANK.AVG(Table2[[#This Row],[Sharpe Ratio Z-Score]],Table2[Sharpe Ratio Z-Score])</f>
        <v>295</v>
      </c>
      <c r="AV85">
        <f>(Table2[[#This Row],[Rank 1Y]]+Table2[[#This Row],[Rank 6M]]+Table2[[#This Row],[Rank Sharpe]])/3</f>
        <v>143.66666666666666</v>
      </c>
    </row>
    <row r="86" spans="1:48" x14ac:dyDescent="0.3">
      <c r="A86" t="s">
        <v>233</v>
      </c>
      <c r="B86" t="s">
        <v>234</v>
      </c>
      <c r="C86" t="s">
        <v>3077</v>
      </c>
      <c r="D86" t="s">
        <v>235</v>
      </c>
      <c r="E86">
        <v>111787.778015615</v>
      </c>
      <c r="F86">
        <v>414.95</v>
      </c>
      <c r="G86">
        <v>117.976660456191</v>
      </c>
      <c r="H86">
        <f>(Table2[[#This Row],[1Y Return vs Nifty]]-AVERAGE(Table2[1Y Return vs Nifty]))/_xlfn.STDEV.P(Table2[1Y Return vs Nifty])</f>
        <v>1.2846871423133459</v>
      </c>
      <c r="I86">
        <v>9.0460465725897397</v>
      </c>
      <c r="J86">
        <f>(Table2[[#This Row],[1M Return vs Nifty]]-AVERAGE(Table2[1M Return vs Nifty]))/_xlfn.STDEV.P(Table2[1M Return vs Nifty])</f>
        <v>0.97351393243786055</v>
      </c>
      <c r="K86">
        <v>71.617088312972101</v>
      </c>
      <c r="L86">
        <f>(Table2[[#This Row],[6M Return vs Nifty]]-AVERAGE(Table2[6M Return vs Nifty]))/_xlfn.STDEV.P(Table2[6M Return vs Nifty])</f>
        <v>2.2492954008422195</v>
      </c>
      <c r="M86">
        <v>-2.1880756750512102E-2</v>
      </c>
      <c r="N86">
        <f>(Table2[[#This Row],[1W Return vs Nifty]]-AVERAGE(Table2[1W Return vs Nifty]))/_xlfn.STDEV.P(Table2[1W Return vs Nifty])</f>
        <v>0.13781367613562681</v>
      </c>
      <c r="O86">
        <v>415.78</v>
      </c>
      <c r="P86">
        <v>390.53315860435401</v>
      </c>
      <c r="Q86">
        <v>304.10236068268398</v>
      </c>
      <c r="R86">
        <v>43.987154516761301</v>
      </c>
      <c r="S86" s="1">
        <f>(Table2[[#This Row],[Close Price]]-Table2[[#This Row],[20D EMA]])/Table2[[#This Row],[20D EMA]]</f>
        <v>-1.9962480157775363E-3</v>
      </c>
      <c r="T86" s="1">
        <f>(Table2[[#This Row],[Close Price]]-Table2[[#This Row],[50D EMA]])/Table2[[#This Row],[50D EMA]]</f>
        <v>6.2521813724868563E-2</v>
      </c>
      <c r="U86" s="1">
        <f>(Table2[[#This Row],[Close Price]]-Table2[[#This Row],[200D EMA]])/Table2[[#This Row],[200D EMA]]</f>
        <v>0.36450765810719937</v>
      </c>
      <c r="V86">
        <v>0.40938385664426102</v>
      </c>
      <c r="W86">
        <v>414.4</v>
      </c>
      <c r="X86">
        <v>422.35</v>
      </c>
      <c r="Y86">
        <v>407</v>
      </c>
      <c r="Z86">
        <v>427.3</v>
      </c>
      <c r="AA86">
        <v>407</v>
      </c>
      <c r="AB86">
        <v>436.6</v>
      </c>
      <c r="AC86" s="1">
        <f>(Table2[[#This Row],[Close Price]]/Table2[[#This Row],[Day Low]])-1</f>
        <v>1.3272200772200815E-3</v>
      </c>
      <c r="AD86" s="1">
        <f>(Table2[[#This Row],[Day High]]/Table2[[#This Row],[Close Price]])-1</f>
        <v>1.783347391251966E-2</v>
      </c>
      <c r="AE86" s="1">
        <f>(Table2[[#This Row],[Close Price]]/Table2[[#This Row],[Current Week Low]])-1</f>
        <v>1.9533169533169525E-2</v>
      </c>
      <c r="AF86" s="1">
        <f>(Table2[[#This Row],[Current Week High]]/Table2[[#This Row],[Close Price]])-1</f>
        <v>2.9762622002651007E-2</v>
      </c>
      <c r="AG86" s="1">
        <f>(Table2[[#This Row],[Close Price]]/Table2[[#This Row],[Current Month Low]])-1</f>
        <v>1.9533169533169525E-2</v>
      </c>
      <c r="AH86" s="1">
        <f>(Table2[[#This Row],[Current Month High]]/Table2[[#This Row],[Close Price]])-1</f>
        <v>5.2174960838655249E-2</v>
      </c>
      <c r="AI86">
        <v>9.2420773587179106</v>
      </c>
      <c r="AJ86">
        <v>163.711471242453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0.12</v>
      </c>
      <c r="AM86" t="s">
        <v>3121</v>
      </c>
      <c r="AN86">
        <v>-2.63</v>
      </c>
      <c r="AO86" t="s">
        <v>3120</v>
      </c>
      <c r="AP86">
        <v>6.5725134159490994E-2</v>
      </c>
      <c r="AQ86">
        <f>(Table2[[#This Row],[Sharpe Ratio]]-AVERAGE(Table2[Sharpe Ratio]))/_xlfn.STDEV.P(Table2[Sharpe Ratio])</f>
        <v>4.1516181793448063E-2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4.6868263335225002</v>
      </c>
      <c r="AS86">
        <f>_xlfn.RANK.AVG(Table2[[#This Row],[1Y Return vs Nifty Z-Score]],Table2[1Y Return vs Nifty Z-Score])</f>
        <v>73</v>
      </c>
      <c r="AT86">
        <f>_xlfn.RANK.AVG(Table2[[#This Row],[6M Return vs Nifty Z-Score]],Table2[6M Return vs Nifty Z-Score])</f>
        <v>27</v>
      </c>
      <c r="AU86">
        <f>_xlfn.RANK.AVG(Table2[[#This Row],[Sharpe Ratio Z-Score]],Table2[Sharpe Ratio Z-Score])</f>
        <v>332</v>
      </c>
      <c r="AV86">
        <f>(Table2[[#This Row],[Rank 1Y]]+Table2[[#This Row],[Rank 6M]]+Table2[[#This Row],[Rank Sharpe]])/3</f>
        <v>144</v>
      </c>
    </row>
    <row r="87" spans="1:48" x14ac:dyDescent="0.3">
      <c r="A87" t="s">
        <v>494</v>
      </c>
      <c r="B87" t="s">
        <v>495</v>
      </c>
      <c r="C87" t="s">
        <v>3080</v>
      </c>
      <c r="D87" t="s">
        <v>54</v>
      </c>
      <c r="E87">
        <v>41564.904438019999</v>
      </c>
      <c r="F87">
        <v>1472.95</v>
      </c>
      <c r="G87">
        <v>53.645842507090201</v>
      </c>
      <c r="H87">
        <f>(Table2[[#This Row],[1Y Return vs Nifty]]-AVERAGE(Table2[1Y Return vs Nifty]))/_xlfn.STDEV.P(Table2[1Y Return vs Nifty])</f>
        <v>0.30663367325412427</v>
      </c>
      <c r="I87">
        <v>7.5798609810769602</v>
      </c>
      <c r="J87">
        <f>(Table2[[#This Row],[1M Return vs Nifty]]-AVERAGE(Table2[1M Return vs Nifty]))/_xlfn.STDEV.P(Table2[1M Return vs Nifty])</f>
        <v>0.83583979084625726</v>
      </c>
      <c r="K87">
        <v>62.839115829890098</v>
      </c>
      <c r="L87">
        <f>(Table2[[#This Row],[6M Return vs Nifty]]-AVERAGE(Table2[6M Return vs Nifty]))/_xlfn.STDEV.P(Table2[6M Return vs Nifty])</f>
        <v>1.9496816027274755</v>
      </c>
      <c r="M87">
        <v>4.2400202828153999</v>
      </c>
      <c r="N87">
        <f>(Table2[[#This Row],[1W Return vs Nifty]]-AVERAGE(Table2[1W Return vs Nifty]))/_xlfn.STDEV.P(Table2[1W Return vs Nifty])</f>
        <v>0.9823070900855666</v>
      </c>
      <c r="O87">
        <v>1418.23</v>
      </c>
      <c r="P87">
        <v>1324.5342902771699</v>
      </c>
      <c r="Q87">
        <v>1056.3686511912699</v>
      </c>
      <c r="R87">
        <v>67.887297904149193</v>
      </c>
      <c r="S87" s="1">
        <f>(Table2[[#This Row],[Close Price]]-Table2[[#This Row],[20D EMA]])/Table2[[#This Row],[20D EMA]]</f>
        <v>3.8583304541576491E-2</v>
      </c>
      <c r="T87" s="1">
        <f>(Table2[[#This Row],[Close Price]]-Table2[[#This Row],[50D EMA]])/Table2[[#This Row],[50D EMA]]</f>
        <v>0.11205124005643741</v>
      </c>
      <c r="U87" s="1">
        <f>(Table2[[#This Row],[Close Price]]-Table2[[#This Row],[200D EMA]])/Table2[[#This Row],[200D EMA]]</f>
        <v>0.39435224468176916</v>
      </c>
      <c r="V87">
        <v>0.70601536920399199</v>
      </c>
      <c r="W87">
        <v>1453.05</v>
      </c>
      <c r="X87">
        <v>1484</v>
      </c>
      <c r="Y87">
        <v>1406.4</v>
      </c>
      <c r="Z87">
        <v>1484</v>
      </c>
      <c r="AA87">
        <v>1406.4</v>
      </c>
      <c r="AB87">
        <v>1484</v>
      </c>
      <c r="AC87" s="1">
        <f>(Table2[[#This Row],[Close Price]]/Table2[[#This Row],[Day Low]])-1</f>
        <v>1.369533051168248E-2</v>
      </c>
      <c r="AD87" s="1">
        <f>(Table2[[#This Row],[Day High]]/Table2[[#This Row],[Close Price]])-1</f>
        <v>7.5019518653043349E-3</v>
      </c>
      <c r="AE87" s="1">
        <f>(Table2[[#This Row],[Close Price]]/Table2[[#This Row],[Current Week Low]])-1</f>
        <v>4.7319397042093314E-2</v>
      </c>
      <c r="AF87" s="1">
        <f>(Table2[[#This Row],[Current Week High]]/Table2[[#This Row],[Close Price]])-1</f>
        <v>7.5019518653043349E-3</v>
      </c>
      <c r="AG87" s="1">
        <f>(Table2[[#This Row],[Close Price]]/Table2[[#This Row],[Current Month Low]])-1</f>
        <v>4.7319397042093314E-2</v>
      </c>
      <c r="AH87" s="1">
        <f>(Table2[[#This Row],[Current Month High]]/Table2[[#This Row],[Close Price]])-1</f>
        <v>7.5019518653043349E-3</v>
      </c>
      <c r="AI87">
        <v>0.75019518653043304</v>
      </c>
      <c r="AJ87">
        <v>103.98144301343299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0.25</v>
      </c>
      <c r="AM87" t="s">
        <v>3121</v>
      </c>
      <c r="AN87">
        <v>3.31</v>
      </c>
      <c r="AO87" t="s">
        <v>3121</v>
      </c>
      <c r="AP87">
        <v>0.118053118950153</v>
      </c>
      <c r="AQ87">
        <f>(Table2[[#This Row],[Sharpe Ratio]]-AVERAGE(Table2[Sharpe Ratio]))/_xlfn.STDEV.P(Table2[Sharpe Ratio])</f>
        <v>0.65024170486457411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4.7247038617779982</v>
      </c>
      <c r="AS87">
        <f>_xlfn.RANK.AVG(Table2[[#This Row],[1Y Return vs Nifty Z-Score]],Table2[1Y Return vs Nifty Z-Score])</f>
        <v>210</v>
      </c>
      <c r="AT87">
        <f>_xlfn.RANK.AVG(Table2[[#This Row],[6M Return vs Nifty Z-Score]],Table2[6M Return vs Nifty Z-Score])</f>
        <v>35</v>
      </c>
      <c r="AU87">
        <f>_xlfn.RANK.AVG(Table2[[#This Row],[Sharpe Ratio Z-Score]],Table2[Sharpe Ratio Z-Score])</f>
        <v>187</v>
      </c>
      <c r="AV87">
        <f>(Table2[[#This Row],[Rank 1Y]]+Table2[[#This Row],[Rank 6M]]+Table2[[#This Row],[Rank Sharpe]])/3</f>
        <v>144</v>
      </c>
    </row>
    <row r="88" spans="1:48" x14ac:dyDescent="0.3">
      <c r="A88" t="s">
        <v>215</v>
      </c>
      <c r="B88" t="s">
        <v>216</v>
      </c>
      <c r="C88" t="s">
        <v>3081</v>
      </c>
      <c r="D88" t="s">
        <v>60</v>
      </c>
      <c r="E88">
        <v>122633.46330639999</v>
      </c>
      <c r="F88">
        <v>703</v>
      </c>
      <c r="G88">
        <v>99.589384162595707</v>
      </c>
      <c r="H88">
        <f>(Table2[[#This Row],[1Y Return vs Nifty]]-AVERAGE(Table2[1Y Return vs Nifty]))/_xlfn.STDEV.P(Table2[1Y Return vs Nifty])</f>
        <v>1.0051362219483944</v>
      </c>
      <c r="I88">
        <v>-5.3262045185721503</v>
      </c>
      <c r="J88">
        <f>(Table2[[#This Row],[1M Return vs Nifty]]-AVERAGE(Table2[1M Return vs Nifty]))/_xlfn.STDEV.P(Table2[1M Return vs Nifty])</f>
        <v>-0.376033725899942</v>
      </c>
      <c r="K88">
        <v>28.6764577997562</v>
      </c>
      <c r="L88">
        <f>(Table2[[#This Row],[6M Return vs Nifty]]-AVERAGE(Table2[6M Return vs Nifty]))/_xlfn.STDEV.P(Table2[6M Return vs Nifty])</f>
        <v>0.78362603057446312</v>
      </c>
      <c r="M88">
        <v>-1.93872009161169</v>
      </c>
      <c r="N88">
        <f>(Table2[[#This Row],[1W Return vs Nifty]]-AVERAGE(Table2[1W Return vs Nifty]))/_xlfn.STDEV.P(Table2[1W Return vs Nifty])</f>
        <v>-0.24200701394199245</v>
      </c>
      <c r="O88">
        <v>702.53</v>
      </c>
      <c r="P88">
        <v>685.28943539189504</v>
      </c>
      <c r="Q88">
        <v>563.88340796141301</v>
      </c>
      <c r="R88">
        <v>50.843426192101298</v>
      </c>
      <c r="S88" s="1">
        <f>(Table2[[#This Row],[Close Price]]-Table2[[#This Row],[20D EMA]])/Table2[[#This Row],[20D EMA]]</f>
        <v>6.6901057606084762E-4</v>
      </c>
      <c r="T88" s="1">
        <f>(Table2[[#This Row],[Close Price]]-Table2[[#This Row],[50D EMA]])/Table2[[#This Row],[50D EMA]]</f>
        <v>2.5843918924529832E-2</v>
      </c>
      <c r="U88" s="1">
        <f>(Table2[[#This Row],[Close Price]]-Table2[[#This Row],[200D EMA]])/Table2[[#This Row],[200D EMA]]</f>
        <v>0.2467116252658153</v>
      </c>
      <c r="V88">
        <v>0.68507731169104202</v>
      </c>
      <c r="W88">
        <v>699.15</v>
      </c>
      <c r="X88">
        <v>715.5</v>
      </c>
      <c r="Y88">
        <v>676</v>
      </c>
      <c r="Z88">
        <v>718</v>
      </c>
      <c r="AA88">
        <v>676</v>
      </c>
      <c r="AB88">
        <v>748</v>
      </c>
      <c r="AC88" s="1">
        <f>(Table2[[#This Row],[Close Price]]/Table2[[#This Row],[Day Low]])-1</f>
        <v>5.5066866909818657E-3</v>
      </c>
      <c r="AD88" s="1">
        <f>(Table2[[#This Row],[Day High]]/Table2[[#This Row],[Close Price]])-1</f>
        <v>1.7780938833570348E-2</v>
      </c>
      <c r="AE88" s="1">
        <f>(Table2[[#This Row],[Close Price]]/Table2[[#This Row],[Current Week Low]])-1</f>
        <v>3.994082840236679E-2</v>
      </c>
      <c r="AF88" s="1">
        <f>(Table2[[#This Row],[Current Week High]]/Table2[[#This Row],[Close Price]])-1</f>
        <v>2.1337126600284417E-2</v>
      </c>
      <c r="AG88" s="1">
        <f>(Table2[[#This Row],[Close Price]]/Table2[[#This Row],[Current Month Low]])-1</f>
        <v>3.994082840236679E-2</v>
      </c>
      <c r="AH88" s="1">
        <f>(Table2[[#This Row],[Current Month High]]/Table2[[#This Row],[Close Price]])-1</f>
        <v>6.4011379800853474E-2</v>
      </c>
      <c r="AI88">
        <v>6.9701280227596003</v>
      </c>
      <c r="AJ88">
        <v>142.37200482675399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0.1</v>
      </c>
      <c r="AM88" t="s">
        <v>3121</v>
      </c>
      <c r="AN88">
        <v>3.03</v>
      </c>
      <c r="AO88" t="s">
        <v>3121</v>
      </c>
      <c r="AP88">
        <v>0.10641985834571099</v>
      </c>
      <c r="AQ88">
        <f>(Table2[[#This Row],[Sharpe Ratio]]-AVERAGE(Table2[Sharpe Ratio]))/_xlfn.STDEV.P(Table2[Sharpe Ratio])</f>
        <v>0.51491330124285883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1.6856348139237818</v>
      </c>
      <c r="AS88">
        <f>_xlfn.RANK.AVG(Table2[[#This Row],[1Y Return vs Nifty Z-Score]],Table2[1Y Return vs Nifty Z-Score])</f>
        <v>95</v>
      </c>
      <c r="AT88">
        <f>_xlfn.RANK.AVG(Table2[[#This Row],[6M Return vs Nifty Z-Score]],Table2[6M Return vs Nifty Z-Score])</f>
        <v>127</v>
      </c>
      <c r="AU88">
        <f>_xlfn.RANK.AVG(Table2[[#This Row],[Sharpe Ratio Z-Score]],Table2[Sharpe Ratio Z-Score])</f>
        <v>211</v>
      </c>
      <c r="AV88">
        <f>(Table2[[#This Row],[Rank 1Y]]+Table2[[#This Row],[Rank 6M]]+Table2[[#This Row],[Rank Sharpe]])/3</f>
        <v>144.33333333333334</v>
      </c>
    </row>
    <row r="89" spans="1:48" x14ac:dyDescent="0.3">
      <c r="A89" t="s">
        <v>1375</v>
      </c>
      <c r="B89" t="s">
        <v>1376</v>
      </c>
      <c r="C89" t="s">
        <v>3087</v>
      </c>
      <c r="D89" t="s">
        <v>704</v>
      </c>
      <c r="E89">
        <v>7863.2815348499998</v>
      </c>
      <c r="F89">
        <v>244.3</v>
      </c>
      <c r="G89">
        <v>89.3529652388887</v>
      </c>
      <c r="H89">
        <f>(Table2[[#This Row],[1Y Return vs Nifty]]-AVERAGE(Table2[1Y Return vs Nifty]))/_xlfn.STDEV.P(Table2[1Y Return vs Nifty])</f>
        <v>0.84950684619575734</v>
      </c>
      <c r="I89">
        <v>-15.1328224266429</v>
      </c>
      <c r="J89">
        <f>(Table2[[#This Row],[1M Return vs Nifty]]-AVERAGE(Table2[1M Return vs Nifty]))/_xlfn.STDEV.P(Table2[1M Return vs Nifty])</f>
        <v>-1.2968705628091508</v>
      </c>
      <c r="K89">
        <v>11.828877844396599</v>
      </c>
      <c r="L89">
        <f>(Table2[[#This Row],[6M Return vs Nifty]]-AVERAGE(Table2[6M Return vs Nifty]))/_xlfn.STDEV.P(Table2[6M Return vs Nifty])</f>
        <v>0.2085766750204549</v>
      </c>
      <c r="M89">
        <v>-4.61054601368199</v>
      </c>
      <c r="N89">
        <f>(Table2[[#This Row],[1W Return vs Nifty]]-AVERAGE(Table2[1W Return vs Nifty]))/_xlfn.STDEV.P(Table2[1W Return vs Nifty])</f>
        <v>-0.77142789290236091</v>
      </c>
      <c r="O89">
        <v>257.24</v>
      </c>
      <c r="P89">
        <v>243.19530285767701</v>
      </c>
      <c r="Q89">
        <v>191.40865238722699</v>
      </c>
      <c r="R89">
        <v>36.949014232184901</v>
      </c>
      <c r="S89" s="1">
        <f>(Table2[[#This Row],[Close Price]]-Table2[[#This Row],[20D EMA]])/Table2[[#This Row],[20D EMA]]</f>
        <v>-5.0303218784014919E-2</v>
      </c>
      <c r="T89" s="1">
        <f>(Table2[[#This Row],[Close Price]]-Table2[[#This Row],[50D EMA]])/Table2[[#This Row],[50D EMA]]</f>
        <v>4.5424279554013292E-3</v>
      </c>
      <c r="U89" s="1">
        <f>(Table2[[#This Row],[Close Price]]-Table2[[#This Row],[200D EMA]])/Table2[[#This Row],[200D EMA]]</f>
        <v>0.27632683764875898</v>
      </c>
      <c r="V89">
        <v>0.58019550112275697</v>
      </c>
      <c r="W89">
        <v>242.8</v>
      </c>
      <c r="X89">
        <v>250.95</v>
      </c>
      <c r="Y89">
        <v>237</v>
      </c>
      <c r="Z89">
        <v>256.75</v>
      </c>
      <c r="AA89">
        <v>237</v>
      </c>
      <c r="AB89">
        <v>272.45</v>
      </c>
      <c r="AC89" s="1">
        <f>(Table2[[#This Row],[Close Price]]/Table2[[#This Row],[Day Low]])-1</f>
        <v>6.1779242174628823E-3</v>
      </c>
      <c r="AD89" s="1">
        <f>(Table2[[#This Row],[Day High]]/Table2[[#This Row],[Close Price]])-1</f>
        <v>2.7220630372492671E-2</v>
      </c>
      <c r="AE89" s="1">
        <f>(Table2[[#This Row],[Close Price]]/Table2[[#This Row],[Current Week Low]])-1</f>
        <v>3.080168776371317E-2</v>
      </c>
      <c r="AF89" s="1">
        <f>(Table2[[#This Row],[Current Week High]]/Table2[[#This Row],[Close Price]])-1</f>
        <v>5.0961932050757275E-2</v>
      </c>
      <c r="AG89" s="1">
        <f>(Table2[[#This Row],[Close Price]]/Table2[[#This Row],[Current Month Low]])-1</f>
        <v>3.080168776371317E-2</v>
      </c>
      <c r="AH89" s="1">
        <f>(Table2[[#This Row],[Current Month High]]/Table2[[#This Row],[Close Price]])-1</f>
        <v>0.11522717969709362</v>
      </c>
      <c r="AI89">
        <v>21.363078182562401</v>
      </c>
      <c r="AJ89">
        <v>121.085972850678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0.16</v>
      </c>
      <c r="AM89" t="s">
        <v>3121</v>
      </c>
      <c r="AN89">
        <v>-6.65</v>
      </c>
      <c r="AO89" t="s">
        <v>3120</v>
      </c>
      <c r="AP89">
        <v>0.17870176845437699</v>
      </c>
      <c r="AQ89">
        <f>(Table2[[#This Row],[Sharpe Ratio]]-AVERAGE(Table2[Sharpe Ratio]))/_xlfn.STDEV.P(Table2[Sharpe Ratio])</f>
        <v>1.3557605785744646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0.34554564407916499</v>
      </c>
      <c r="AS89">
        <f>_xlfn.RANK.AVG(Table2[[#This Row],[1Y Return vs Nifty Z-Score]],Table2[1Y Return vs Nifty Z-Score])</f>
        <v>104</v>
      </c>
      <c r="AT89">
        <f>_xlfn.RANK.AVG(Table2[[#This Row],[6M Return vs Nifty Z-Score]],Table2[6M Return vs Nifty Z-Score])</f>
        <v>263</v>
      </c>
      <c r="AU89">
        <f>_xlfn.RANK.AVG(Table2[[#This Row],[Sharpe Ratio Z-Score]],Table2[Sharpe Ratio Z-Score])</f>
        <v>67</v>
      </c>
      <c r="AV89">
        <f>(Table2[[#This Row],[Rank 1Y]]+Table2[[#This Row],[Rank 6M]]+Table2[[#This Row],[Rank Sharpe]])/3</f>
        <v>144.66666666666666</v>
      </c>
    </row>
    <row r="90" spans="1:48" x14ac:dyDescent="0.3">
      <c r="A90" t="s">
        <v>547</v>
      </c>
      <c r="B90" t="s">
        <v>548</v>
      </c>
      <c r="C90" t="s">
        <v>3076</v>
      </c>
      <c r="D90" t="s">
        <v>413</v>
      </c>
      <c r="E90">
        <v>36258.458556760001</v>
      </c>
      <c r="F90">
        <v>607.29999999999995</v>
      </c>
      <c r="G90">
        <v>160.36510523758599</v>
      </c>
      <c r="H90">
        <f>(Table2[[#This Row],[1Y Return vs Nifty]]-AVERAGE(Table2[1Y Return vs Nifty]))/_xlfn.STDEV.P(Table2[1Y Return vs Nifty])</f>
        <v>1.9291397824036793</v>
      </c>
      <c r="I90">
        <v>7.9711786416288897</v>
      </c>
      <c r="J90">
        <f>(Table2[[#This Row],[1M Return vs Nifty]]-AVERAGE(Table2[1M Return vs Nifty]))/_xlfn.STDEV.P(Table2[1M Return vs Nifty])</f>
        <v>0.87258433622849296</v>
      </c>
      <c r="K90">
        <v>18.311395068384599</v>
      </c>
      <c r="L90">
        <f>(Table2[[#This Row],[6M Return vs Nifty]]-AVERAGE(Table2[6M Return vs Nifty]))/_xlfn.STDEV.P(Table2[6M Return vs Nifty])</f>
        <v>0.42984093741893481</v>
      </c>
      <c r="M90">
        <v>-5.7204930807366203</v>
      </c>
      <c r="N90">
        <f>(Table2[[#This Row],[1W Return vs Nifty]]-AVERAGE(Table2[1W Return vs Nifty]))/_xlfn.STDEV.P(Table2[1W Return vs Nifty])</f>
        <v>-0.99136331121891541</v>
      </c>
      <c r="O90">
        <v>599.41</v>
      </c>
      <c r="P90">
        <v>586.54848078134103</v>
      </c>
      <c r="Q90">
        <v>472.70737694760902</v>
      </c>
      <c r="R90">
        <v>51.5403927855455</v>
      </c>
      <c r="S90" s="1">
        <f>(Table2[[#This Row],[Close Price]]-Table2[[#This Row],[20D EMA]])/Table2[[#This Row],[20D EMA]]</f>
        <v>1.3162943561168461E-2</v>
      </c>
      <c r="T90" s="1">
        <f>(Table2[[#This Row],[Close Price]]-Table2[[#This Row],[50D EMA]])/Table2[[#This Row],[50D EMA]]</f>
        <v>3.53790349793692E-2</v>
      </c>
      <c r="U90" s="1">
        <f>(Table2[[#This Row],[Close Price]]-Table2[[#This Row],[200D EMA]])/Table2[[#This Row],[200D EMA]]</f>
        <v>0.28472714752515499</v>
      </c>
      <c r="V90">
        <v>1.26209081379139</v>
      </c>
      <c r="W90">
        <v>600.4</v>
      </c>
      <c r="X90">
        <v>611.75</v>
      </c>
      <c r="Y90">
        <v>586.85</v>
      </c>
      <c r="Z90">
        <v>650</v>
      </c>
      <c r="AA90">
        <v>586.85</v>
      </c>
      <c r="AB90">
        <v>678</v>
      </c>
      <c r="AC90" s="1">
        <f>(Table2[[#This Row],[Close Price]]/Table2[[#This Row],[Day Low]])-1</f>
        <v>1.1492338441039252E-2</v>
      </c>
      <c r="AD90" s="1">
        <f>(Table2[[#This Row],[Day High]]/Table2[[#This Row],[Close Price]])-1</f>
        <v>7.3275152313518888E-3</v>
      </c>
      <c r="AE90" s="1">
        <f>(Table2[[#This Row],[Close Price]]/Table2[[#This Row],[Current Week Low]])-1</f>
        <v>3.4847064837692621E-2</v>
      </c>
      <c r="AF90" s="1">
        <f>(Table2[[#This Row],[Current Week High]]/Table2[[#This Row],[Close Price]])-1</f>
        <v>7.0311213568253095E-2</v>
      </c>
      <c r="AG90" s="1">
        <f>(Table2[[#This Row],[Close Price]]/Table2[[#This Row],[Current Month Low]])-1</f>
        <v>3.4847064837692621E-2</v>
      </c>
      <c r="AH90" s="1">
        <f>(Table2[[#This Row],[Current Month High]]/Table2[[#This Row],[Close Price]])-1</f>
        <v>0.11641692738350073</v>
      </c>
      <c r="AI90">
        <v>18.886876337888999</v>
      </c>
      <c r="AJ90">
        <v>189.72508795992599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0.01</v>
      </c>
      <c r="AM90" t="s">
        <v>3121</v>
      </c>
      <c r="AN90">
        <v>6.91</v>
      </c>
      <c r="AO90" t="s">
        <v>3121</v>
      </c>
      <c r="AP90">
        <v>0.113172772099391</v>
      </c>
      <c r="AQ90">
        <f>(Table2[[#This Row],[Sharpe Ratio]]-AVERAGE(Table2[Sharpe Ratio]))/_xlfn.STDEV.P(Table2[Sharpe Ratio])</f>
        <v>0.59346918244882918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2.833670927281021</v>
      </c>
      <c r="AS90">
        <f>_xlfn.RANK.AVG(Table2[[#This Row],[1Y Return vs Nifty Z-Score]],Table2[1Y Return vs Nifty Z-Score])</f>
        <v>33</v>
      </c>
      <c r="AT90">
        <f>_xlfn.RANK.AVG(Table2[[#This Row],[6M Return vs Nifty Z-Score]],Table2[6M Return vs Nifty Z-Score])</f>
        <v>205</v>
      </c>
      <c r="AU90">
        <f>_xlfn.RANK.AVG(Table2[[#This Row],[Sharpe Ratio Z-Score]],Table2[Sharpe Ratio Z-Score])</f>
        <v>198</v>
      </c>
      <c r="AV90">
        <f>(Table2[[#This Row],[Rank 1Y]]+Table2[[#This Row],[Rank 6M]]+Table2[[#This Row],[Rank Sharpe]])/3</f>
        <v>145.33333333333334</v>
      </c>
    </row>
    <row r="91" spans="1:48" x14ac:dyDescent="0.3">
      <c r="A91" t="s">
        <v>685</v>
      </c>
      <c r="B91" t="s">
        <v>686</v>
      </c>
      <c r="C91" t="s">
        <v>3079</v>
      </c>
      <c r="D91" t="s">
        <v>46</v>
      </c>
      <c r="E91">
        <v>24886.0464804</v>
      </c>
      <c r="F91">
        <v>264.60000000000002</v>
      </c>
      <c r="G91">
        <v>124.449547239968</v>
      </c>
      <c r="H91">
        <f>(Table2[[#This Row],[1Y Return vs Nifty]]-AVERAGE(Table2[1Y Return vs Nifty]))/_xlfn.STDEV.P(Table2[1Y Return vs Nifty])</f>
        <v>1.383097664292247</v>
      </c>
      <c r="I91">
        <v>-18.434946647401301</v>
      </c>
      <c r="J91">
        <f>(Table2[[#This Row],[1M Return vs Nifty]]-AVERAGE(Table2[1M Return vs Nifty]))/_xlfn.STDEV.P(Table2[1M Return vs Nifty])</f>
        <v>-1.6069384833734845</v>
      </c>
      <c r="K91">
        <v>7.1342494076465099</v>
      </c>
      <c r="L91">
        <f>(Table2[[#This Row],[6M Return vs Nifty]]-AVERAGE(Table2[6M Return vs Nifty]))/_xlfn.STDEV.P(Table2[6M Return vs Nifty])</f>
        <v>4.8337455840501309E-2</v>
      </c>
      <c r="M91">
        <v>-2.7261602596893799</v>
      </c>
      <c r="N91">
        <f>(Table2[[#This Row],[1W Return vs Nifty]]-AVERAGE(Table2[1W Return vs Nifty]))/_xlfn.STDEV.P(Table2[1W Return vs Nifty])</f>
        <v>-0.39803786253461348</v>
      </c>
      <c r="O91">
        <v>284.11</v>
      </c>
      <c r="P91">
        <v>280.78148085701298</v>
      </c>
      <c r="Q91">
        <v>228.31752181280399</v>
      </c>
      <c r="R91">
        <v>34.694971208364102</v>
      </c>
      <c r="S91" s="1">
        <f>(Table2[[#This Row],[Close Price]]-Table2[[#This Row],[20D EMA]])/Table2[[#This Row],[20D EMA]]</f>
        <v>-6.8670585336665341E-2</v>
      </c>
      <c r="T91" s="1">
        <f>(Table2[[#This Row],[Close Price]]-Table2[[#This Row],[50D EMA]])/Table2[[#This Row],[50D EMA]]</f>
        <v>-5.7630157115858081E-2</v>
      </c>
      <c r="U91" s="1">
        <f>(Table2[[#This Row],[Close Price]]-Table2[[#This Row],[200D EMA]])/Table2[[#This Row],[200D EMA]]</f>
        <v>0.15891236861331998</v>
      </c>
      <c r="V91">
        <v>0.62768569526668305</v>
      </c>
      <c r="W91">
        <v>263.55</v>
      </c>
      <c r="X91">
        <v>274.89999999999998</v>
      </c>
      <c r="Y91">
        <v>259.45</v>
      </c>
      <c r="Z91">
        <v>283.5</v>
      </c>
      <c r="AA91">
        <v>259.45</v>
      </c>
      <c r="AB91">
        <v>291</v>
      </c>
      <c r="AC91" s="1">
        <f>(Table2[[#This Row],[Close Price]]/Table2[[#This Row],[Day Low]])-1</f>
        <v>3.9840637450199168E-3</v>
      </c>
      <c r="AD91" s="1">
        <f>(Table2[[#This Row],[Day High]]/Table2[[#This Row],[Close Price]])-1</f>
        <v>3.8926681783824524E-2</v>
      </c>
      <c r="AE91" s="1">
        <f>(Table2[[#This Row],[Close Price]]/Table2[[#This Row],[Current Week Low]])-1</f>
        <v>1.98496820196572E-2</v>
      </c>
      <c r="AF91" s="1">
        <f>(Table2[[#This Row],[Current Week High]]/Table2[[#This Row],[Close Price]])-1</f>
        <v>7.1428571428571397E-2</v>
      </c>
      <c r="AG91" s="1">
        <f>(Table2[[#This Row],[Close Price]]/Table2[[#This Row],[Current Month Low]])-1</f>
        <v>1.98496820196572E-2</v>
      </c>
      <c r="AH91" s="1">
        <f>(Table2[[#This Row],[Current Month High]]/Table2[[#This Row],[Close Price]])-1</f>
        <v>9.977324263038545E-2</v>
      </c>
      <c r="AI91">
        <v>32.8798185941043</v>
      </c>
      <c r="AJ91">
        <v>169.17599186164799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-0.1</v>
      </c>
      <c r="AM91" t="s">
        <v>3120</v>
      </c>
      <c r="AN91">
        <v>-9.51</v>
      </c>
      <c r="AO91" t="s">
        <v>3120</v>
      </c>
      <c r="AP91">
        <v>0.174391860164299</v>
      </c>
      <c r="AQ91">
        <f>(Table2[[#This Row],[Sharpe Ratio]]-AVERAGE(Table2[Sharpe Ratio]))/_xlfn.STDEV.P(Table2[Sharpe Ratio])</f>
        <v>1.3056239033563797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0.73208267758103007</v>
      </c>
      <c r="AS91">
        <f>_xlfn.RANK.AVG(Table2[[#This Row],[1Y Return vs Nifty Z-Score]],Table2[1Y Return vs Nifty Z-Score])</f>
        <v>67</v>
      </c>
      <c r="AT91">
        <f>_xlfn.RANK.AVG(Table2[[#This Row],[6M Return vs Nifty Z-Score]],Table2[6M Return vs Nifty Z-Score])</f>
        <v>298</v>
      </c>
      <c r="AU91">
        <f>_xlfn.RANK.AVG(Table2[[#This Row],[Sharpe Ratio Z-Score]],Table2[Sharpe Ratio Z-Score])</f>
        <v>74</v>
      </c>
      <c r="AV91">
        <f>(Table2[[#This Row],[Rank 1Y]]+Table2[[#This Row],[Rank 6M]]+Table2[[#This Row],[Rank Sharpe]])/3</f>
        <v>146.33333333333334</v>
      </c>
    </row>
    <row r="92" spans="1:48" x14ac:dyDescent="0.3">
      <c r="A92" t="s">
        <v>1393</v>
      </c>
      <c r="B92" t="s">
        <v>1394</v>
      </c>
      <c r="C92" t="s">
        <v>3088</v>
      </c>
      <c r="D92" t="s">
        <v>95</v>
      </c>
      <c r="E92">
        <v>7659.19620141</v>
      </c>
      <c r="F92">
        <v>3128.7</v>
      </c>
      <c r="G92">
        <v>78.682339161514705</v>
      </c>
      <c r="H92">
        <f>(Table2[[#This Row],[1Y Return vs Nifty]]-AVERAGE(Table2[1Y Return vs Nifty]))/_xlfn.STDEV.P(Table2[1Y Return vs Nifty])</f>
        <v>0.68727600280329726</v>
      </c>
      <c r="I92">
        <v>11.884619487348701</v>
      </c>
      <c r="J92">
        <f>(Table2[[#This Row],[1M Return vs Nifty]]-AVERAGE(Table2[1M Return vs Nifty]))/_xlfn.STDEV.P(Table2[1M Return vs Nifty])</f>
        <v>1.2400546020821435</v>
      </c>
      <c r="K92">
        <v>11.3607814196062</v>
      </c>
      <c r="L92">
        <f>(Table2[[#This Row],[6M Return vs Nifty]]-AVERAGE(Table2[6M Return vs Nifty]))/_xlfn.STDEV.P(Table2[6M Return vs Nifty])</f>
        <v>0.19259939234091952</v>
      </c>
      <c r="M92">
        <v>0.46515739317418697</v>
      </c>
      <c r="N92">
        <f>(Table2[[#This Row],[1W Return vs Nifty]]-AVERAGE(Table2[1W Return vs Nifty]))/_xlfn.STDEV.P(Table2[1W Return vs Nifty])</f>
        <v>0.23432002532942789</v>
      </c>
      <c r="O92">
        <v>3011.7</v>
      </c>
      <c r="P92">
        <v>2854.9058359227502</v>
      </c>
      <c r="Q92">
        <v>2414.6591211213399</v>
      </c>
      <c r="R92">
        <v>59.119996184762101</v>
      </c>
      <c r="S92" s="1">
        <f>(Table2[[#This Row],[Close Price]]-Table2[[#This Row],[20D EMA]])/Table2[[#This Row],[20D EMA]]</f>
        <v>3.8848490885546372E-2</v>
      </c>
      <c r="T92" s="1">
        <f>(Table2[[#This Row],[Close Price]]-Table2[[#This Row],[50D EMA]])/Table2[[#This Row],[50D EMA]]</f>
        <v>9.5903045428731321E-2</v>
      </c>
      <c r="U92" s="1">
        <f>(Table2[[#This Row],[Close Price]]-Table2[[#This Row],[200D EMA]])/Table2[[#This Row],[200D EMA]]</f>
        <v>0.2957108407695524</v>
      </c>
      <c r="V92">
        <v>0.63068596947711297</v>
      </c>
      <c r="W92">
        <v>3060.05</v>
      </c>
      <c r="X92">
        <v>3221</v>
      </c>
      <c r="Y92">
        <v>2900.05</v>
      </c>
      <c r="Z92">
        <v>3221</v>
      </c>
      <c r="AA92">
        <v>2900.05</v>
      </c>
      <c r="AB92">
        <v>3247</v>
      </c>
      <c r="AC92" s="1">
        <f>(Table2[[#This Row],[Close Price]]/Table2[[#This Row],[Day Low]])-1</f>
        <v>2.2434273949772043E-2</v>
      </c>
      <c r="AD92" s="1">
        <f>(Table2[[#This Row],[Day High]]/Table2[[#This Row],[Close Price]])-1</f>
        <v>2.9501070732253165E-2</v>
      </c>
      <c r="AE92" s="1">
        <f>(Table2[[#This Row],[Close Price]]/Table2[[#This Row],[Current Week Low]])-1</f>
        <v>7.8843468216065027E-2</v>
      </c>
      <c r="AF92" s="1">
        <f>(Table2[[#This Row],[Current Week High]]/Table2[[#This Row],[Close Price]])-1</f>
        <v>2.9501070732253165E-2</v>
      </c>
      <c r="AG92" s="1">
        <f>(Table2[[#This Row],[Close Price]]/Table2[[#This Row],[Current Month Low]])-1</f>
        <v>7.8843468216065027E-2</v>
      </c>
      <c r="AH92" s="1">
        <f>(Table2[[#This Row],[Current Month High]]/Table2[[#This Row],[Close Price]])-1</f>
        <v>3.781123150190191E-2</v>
      </c>
      <c r="AI92">
        <v>7.71246843737016</v>
      </c>
      <c r="AJ92">
        <v>106.371821509844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0.21</v>
      </c>
      <c r="AM92" t="s">
        <v>3121</v>
      </c>
      <c r="AN92">
        <v>-4.22</v>
      </c>
      <c r="AO92" t="s">
        <v>3120</v>
      </c>
      <c r="AP92">
        <v>0.19716910372923299</v>
      </c>
      <c r="AQ92">
        <f>(Table2[[#This Row],[Sharpe Ratio]]-AVERAGE(Table2[Sharpe Ratio]))/_xlfn.STDEV.P(Table2[Sharpe Ratio])</f>
        <v>1.5705889991583706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3.9248390217141589</v>
      </c>
      <c r="AS92">
        <f>_xlfn.RANK.AVG(Table2[[#This Row],[1Y Return vs Nifty Z-Score]],Table2[1Y Return vs Nifty Z-Score])</f>
        <v>132</v>
      </c>
      <c r="AT92">
        <f>_xlfn.RANK.AVG(Table2[[#This Row],[6M Return vs Nifty Z-Score]],Table2[6M Return vs Nifty Z-Score])</f>
        <v>266</v>
      </c>
      <c r="AU92">
        <f>_xlfn.RANK.AVG(Table2[[#This Row],[Sharpe Ratio Z-Score]],Table2[Sharpe Ratio Z-Score])</f>
        <v>41</v>
      </c>
      <c r="AV92">
        <f>(Table2[[#This Row],[Rank 1Y]]+Table2[[#This Row],[Rank 6M]]+Table2[[#This Row],[Rank Sharpe]])/3</f>
        <v>146.33333333333334</v>
      </c>
    </row>
    <row r="93" spans="1:48" x14ac:dyDescent="0.3">
      <c r="A93" t="s">
        <v>302</v>
      </c>
      <c r="B93" t="s">
        <v>303</v>
      </c>
      <c r="C93" t="s">
        <v>3075</v>
      </c>
      <c r="D93" t="s">
        <v>304</v>
      </c>
      <c r="E93">
        <v>91605.469129759993</v>
      </c>
      <c r="F93">
        <v>10564.1</v>
      </c>
      <c r="G93">
        <v>141.31512752998299</v>
      </c>
      <c r="H93">
        <f>(Table2[[#This Row],[1Y Return vs Nifty]]-AVERAGE(Table2[1Y Return vs Nifty]))/_xlfn.STDEV.P(Table2[1Y Return vs Nifty])</f>
        <v>1.6395134823438278</v>
      </c>
      <c r="I93">
        <v>-2.5932477230396702</v>
      </c>
      <c r="J93">
        <f>(Table2[[#This Row],[1M Return vs Nifty]]-AVERAGE(Table2[1M Return vs Nifty]))/_xlfn.STDEV.P(Table2[1M Return vs Nifty])</f>
        <v>-0.11941036047479237</v>
      </c>
      <c r="K93">
        <v>28.505395639628698</v>
      </c>
      <c r="L93">
        <f>(Table2[[#This Row],[6M Return vs Nifty]]-AVERAGE(Table2[6M Return vs Nifty]))/_xlfn.STDEV.P(Table2[6M Return vs Nifty])</f>
        <v>0.77778725816907068</v>
      </c>
      <c r="M93">
        <v>-4.3344333840072498</v>
      </c>
      <c r="N93">
        <f>(Table2[[#This Row],[1W Return vs Nifty]]-AVERAGE(Table2[1W Return vs Nifty]))/_xlfn.STDEV.P(Table2[1W Return vs Nifty])</f>
        <v>-0.71671632285322007</v>
      </c>
      <c r="O93">
        <v>10460.59</v>
      </c>
      <c r="P93">
        <v>9931.7921796173796</v>
      </c>
      <c r="Q93">
        <v>7701.87505439508</v>
      </c>
      <c r="R93">
        <v>53.391669909936098</v>
      </c>
      <c r="S93" s="1">
        <f>(Table2[[#This Row],[Close Price]]-Table2[[#This Row],[20D EMA]])/Table2[[#This Row],[20D EMA]]</f>
        <v>9.8952353547935839E-3</v>
      </c>
      <c r="T93" s="1">
        <f>(Table2[[#This Row],[Close Price]]-Table2[[#This Row],[50D EMA]])/Table2[[#This Row],[50D EMA]]</f>
        <v>6.3665027313024217E-2</v>
      </c>
      <c r="U93" s="1">
        <f>(Table2[[#This Row],[Close Price]]-Table2[[#This Row],[200D EMA]])/Table2[[#This Row],[200D EMA]]</f>
        <v>0.37162702918318441</v>
      </c>
      <c r="V93">
        <v>0.82375259786570598</v>
      </c>
      <c r="W93">
        <v>10263.450000000001</v>
      </c>
      <c r="X93">
        <v>10590</v>
      </c>
      <c r="Y93">
        <v>9605.0499999999993</v>
      </c>
      <c r="Z93">
        <v>10590</v>
      </c>
      <c r="AA93">
        <v>9605.0499999999993</v>
      </c>
      <c r="AB93">
        <v>11222.95</v>
      </c>
      <c r="AC93" s="1">
        <f>(Table2[[#This Row],[Close Price]]/Table2[[#This Row],[Day Low]])-1</f>
        <v>2.9293268832605079E-2</v>
      </c>
      <c r="AD93" s="1">
        <f>(Table2[[#This Row],[Day High]]/Table2[[#This Row],[Close Price]])-1</f>
        <v>2.4516996241989997E-3</v>
      </c>
      <c r="AE93" s="1">
        <f>(Table2[[#This Row],[Close Price]]/Table2[[#This Row],[Current Week Low]])-1</f>
        <v>9.9848517186271968E-2</v>
      </c>
      <c r="AF93" s="1">
        <f>(Table2[[#This Row],[Current Week High]]/Table2[[#This Row],[Close Price]])-1</f>
        <v>2.4516996241989997E-3</v>
      </c>
      <c r="AG93" s="1">
        <f>(Table2[[#This Row],[Close Price]]/Table2[[#This Row],[Current Month Low]])-1</f>
        <v>9.9848517186271968E-2</v>
      </c>
      <c r="AH93" s="1">
        <f>(Table2[[#This Row],[Current Month High]]/Table2[[#This Row],[Close Price]])-1</f>
        <v>6.2366884069632089E-2</v>
      </c>
      <c r="AI93">
        <v>8.3253660983898303</v>
      </c>
      <c r="AJ93">
        <v>173.058829611248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0.19</v>
      </c>
      <c r="AM93" t="s">
        <v>3121</v>
      </c>
      <c r="AN93">
        <v>-4.9000000000000004</v>
      </c>
      <c r="AO93" t="s">
        <v>3120</v>
      </c>
      <c r="AP93">
        <v>8.3265519228023999E-2</v>
      </c>
      <c r="AQ93">
        <f>(Table2[[#This Row],[Sharpe Ratio]]-AVERAGE(Table2[Sharpe Ratio]))/_xlfn.STDEV.P(Table2[Sharpe Ratio])</f>
        <v>0.24556149556630133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1.8267355527511873</v>
      </c>
      <c r="AS93">
        <f>_xlfn.RANK.AVG(Table2[[#This Row],[1Y Return vs Nifty Z-Score]],Table2[1Y Return vs Nifty Z-Score])</f>
        <v>48</v>
      </c>
      <c r="AT93">
        <f>_xlfn.RANK.AVG(Table2[[#This Row],[6M Return vs Nifty Z-Score]],Table2[6M Return vs Nifty Z-Score])</f>
        <v>128</v>
      </c>
      <c r="AU93">
        <f>_xlfn.RANK.AVG(Table2[[#This Row],[Sharpe Ratio Z-Score]],Table2[Sharpe Ratio Z-Score])</f>
        <v>265</v>
      </c>
      <c r="AV93">
        <f>(Table2[[#This Row],[Rank 1Y]]+Table2[[#This Row],[Rank 6M]]+Table2[[#This Row],[Rank Sharpe]])/3</f>
        <v>147</v>
      </c>
    </row>
    <row r="94" spans="1:48" x14ac:dyDescent="0.3">
      <c r="A94" t="s">
        <v>197</v>
      </c>
      <c r="B94" t="s">
        <v>198</v>
      </c>
      <c r="C94" t="s">
        <v>3080</v>
      </c>
      <c r="D94" t="s">
        <v>54</v>
      </c>
      <c r="E94">
        <v>130900.9797591</v>
      </c>
      <c r="F94">
        <v>1300.9000000000001</v>
      </c>
      <c r="G94">
        <v>69.276445965753496</v>
      </c>
      <c r="H94">
        <f>(Table2[[#This Row],[1Y Return vs Nifty]]-AVERAGE(Table2[1Y Return vs Nifty]))/_xlfn.STDEV.P(Table2[1Y Return vs Nifty])</f>
        <v>0.54427352338521351</v>
      </c>
      <c r="I94">
        <v>11.122967048839</v>
      </c>
      <c r="J94">
        <f>(Table2[[#This Row],[1M Return vs Nifty]]-AVERAGE(Table2[1M Return vs Nifty]))/_xlfn.STDEV.P(Table2[1M Return vs Nifty])</f>
        <v>1.1685357941836274</v>
      </c>
      <c r="K94">
        <v>49.725122986808501</v>
      </c>
      <c r="L94">
        <f>(Table2[[#This Row],[6M Return vs Nifty]]-AVERAGE(Table2[6M Return vs Nifty]))/_xlfn.STDEV.P(Table2[6M Return vs Nifty])</f>
        <v>1.5020687614092822</v>
      </c>
      <c r="M94">
        <v>5.2105845981846501</v>
      </c>
      <c r="N94">
        <f>(Table2[[#This Row],[1W Return vs Nifty]]-AVERAGE(Table2[1W Return vs Nifty]))/_xlfn.STDEV.P(Table2[1W Return vs Nifty])</f>
        <v>1.1746238906248034</v>
      </c>
      <c r="O94">
        <v>1218.5999999999999</v>
      </c>
      <c r="P94">
        <v>1150.37494864681</v>
      </c>
      <c r="Q94">
        <v>937.57905757012895</v>
      </c>
      <c r="R94">
        <v>78.383462562337499</v>
      </c>
      <c r="S94" s="1">
        <f>(Table2[[#This Row],[Close Price]]-Table2[[#This Row],[20D EMA]])/Table2[[#This Row],[20D EMA]]</f>
        <v>6.7536517314951736E-2</v>
      </c>
      <c r="T94" s="1">
        <f>(Table2[[#This Row],[Close Price]]-Table2[[#This Row],[50D EMA]])/Table2[[#This Row],[50D EMA]]</f>
        <v>0.13084868679577316</v>
      </c>
      <c r="U94" s="1">
        <f>(Table2[[#This Row],[Close Price]]-Table2[[#This Row],[200D EMA]])/Table2[[#This Row],[200D EMA]]</f>
        <v>0.38750966064821207</v>
      </c>
      <c r="V94">
        <v>1.05729397684754</v>
      </c>
      <c r="W94">
        <v>1283.05</v>
      </c>
      <c r="X94">
        <v>1324.3</v>
      </c>
      <c r="Y94">
        <v>1210.05</v>
      </c>
      <c r="Z94">
        <v>1324.3</v>
      </c>
      <c r="AA94">
        <v>1210.05</v>
      </c>
      <c r="AB94">
        <v>1324.3</v>
      </c>
      <c r="AC94" s="1">
        <f>(Table2[[#This Row],[Close Price]]/Table2[[#This Row],[Day Low]])-1</f>
        <v>1.3912162425470775E-2</v>
      </c>
      <c r="AD94" s="1">
        <f>(Table2[[#This Row],[Day High]]/Table2[[#This Row],[Close Price]])-1</f>
        <v>1.7987547082788824E-2</v>
      </c>
      <c r="AE94" s="1">
        <f>(Table2[[#This Row],[Close Price]]/Table2[[#This Row],[Current Week Low]])-1</f>
        <v>7.5079542167679092E-2</v>
      </c>
      <c r="AF94" s="1">
        <f>(Table2[[#This Row],[Current Week High]]/Table2[[#This Row],[Close Price]])-1</f>
        <v>1.7987547082788824E-2</v>
      </c>
      <c r="AG94" s="1">
        <f>(Table2[[#This Row],[Close Price]]/Table2[[#This Row],[Current Month Low]])-1</f>
        <v>7.5079542167679092E-2</v>
      </c>
      <c r="AH94" s="1">
        <f>(Table2[[#This Row],[Current Month High]]/Table2[[#This Row],[Close Price]])-1</f>
        <v>1.7987547082788824E-2</v>
      </c>
      <c r="AI94">
        <v>1.79875470827888</v>
      </c>
      <c r="AJ94">
        <v>129.13254073095499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0.05</v>
      </c>
      <c r="AM94" t="s">
        <v>3121</v>
      </c>
      <c r="AN94">
        <v>10.3</v>
      </c>
      <c r="AO94" t="s">
        <v>3121</v>
      </c>
      <c r="AP94">
        <v>0.10291758909224399</v>
      </c>
      <c r="AQ94">
        <f>(Table2[[#This Row],[Sharpe Ratio]]-AVERAGE(Table2[Sharpe Ratio]))/_xlfn.STDEV.P(Table2[Sharpe Ratio])</f>
        <v>0.47417179950566479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4.8636737691085914</v>
      </c>
      <c r="AS94">
        <f>_xlfn.RANK.AVG(Table2[[#This Row],[1Y Return vs Nifty Z-Score]],Table2[1Y Return vs Nifty Z-Score])</f>
        <v>158</v>
      </c>
      <c r="AT94">
        <f>_xlfn.RANK.AVG(Table2[[#This Row],[6M Return vs Nifty Z-Score]],Table2[6M Return vs Nifty Z-Score])</f>
        <v>62</v>
      </c>
      <c r="AU94">
        <f>_xlfn.RANK.AVG(Table2[[#This Row],[Sharpe Ratio Z-Score]],Table2[Sharpe Ratio Z-Score])</f>
        <v>223</v>
      </c>
      <c r="AV94">
        <f>(Table2[[#This Row],[Rank 1Y]]+Table2[[#This Row],[Rank 6M]]+Table2[[#This Row],[Rank Sharpe]])/3</f>
        <v>147.66666666666666</v>
      </c>
    </row>
    <row r="95" spans="1:48" x14ac:dyDescent="0.3">
      <c r="A95" t="s">
        <v>1146</v>
      </c>
      <c r="B95" t="s">
        <v>1147</v>
      </c>
      <c r="C95" t="s">
        <v>3079</v>
      </c>
      <c r="D95" t="s">
        <v>46</v>
      </c>
      <c r="E95">
        <v>10513.077770964999</v>
      </c>
      <c r="F95">
        <v>1613.15</v>
      </c>
      <c r="G95">
        <v>46.902552866831499</v>
      </c>
      <c r="H95">
        <f>(Table2[[#This Row],[1Y Return vs Nifty]]-AVERAGE(Table2[1Y Return vs Nifty]))/_xlfn.STDEV.P(Table2[1Y Return vs Nifty])</f>
        <v>0.20411208195795266</v>
      </c>
      <c r="I95">
        <v>-7.1050389949697497</v>
      </c>
      <c r="J95">
        <f>(Table2[[#This Row],[1M Return vs Nifty]]-AVERAGE(Table2[1M Return vs Nifty]))/_xlfn.STDEV.P(Table2[1M Return vs Nifty])</f>
        <v>-0.54306545161681152</v>
      </c>
      <c r="K95">
        <v>62.385983441295402</v>
      </c>
      <c r="L95">
        <f>(Table2[[#This Row],[6M Return vs Nifty]]-AVERAGE(Table2[6M Return vs Nifty]))/_xlfn.STDEV.P(Table2[6M Return vs Nifty])</f>
        <v>1.934215079420718</v>
      </c>
      <c r="M95">
        <v>4.7643608340728401</v>
      </c>
      <c r="N95">
        <f>(Table2[[#This Row],[1W Return vs Nifty]]-AVERAGE(Table2[1W Return vs Nifty]))/_xlfn.STDEV.P(Table2[1W Return vs Nifty])</f>
        <v>1.0862048901735972</v>
      </c>
      <c r="O95">
        <v>1626.1</v>
      </c>
      <c r="P95">
        <v>1595.5049303788201</v>
      </c>
      <c r="Q95">
        <v>1258.24851892843</v>
      </c>
      <c r="R95">
        <v>50.318252663088003</v>
      </c>
      <c r="S95" s="1">
        <f>(Table2[[#This Row],[Close Price]]-Table2[[#This Row],[20D EMA]])/Table2[[#This Row],[20D EMA]]</f>
        <v>-7.9638398622469825E-3</v>
      </c>
      <c r="T95" s="1">
        <f>(Table2[[#This Row],[Close Price]]-Table2[[#This Row],[50D EMA]])/Table2[[#This Row],[50D EMA]]</f>
        <v>1.1059238542741805E-2</v>
      </c>
      <c r="U95" s="1">
        <f>(Table2[[#This Row],[Close Price]]-Table2[[#This Row],[200D EMA]])/Table2[[#This Row],[200D EMA]]</f>
        <v>0.28205992356249066</v>
      </c>
      <c r="V95">
        <v>0.54665292159318302</v>
      </c>
      <c r="W95">
        <v>1606.25</v>
      </c>
      <c r="X95">
        <v>1639.95</v>
      </c>
      <c r="Y95">
        <v>1445.6</v>
      </c>
      <c r="Z95">
        <v>1639.95</v>
      </c>
      <c r="AA95">
        <v>1445.6</v>
      </c>
      <c r="AB95">
        <v>1639.95</v>
      </c>
      <c r="AC95" s="1">
        <f>(Table2[[#This Row],[Close Price]]/Table2[[#This Row],[Day Low]])-1</f>
        <v>4.2957198443580591E-3</v>
      </c>
      <c r="AD95" s="1">
        <f>(Table2[[#This Row],[Day High]]/Table2[[#This Row],[Close Price]])-1</f>
        <v>1.6613458140904314E-2</v>
      </c>
      <c r="AE95" s="1">
        <f>(Table2[[#This Row],[Close Price]]/Table2[[#This Row],[Current Week Low]])-1</f>
        <v>0.11590343110127299</v>
      </c>
      <c r="AF95" s="1">
        <f>(Table2[[#This Row],[Current Week High]]/Table2[[#This Row],[Close Price]])-1</f>
        <v>1.6613458140904314E-2</v>
      </c>
      <c r="AG95" s="1">
        <f>(Table2[[#This Row],[Close Price]]/Table2[[#This Row],[Current Month Low]])-1</f>
        <v>0.11590343110127299</v>
      </c>
      <c r="AH95" s="1">
        <f>(Table2[[#This Row],[Current Month High]]/Table2[[#This Row],[Close Price]])-1</f>
        <v>1.6613458140904314E-2</v>
      </c>
      <c r="AI95">
        <v>16.535969996590499</v>
      </c>
      <c r="AJ95">
        <v>100.366414110048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-0.03</v>
      </c>
      <c r="AM95" t="s">
        <v>3120</v>
      </c>
      <c r="AN95">
        <v>-1.72</v>
      </c>
      <c r="AO95" t="s">
        <v>3120</v>
      </c>
      <c r="AP95">
        <v>0.127076466688062</v>
      </c>
      <c r="AQ95">
        <f>(Table2[[#This Row],[Sharpe Ratio]]-AVERAGE(Table2[Sharpe Ratio]))/_xlfn.STDEV.P(Table2[Sharpe Ratio])</f>
        <v>0.7552092875755273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3.436675887510984</v>
      </c>
      <c r="AS95">
        <f>_xlfn.RANK.AVG(Table2[[#This Row],[1Y Return vs Nifty Z-Score]],Table2[1Y Return vs Nifty Z-Score])</f>
        <v>241</v>
      </c>
      <c r="AT95">
        <f>_xlfn.RANK.AVG(Table2[[#This Row],[6M Return vs Nifty Z-Score]],Table2[6M Return vs Nifty Z-Score])</f>
        <v>36</v>
      </c>
      <c r="AU95">
        <f>_xlfn.RANK.AVG(Table2[[#This Row],[Sharpe Ratio Z-Score]],Table2[Sharpe Ratio Z-Score])</f>
        <v>166</v>
      </c>
      <c r="AV95">
        <f>(Table2[[#This Row],[Rank 1Y]]+Table2[[#This Row],[Rank 6M]]+Table2[[#This Row],[Rank Sharpe]])/3</f>
        <v>147.66666666666666</v>
      </c>
    </row>
    <row r="96" spans="1:48" x14ac:dyDescent="0.3">
      <c r="A96" t="s">
        <v>1518</v>
      </c>
      <c r="B96" t="s">
        <v>1519</v>
      </c>
      <c r="C96" t="s">
        <v>3087</v>
      </c>
      <c r="D96" t="s">
        <v>153</v>
      </c>
      <c r="E96">
        <v>6401.4124399900002</v>
      </c>
      <c r="F96">
        <v>409.9</v>
      </c>
      <c r="G96">
        <v>30.951766197976902</v>
      </c>
      <c r="H96">
        <f>(Table2[[#This Row],[1Y Return vs Nifty]]-AVERAGE(Table2[1Y Return vs Nifty]))/_xlfn.STDEV.P(Table2[1Y Return vs Nifty])</f>
        <v>-3.8395673003911418E-2</v>
      </c>
      <c r="I96">
        <v>-1.2487925499311801</v>
      </c>
      <c r="J96">
        <f>(Table2[[#This Row],[1M Return vs Nifty]]-AVERAGE(Table2[1M Return vs Nifty]))/_xlfn.STDEV.P(Table2[1M Return vs Nifty])</f>
        <v>6.8333517384226942E-3</v>
      </c>
      <c r="K96">
        <v>32.896934539309399</v>
      </c>
      <c r="L96">
        <f>(Table2[[#This Row],[6M Return vs Nifty]]-AVERAGE(Table2[6M Return vs Nifty]))/_xlfn.STDEV.P(Table2[6M Return vs Nifty])</f>
        <v>0.92768128572929442</v>
      </c>
      <c r="M96">
        <v>0.58514526272605705</v>
      </c>
      <c r="N96">
        <f>(Table2[[#This Row],[1W Return vs Nifty]]-AVERAGE(Table2[1W Return vs Nifty]))/_xlfn.STDEV.P(Table2[1W Return vs Nifty])</f>
        <v>0.25809555757424968</v>
      </c>
      <c r="O96">
        <v>396.06</v>
      </c>
      <c r="P96">
        <v>377.715551798212</v>
      </c>
      <c r="Q96">
        <v>316.98798892338198</v>
      </c>
      <c r="R96">
        <v>58.045605268632201</v>
      </c>
      <c r="S96" s="1">
        <f>(Table2[[#This Row],[Close Price]]-Table2[[#This Row],[20D EMA]])/Table2[[#This Row],[20D EMA]]</f>
        <v>3.4944200373680692E-2</v>
      </c>
      <c r="T96" s="1">
        <f>(Table2[[#This Row],[Close Price]]-Table2[[#This Row],[50D EMA]])/Table2[[#This Row],[50D EMA]]</f>
        <v>8.5208162726066294E-2</v>
      </c>
      <c r="U96" s="1">
        <f>(Table2[[#This Row],[Close Price]]-Table2[[#This Row],[200D EMA]])/Table2[[#This Row],[200D EMA]]</f>
        <v>0.29310893258821685</v>
      </c>
      <c r="V96">
        <v>0.72664419700454497</v>
      </c>
      <c r="W96">
        <v>397.15</v>
      </c>
      <c r="X96">
        <v>414.8</v>
      </c>
      <c r="Y96">
        <v>383</v>
      </c>
      <c r="Z96">
        <v>414.8</v>
      </c>
      <c r="AA96">
        <v>383</v>
      </c>
      <c r="AB96">
        <v>420</v>
      </c>
      <c r="AC96" s="1">
        <f>(Table2[[#This Row],[Close Price]]/Table2[[#This Row],[Day Low]])-1</f>
        <v>3.2103739141382315E-2</v>
      </c>
      <c r="AD96" s="1">
        <f>(Table2[[#This Row],[Day High]]/Table2[[#This Row],[Close Price]])-1</f>
        <v>1.1954135154915946E-2</v>
      </c>
      <c r="AE96" s="1">
        <f>(Table2[[#This Row],[Close Price]]/Table2[[#This Row],[Current Week Low]])-1</f>
        <v>7.023498694516972E-2</v>
      </c>
      <c r="AF96" s="1">
        <f>(Table2[[#This Row],[Current Week High]]/Table2[[#This Row],[Close Price]])-1</f>
        <v>1.1954135154915946E-2</v>
      </c>
      <c r="AG96" s="1">
        <f>(Table2[[#This Row],[Close Price]]/Table2[[#This Row],[Current Month Low]])-1</f>
        <v>7.023498694516972E-2</v>
      </c>
      <c r="AH96" s="1">
        <f>(Table2[[#This Row],[Current Month High]]/Table2[[#This Row],[Close Price]])-1</f>
        <v>2.4640156135642854E-2</v>
      </c>
      <c r="AI96">
        <v>3.3178824103439801</v>
      </c>
      <c r="AJ96">
        <v>81.331563813315597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0.11</v>
      </c>
      <c r="AM96" t="s">
        <v>3121</v>
      </c>
      <c r="AN96">
        <v>3.03</v>
      </c>
      <c r="AO96" t="s">
        <v>3121</v>
      </c>
      <c r="AP96">
        <v>0.21580920529216899</v>
      </c>
      <c r="AQ96">
        <f>(Table2[[#This Row],[Sharpe Ratio]]-AVERAGE(Table2[Sharpe Ratio]))/_xlfn.STDEV.P(Table2[Sharpe Ratio])</f>
        <v>1.7874271904128132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2.9416417124508687</v>
      </c>
      <c r="AS96">
        <f>_xlfn.RANK.AVG(Table2[[#This Row],[1Y Return vs Nifty Z-Score]],Table2[1Y Return vs Nifty Z-Score])</f>
        <v>301</v>
      </c>
      <c r="AT96">
        <f>_xlfn.RANK.AVG(Table2[[#This Row],[6M Return vs Nifty Z-Score]],Table2[6M Return vs Nifty Z-Score])</f>
        <v>114</v>
      </c>
      <c r="AU96">
        <f>_xlfn.RANK.AVG(Table2[[#This Row],[Sharpe Ratio Z-Score]],Table2[Sharpe Ratio Z-Score])</f>
        <v>29</v>
      </c>
      <c r="AV96">
        <f>(Table2[[#This Row],[Rank 1Y]]+Table2[[#This Row],[Rank 6M]]+Table2[[#This Row],[Rank Sharpe]])/3</f>
        <v>148</v>
      </c>
    </row>
    <row r="97" spans="1:48" x14ac:dyDescent="0.3">
      <c r="A97" t="s">
        <v>1070</v>
      </c>
      <c r="B97" t="s">
        <v>1071</v>
      </c>
      <c r="C97" t="s">
        <v>3087</v>
      </c>
      <c r="D97" t="s">
        <v>270</v>
      </c>
      <c r="E97">
        <v>11867.27035312</v>
      </c>
      <c r="F97">
        <v>1783.6</v>
      </c>
      <c r="G97">
        <v>45.095468587336597</v>
      </c>
      <c r="H97">
        <f>(Table2[[#This Row],[1Y Return vs Nifty]]-AVERAGE(Table2[1Y Return vs Nifty]))/_xlfn.STDEV.P(Table2[1Y Return vs Nifty])</f>
        <v>0.17663807953129648</v>
      </c>
      <c r="I97">
        <v>4.2153773054552701</v>
      </c>
      <c r="J97">
        <f>(Table2[[#This Row],[1M Return vs Nifty]]-AVERAGE(Table2[1M Return vs Nifty]))/_xlfn.STDEV.P(Table2[1M Return vs Nifty])</f>
        <v>0.51991634662371777</v>
      </c>
      <c r="K97">
        <v>50.484759783896102</v>
      </c>
      <c r="L97">
        <f>(Table2[[#This Row],[6M Return vs Nifty]]-AVERAGE(Table2[6M Return vs Nifty]))/_xlfn.STDEV.P(Table2[6M Return vs Nifty])</f>
        <v>1.5279970342993818</v>
      </c>
      <c r="M97">
        <v>-2.1983084561364099</v>
      </c>
      <c r="N97">
        <f>(Table2[[#This Row],[1W Return vs Nifty]]-AVERAGE(Table2[1W Return vs Nifty]))/_xlfn.STDEV.P(Table2[1W Return vs Nifty])</f>
        <v>-0.29344430968020851</v>
      </c>
      <c r="O97">
        <v>1788.72</v>
      </c>
      <c r="P97">
        <v>1707.1599229624701</v>
      </c>
      <c r="Q97">
        <v>1389.71337524655</v>
      </c>
      <c r="R97">
        <v>45.990608928856098</v>
      </c>
      <c r="S97" s="1">
        <f>(Table2[[#This Row],[Close Price]]-Table2[[#This Row],[20D EMA]])/Table2[[#This Row],[20D EMA]]</f>
        <v>-2.8623820385527739E-3</v>
      </c>
      <c r="T97" s="1">
        <f>(Table2[[#This Row],[Close Price]]-Table2[[#This Row],[50D EMA]])/Table2[[#This Row],[50D EMA]]</f>
        <v>4.4776166549693693E-2</v>
      </c>
      <c r="U97" s="1">
        <f>(Table2[[#This Row],[Close Price]]-Table2[[#This Row],[200D EMA]])/Table2[[#This Row],[200D EMA]]</f>
        <v>0.28343011715172584</v>
      </c>
      <c r="V97">
        <v>1.06549442348021</v>
      </c>
      <c r="W97">
        <v>1762.25</v>
      </c>
      <c r="X97">
        <v>1824.2</v>
      </c>
      <c r="Y97">
        <v>1741.2</v>
      </c>
      <c r="Z97">
        <v>1910.85</v>
      </c>
      <c r="AA97">
        <v>1741.2</v>
      </c>
      <c r="AB97">
        <v>1970.2</v>
      </c>
      <c r="AC97" s="1">
        <f>(Table2[[#This Row],[Close Price]]/Table2[[#This Row],[Day Low]])-1</f>
        <v>1.2115193644488542E-2</v>
      </c>
      <c r="AD97" s="1">
        <f>(Table2[[#This Row],[Day High]]/Table2[[#This Row],[Close Price]])-1</f>
        <v>2.2762951334379888E-2</v>
      </c>
      <c r="AE97" s="1">
        <f>(Table2[[#This Row],[Close Price]]/Table2[[#This Row],[Current Week Low]])-1</f>
        <v>2.4351022283482626E-2</v>
      </c>
      <c r="AF97" s="1">
        <f>(Table2[[#This Row],[Current Week High]]/Table2[[#This Row],[Close Price]])-1</f>
        <v>7.1344471854675851E-2</v>
      </c>
      <c r="AG97" s="1">
        <f>(Table2[[#This Row],[Close Price]]/Table2[[#This Row],[Current Month Low]])-1</f>
        <v>2.4351022283482626E-2</v>
      </c>
      <c r="AH97" s="1">
        <f>(Table2[[#This Row],[Current Month High]]/Table2[[#This Row],[Close Price]])-1</f>
        <v>0.10461986992599237</v>
      </c>
      <c r="AI97">
        <v>10.461986992599201</v>
      </c>
      <c r="AJ97">
        <v>111.904479030533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0.13</v>
      </c>
      <c r="AM97" t="s">
        <v>3121</v>
      </c>
      <c r="AN97">
        <v>2.5</v>
      </c>
      <c r="AO97" t="s">
        <v>3121</v>
      </c>
      <c r="AP97">
        <v>0.13775605403862701</v>
      </c>
      <c r="AQ97">
        <f>(Table2[[#This Row],[Sharpe Ratio]]-AVERAGE(Table2[Sharpe Ratio]))/_xlfn.STDEV.P(Table2[Sharpe Ratio])</f>
        <v>0.87944371819928346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2.8105508689734711</v>
      </c>
      <c r="AS97">
        <f>_xlfn.RANK.AVG(Table2[[#This Row],[1Y Return vs Nifty Z-Score]],Table2[1Y Return vs Nifty Z-Score])</f>
        <v>250</v>
      </c>
      <c r="AT97">
        <f>_xlfn.RANK.AVG(Table2[[#This Row],[6M Return vs Nifty Z-Score]],Table2[6M Return vs Nifty Z-Score])</f>
        <v>60</v>
      </c>
      <c r="AU97">
        <f>_xlfn.RANK.AVG(Table2[[#This Row],[Sharpe Ratio Z-Score]],Table2[Sharpe Ratio Z-Score])</f>
        <v>135</v>
      </c>
      <c r="AV97">
        <f>(Table2[[#This Row],[Rank 1Y]]+Table2[[#This Row],[Rank 6M]]+Table2[[#This Row],[Rank Sharpe]])/3</f>
        <v>148.33333333333334</v>
      </c>
    </row>
    <row r="98" spans="1:48" x14ac:dyDescent="0.3">
      <c r="A98" t="s">
        <v>378</v>
      </c>
      <c r="B98" t="s">
        <v>379</v>
      </c>
      <c r="C98" t="s">
        <v>3090</v>
      </c>
      <c r="D98" t="s">
        <v>380</v>
      </c>
      <c r="E98">
        <v>63539.232486929999</v>
      </c>
      <c r="F98">
        <v>981.95</v>
      </c>
      <c r="G98">
        <v>86.262433937631599</v>
      </c>
      <c r="H98">
        <f>(Table2[[#This Row],[1Y Return vs Nifty]]-AVERAGE(Table2[1Y Return vs Nifty]))/_xlfn.STDEV.P(Table2[1Y Return vs Nifty])</f>
        <v>0.80251995940034593</v>
      </c>
      <c r="I98">
        <v>-15.4408283832209</v>
      </c>
      <c r="J98">
        <f>(Table2[[#This Row],[1M Return vs Nifty]]-AVERAGE(Table2[1M Return vs Nifty]))/_xlfn.STDEV.P(Table2[1M Return vs Nifty])</f>
        <v>-1.3257921781370063</v>
      </c>
      <c r="K98">
        <v>16.8033167331795</v>
      </c>
      <c r="L98">
        <f>(Table2[[#This Row],[6M Return vs Nifty]]-AVERAGE(Table2[6M Return vs Nifty]))/_xlfn.STDEV.P(Table2[6M Return vs Nifty])</f>
        <v>0.37836651337212851</v>
      </c>
      <c r="M98">
        <v>-1.3546228183579001</v>
      </c>
      <c r="N98">
        <f>(Table2[[#This Row],[1W Return vs Nifty]]-AVERAGE(Table2[1W Return vs Nifty]))/_xlfn.STDEV.P(Table2[1W Return vs Nifty])</f>
        <v>-0.12626845131708822</v>
      </c>
      <c r="O98">
        <v>995.2</v>
      </c>
      <c r="P98">
        <v>947.42840278135805</v>
      </c>
      <c r="Q98">
        <v>774.23309690886697</v>
      </c>
      <c r="R98">
        <v>46.800353416116998</v>
      </c>
      <c r="S98" s="1">
        <f>(Table2[[#This Row],[Close Price]]-Table2[[#This Row],[20D EMA]])/Table2[[#This Row],[20D EMA]]</f>
        <v>-1.3313906752411574E-2</v>
      </c>
      <c r="T98" s="1">
        <f>(Table2[[#This Row],[Close Price]]-Table2[[#This Row],[50D EMA]])/Table2[[#This Row],[50D EMA]]</f>
        <v>3.6437156746934353E-2</v>
      </c>
      <c r="U98" s="1">
        <f>(Table2[[#This Row],[Close Price]]-Table2[[#This Row],[200D EMA]])/Table2[[#This Row],[200D EMA]]</f>
        <v>0.26828729477006963</v>
      </c>
      <c r="V98">
        <v>0.22296338924391601</v>
      </c>
      <c r="W98">
        <v>972.05</v>
      </c>
      <c r="X98">
        <v>1039</v>
      </c>
      <c r="Y98">
        <v>926.6</v>
      </c>
      <c r="Z98">
        <v>1039</v>
      </c>
      <c r="AA98">
        <v>926.6</v>
      </c>
      <c r="AB98">
        <v>1039</v>
      </c>
      <c r="AC98" s="1">
        <f>(Table2[[#This Row],[Close Price]]/Table2[[#This Row],[Day Low]])-1</f>
        <v>1.0184661282856E-2</v>
      </c>
      <c r="AD98" s="1">
        <f>(Table2[[#This Row],[Day High]]/Table2[[#This Row],[Close Price]])-1</f>
        <v>5.8098681195580149E-2</v>
      </c>
      <c r="AE98" s="1">
        <f>(Table2[[#This Row],[Close Price]]/Table2[[#This Row],[Current Week Low]])-1</f>
        <v>5.9734513274336321E-2</v>
      </c>
      <c r="AF98" s="1">
        <f>(Table2[[#This Row],[Current Week High]]/Table2[[#This Row],[Close Price]])-1</f>
        <v>5.8098681195580149E-2</v>
      </c>
      <c r="AG98" s="1">
        <f>(Table2[[#This Row],[Close Price]]/Table2[[#This Row],[Current Month Low]])-1</f>
        <v>5.9734513274336321E-2</v>
      </c>
      <c r="AH98" s="1">
        <f>(Table2[[#This Row],[Current Month High]]/Table2[[#This Row],[Close Price]])-1</f>
        <v>5.8098681195580149E-2</v>
      </c>
      <c r="AI98">
        <v>20.881918631294798</v>
      </c>
      <c r="AJ98">
        <v>137.673968292387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0.38</v>
      </c>
      <c r="AM98" t="s">
        <v>3121</v>
      </c>
      <c r="AN98">
        <v>-4.33</v>
      </c>
      <c r="AO98" t="s">
        <v>3120</v>
      </c>
      <c r="AP98">
        <v>0.14776800943152901</v>
      </c>
      <c r="AQ98">
        <f>(Table2[[#This Row],[Sharpe Ratio]]-AVERAGE(Table2[Sharpe Ratio]))/_xlfn.STDEV.P(Table2[Sharpe Ratio])</f>
        <v>0.99591166184148983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0.72473750515986968</v>
      </c>
      <c r="AS98">
        <f>_xlfn.RANK.AVG(Table2[[#This Row],[1Y Return vs Nifty Z-Score]],Table2[1Y Return vs Nifty Z-Score])</f>
        <v>112</v>
      </c>
      <c r="AT98">
        <f>_xlfn.RANK.AVG(Table2[[#This Row],[6M Return vs Nifty Z-Score]],Table2[6M Return vs Nifty Z-Score])</f>
        <v>219</v>
      </c>
      <c r="AU98">
        <f>_xlfn.RANK.AVG(Table2[[#This Row],[Sharpe Ratio Z-Score]],Table2[Sharpe Ratio Z-Score])</f>
        <v>115</v>
      </c>
      <c r="AV98">
        <f>(Table2[[#This Row],[Rank 1Y]]+Table2[[#This Row],[Rank 6M]]+Table2[[#This Row],[Rank Sharpe]])/3</f>
        <v>148.66666666666666</v>
      </c>
    </row>
    <row r="99" spans="1:48" x14ac:dyDescent="0.3">
      <c r="A99" t="s">
        <v>967</v>
      </c>
      <c r="B99" t="s">
        <v>968</v>
      </c>
      <c r="C99" t="s">
        <v>3087</v>
      </c>
      <c r="D99" t="s">
        <v>136</v>
      </c>
      <c r="E99">
        <v>14760.932051100001</v>
      </c>
      <c r="F99">
        <v>1103.25</v>
      </c>
      <c r="G99">
        <v>73.934384179376295</v>
      </c>
      <c r="H99">
        <f>(Table2[[#This Row],[1Y Return vs Nifty]]-AVERAGE(Table2[1Y Return vs Nifty]))/_xlfn.STDEV.P(Table2[1Y Return vs Nifty])</f>
        <v>0.61509047820928897</v>
      </c>
      <c r="I99">
        <v>4.2590489376490401</v>
      </c>
      <c r="J99">
        <f>(Table2[[#This Row],[1M Return vs Nifty]]-AVERAGE(Table2[1M Return vs Nifty]))/_xlfn.STDEV.P(Table2[1M Return vs Nifty])</f>
        <v>0.52401709246993633</v>
      </c>
      <c r="K99">
        <v>28.862313682545</v>
      </c>
      <c r="L99">
        <f>(Table2[[#This Row],[6M Return vs Nifty]]-AVERAGE(Table2[6M Return vs Nifty]))/_xlfn.STDEV.P(Table2[6M Return vs Nifty])</f>
        <v>0.78996974913266593</v>
      </c>
      <c r="M99">
        <v>3.5148270651286402</v>
      </c>
      <c r="N99">
        <f>(Table2[[#This Row],[1W Return vs Nifty]]-AVERAGE(Table2[1W Return vs Nifty]))/_xlfn.STDEV.P(Table2[1W Return vs Nifty])</f>
        <v>0.83861044145573105</v>
      </c>
      <c r="O99">
        <v>1104.0999999999999</v>
      </c>
      <c r="P99">
        <v>1063.17438044596</v>
      </c>
      <c r="Q99">
        <v>862.49003031539996</v>
      </c>
      <c r="R99">
        <v>48.321920253670498</v>
      </c>
      <c r="S99" s="1">
        <f>(Table2[[#This Row],[Close Price]]-Table2[[#This Row],[20D EMA]])/Table2[[#This Row],[20D EMA]]</f>
        <v>-7.6985780273517714E-4</v>
      </c>
      <c r="T99" s="1">
        <f>(Table2[[#This Row],[Close Price]]-Table2[[#This Row],[50D EMA]])/Table2[[#This Row],[50D EMA]]</f>
        <v>3.7694305178074247E-2</v>
      </c>
      <c r="U99" s="1">
        <f>(Table2[[#This Row],[Close Price]]-Table2[[#This Row],[200D EMA]])/Table2[[#This Row],[200D EMA]]</f>
        <v>0.27914522049206486</v>
      </c>
      <c r="V99">
        <v>1.03126255626715</v>
      </c>
      <c r="W99">
        <v>1100</v>
      </c>
      <c r="X99">
        <v>1150</v>
      </c>
      <c r="Y99">
        <v>1042.0999999999999</v>
      </c>
      <c r="Z99">
        <v>1166.95</v>
      </c>
      <c r="AA99">
        <v>1042.0999999999999</v>
      </c>
      <c r="AB99">
        <v>1166.95</v>
      </c>
      <c r="AC99" s="1">
        <f>(Table2[[#This Row],[Close Price]]/Table2[[#This Row],[Day Low]])-1</f>
        <v>2.9545454545454319E-3</v>
      </c>
      <c r="AD99" s="1">
        <f>(Table2[[#This Row],[Day High]]/Table2[[#This Row],[Close Price]])-1</f>
        <v>4.2374801722184552E-2</v>
      </c>
      <c r="AE99" s="1">
        <f>(Table2[[#This Row],[Close Price]]/Table2[[#This Row],[Current Week Low]])-1</f>
        <v>5.867958929085515E-2</v>
      </c>
      <c r="AF99" s="1">
        <f>(Table2[[#This Row],[Current Week High]]/Table2[[#This Row],[Close Price]])-1</f>
        <v>5.7738499886698325E-2</v>
      </c>
      <c r="AG99" s="1">
        <f>(Table2[[#This Row],[Close Price]]/Table2[[#This Row],[Current Month Low]])-1</f>
        <v>5.867958929085515E-2</v>
      </c>
      <c r="AH99" s="1">
        <f>(Table2[[#This Row],[Current Month High]]/Table2[[#This Row],[Close Price]])-1</f>
        <v>5.7738499886698325E-2</v>
      </c>
      <c r="AI99">
        <v>10.9404033537276</v>
      </c>
      <c r="AJ99">
        <v>99.268490923868796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0.28000000000000003</v>
      </c>
      <c r="AM99" t="s">
        <v>3121</v>
      </c>
      <c r="AN99">
        <v>4.24</v>
      </c>
      <c r="AO99" t="s">
        <v>3121</v>
      </c>
      <c r="AP99">
        <v>0.120105504230615</v>
      </c>
      <c r="AQ99">
        <f>(Table2[[#This Row],[Sharpe Ratio]]-AVERAGE(Table2[Sharpe Ratio]))/_xlfn.STDEV.P(Table2[Sharpe Ratio])</f>
        <v>0.67411687048371061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3.4418046317513329</v>
      </c>
      <c r="AS99">
        <f>_xlfn.RANK.AVG(Table2[[#This Row],[1Y Return vs Nifty Z-Score]],Table2[1Y Return vs Nifty Z-Score])</f>
        <v>144</v>
      </c>
      <c r="AT99">
        <f>_xlfn.RANK.AVG(Table2[[#This Row],[6M Return vs Nifty Z-Score]],Table2[6M Return vs Nifty Z-Score])</f>
        <v>126</v>
      </c>
      <c r="AU99">
        <f>_xlfn.RANK.AVG(Table2[[#This Row],[Sharpe Ratio Z-Score]],Table2[Sharpe Ratio Z-Score])</f>
        <v>180</v>
      </c>
      <c r="AV99">
        <f>(Table2[[#This Row],[Rank 1Y]]+Table2[[#This Row],[Rank 6M]]+Table2[[#This Row],[Rank Sharpe]])/3</f>
        <v>150</v>
      </c>
    </row>
    <row r="100" spans="1:48" x14ac:dyDescent="0.3">
      <c r="A100" t="s">
        <v>160</v>
      </c>
      <c r="B100" t="s">
        <v>161</v>
      </c>
      <c r="C100" t="s">
        <v>3076</v>
      </c>
      <c r="D100" t="s">
        <v>124</v>
      </c>
      <c r="E100">
        <v>165219.5946144</v>
      </c>
      <c r="F100">
        <v>500.65</v>
      </c>
      <c r="G100">
        <v>107.610911192804</v>
      </c>
      <c r="H100">
        <f>(Table2[[#This Row],[1Y Return vs Nifty]]-AVERAGE(Table2[1Y Return vs Nifty]))/_xlfn.STDEV.P(Table2[1Y Return vs Nifty])</f>
        <v>1.1270914929859079</v>
      </c>
      <c r="I100">
        <v>-10.8289232415793</v>
      </c>
      <c r="J100">
        <f>(Table2[[#This Row],[1M Return vs Nifty]]-AVERAGE(Table2[1M Return vs Nifty]))/_xlfn.STDEV.P(Table2[1M Return vs Nifty])</f>
        <v>-0.8927364414329706</v>
      </c>
      <c r="K100">
        <v>4.8751260531031502</v>
      </c>
      <c r="L100">
        <f>(Table2[[#This Row],[6M Return vs Nifty]]-AVERAGE(Table2[6M Return vs Nifty]))/_xlfn.STDEV.P(Table2[6M Return vs Nifty])</f>
        <v>-2.8771982582664772E-2</v>
      </c>
      <c r="M100">
        <v>-7.4042756233309399</v>
      </c>
      <c r="N100">
        <f>(Table2[[#This Row],[1W Return vs Nifty]]-AVERAGE(Table2[1W Return vs Nifty]))/_xlfn.STDEV.P(Table2[1W Return vs Nifty])</f>
        <v>-1.325003922425978</v>
      </c>
      <c r="O100">
        <v>518.94000000000005</v>
      </c>
      <c r="P100">
        <v>508.64893478057502</v>
      </c>
      <c r="Q100">
        <v>419.43189617246401</v>
      </c>
      <c r="R100">
        <v>40.404371056483697</v>
      </c>
      <c r="S100" s="1">
        <f>(Table2[[#This Row],[Close Price]]-Table2[[#This Row],[20D EMA]])/Table2[[#This Row],[20D EMA]]</f>
        <v>-3.5244922341696683E-2</v>
      </c>
      <c r="T100" s="1">
        <f>(Table2[[#This Row],[Close Price]]-Table2[[#This Row],[50D EMA]])/Table2[[#This Row],[50D EMA]]</f>
        <v>-1.5725845929522461E-2</v>
      </c>
      <c r="U100" s="1">
        <f>(Table2[[#This Row],[Close Price]]-Table2[[#This Row],[200D EMA]])/Table2[[#This Row],[200D EMA]]</f>
        <v>0.19363835838116689</v>
      </c>
      <c r="V100">
        <v>0.73810235937143998</v>
      </c>
      <c r="W100">
        <v>495.05</v>
      </c>
      <c r="X100">
        <v>508.85</v>
      </c>
      <c r="Y100">
        <v>471.35</v>
      </c>
      <c r="Z100">
        <v>527.6</v>
      </c>
      <c r="AA100">
        <v>471.35</v>
      </c>
      <c r="AB100">
        <v>559.5</v>
      </c>
      <c r="AC100" s="1">
        <f>(Table2[[#This Row],[Close Price]]/Table2[[#This Row],[Day Low]])-1</f>
        <v>1.131198868801131E-2</v>
      </c>
      <c r="AD100" s="1">
        <f>(Table2[[#This Row],[Day High]]/Table2[[#This Row],[Close Price]])-1</f>
        <v>1.6378707680016147E-2</v>
      </c>
      <c r="AE100" s="1">
        <f>(Table2[[#This Row],[Close Price]]/Table2[[#This Row],[Current Week Low]])-1</f>
        <v>6.2161875464092464E-2</v>
      </c>
      <c r="AF100" s="1">
        <f>(Table2[[#This Row],[Current Week High]]/Table2[[#This Row],[Close Price]])-1</f>
        <v>5.3830020972735593E-2</v>
      </c>
      <c r="AG100" s="1">
        <f>(Table2[[#This Row],[Close Price]]/Table2[[#This Row],[Current Month Low]])-1</f>
        <v>6.2161875464092464E-2</v>
      </c>
      <c r="AH100" s="1">
        <f>(Table2[[#This Row],[Current Month High]]/Table2[[#This Row],[Close Price]])-1</f>
        <v>0.11754718865474878</v>
      </c>
      <c r="AI100">
        <v>15.8493957854788</v>
      </c>
      <c r="AJ100">
        <v>149.76303317535499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</v>
      </c>
      <c r="AM100" t="s">
        <v>3122</v>
      </c>
      <c r="AN100">
        <v>-4.66</v>
      </c>
      <c r="AO100" t="s">
        <v>3120</v>
      </c>
      <c r="AP100">
        <v>0.19467816082847</v>
      </c>
      <c r="AQ100">
        <f>(Table2[[#This Row],[Sharpe Ratio]]-AVERAGE(Table2[Sharpe Ratio]))/_xlfn.STDEV.P(Table2[Sharpe Ratio])</f>
        <v>1.5416121423909408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0.4221912889352355</v>
      </c>
      <c r="AS100">
        <f>_xlfn.RANK.AVG(Table2[[#This Row],[1Y Return vs Nifty Z-Score]],Table2[1Y Return vs Nifty Z-Score])</f>
        <v>86</v>
      </c>
      <c r="AT100">
        <f>_xlfn.RANK.AVG(Table2[[#This Row],[6M Return vs Nifty Z-Score]],Table2[6M Return vs Nifty Z-Score])</f>
        <v>323</v>
      </c>
      <c r="AU100">
        <f>_xlfn.RANK.AVG(Table2[[#This Row],[Sharpe Ratio Z-Score]],Table2[Sharpe Ratio Z-Score])</f>
        <v>45</v>
      </c>
      <c r="AV100">
        <f>(Table2[[#This Row],[Rank 1Y]]+Table2[[#This Row],[Rank 6M]]+Table2[[#This Row],[Rank Sharpe]])/3</f>
        <v>151.33333333333334</v>
      </c>
    </row>
    <row r="101" spans="1:48" x14ac:dyDescent="0.3">
      <c r="A101" t="s">
        <v>1642</v>
      </c>
      <c r="B101" t="s">
        <v>1643</v>
      </c>
      <c r="C101" t="s">
        <v>3078</v>
      </c>
      <c r="D101" t="s">
        <v>119</v>
      </c>
      <c r="E101">
        <v>5098.6762200000003</v>
      </c>
      <c r="F101">
        <v>549.45000000000005</v>
      </c>
      <c r="G101">
        <v>97.256036726128698</v>
      </c>
      <c r="H101">
        <f>(Table2[[#This Row],[1Y Return vs Nifty]]-AVERAGE(Table2[1Y Return vs Nifty]))/_xlfn.STDEV.P(Table2[1Y Return vs Nifty])</f>
        <v>0.96966117860971579</v>
      </c>
      <c r="I101">
        <v>4.7068844925313602</v>
      </c>
      <c r="J101">
        <f>(Table2[[#This Row],[1M Return vs Nifty]]-AVERAGE(Table2[1M Return vs Nifty]))/_xlfn.STDEV.P(Table2[1M Return vs Nifty])</f>
        <v>0.56606864170730675</v>
      </c>
      <c r="K101">
        <v>56.469072371574597</v>
      </c>
      <c r="L101">
        <f>(Table2[[#This Row],[6M Return vs Nifty]]-AVERAGE(Table2[6M Return vs Nifty]))/_xlfn.STDEV.P(Table2[6M Return vs Nifty])</f>
        <v>1.7322563466811292</v>
      </c>
      <c r="M101">
        <v>-1.8969045966393201</v>
      </c>
      <c r="N101">
        <f>(Table2[[#This Row],[1W Return vs Nifty]]-AVERAGE(Table2[1W Return vs Nifty]))/_xlfn.STDEV.P(Table2[1W Return vs Nifty])</f>
        <v>-0.23372129595431718</v>
      </c>
      <c r="O101">
        <v>556.69000000000005</v>
      </c>
      <c r="P101">
        <v>529.50354247191797</v>
      </c>
      <c r="Q101">
        <v>397.48140549413102</v>
      </c>
      <c r="R101">
        <v>45.026409272838301</v>
      </c>
      <c r="S101" s="1">
        <f>(Table2[[#This Row],[Close Price]]-Table2[[#This Row],[20D EMA]])/Table2[[#This Row],[20D EMA]]</f>
        <v>-1.3005442885627563E-2</v>
      </c>
      <c r="T101" s="1">
        <f>(Table2[[#This Row],[Close Price]]-Table2[[#This Row],[50D EMA]])/Table2[[#This Row],[50D EMA]]</f>
        <v>3.7670111582190087E-2</v>
      </c>
      <c r="U101" s="1">
        <f>(Table2[[#This Row],[Close Price]]-Table2[[#This Row],[200D EMA]])/Table2[[#This Row],[200D EMA]]</f>
        <v>0.38232881439308714</v>
      </c>
      <c r="V101">
        <v>0.29117010277463301</v>
      </c>
      <c r="W101">
        <v>544.95000000000005</v>
      </c>
      <c r="X101">
        <v>561.9</v>
      </c>
      <c r="Y101">
        <v>526.4</v>
      </c>
      <c r="Z101">
        <v>568.5</v>
      </c>
      <c r="AA101">
        <v>526.4</v>
      </c>
      <c r="AB101">
        <v>584</v>
      </c>
      <c r="AC101" s="1">
        <f>(Table2[[#This Row],[Close Price]]/Table2[[#This Row],[Day Low]])-1</f>
        <v>8.2576383154417954E-3</v>
      </c>
      <c r="AD101" s="1">
        <f>(Table2[[#This Row],[Day High]]/Table2[[#This Row],[Close Price]])-1</f>
        <v>2.2659022659022643E-2</v>
      </c>
      <c r="AE101" s="1">
        <f>(Table2[[#This Row],[Close Price]]/Table2[[#This Row],[Current Week Low]])-1</f>
        <v>4.3787993920972879E-2</v>
      </c>
      <c r="AF101" s="1">
        <f>(Table2[[#This Row],[Current Week High]]/Table2[[#This Row],[Close Price]])-1</f>
        <v>3.4671034671034606E-2</v>
      </c>
      <c r="AG101" s="1">
        <f>(Table2[[#This Row],[Close Price]]/Table2[[#This Row],[Current Month Low]])-1</f>
        <v>4.3787993920972879E-2</v>
      </c>
      <c r="AH101" s="1">
        <f>(Table2[[#This Row],[Current Month High]]/Table2[[#This Row],[Close Price]])-1</f>
        <v>6.2881062881062766E-2</v>
      </c>
      <c r="AI101">
        <v>32.377832377832299</v>
      </c>
      <c r="AJ101">
        <v>162.517916865742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0.37</v>
      </c>
      <c r="AM101" t="s">
        <v>3121</v>
      </c>
      <c r="AN101">
        <v>-9.08</v>
      </c>
      <c r="AO101" t="s">
        <v>3120</v>
      </c>
      <c r="AP101">
        <v>7.0823271496409004E-2</v>
      </c>
      <c r="AQ101">
        <f>(Table2[[#This Row],[Sharpe Ratio]]-AVERAGE(Table2[Sharpe Ratio]))/_xlfn.STDEV.P(Table2[Sharpe Ratio])</f>
        <v>0.10082223627880353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3.1350871073226383</v>
      </c>
      <c r="AS101">
        <f>_xlfn.RANK.AVG(Table2[[#This Row],[1Y Return vs Nifty Z-Score]],Table2[1Y Return vs Nifty Z-Score])</f>
        <v>97</v>
      </c>
      <c r="AT101">
        <f>_xlfn.RANK.AVG(Table2[[#This Row],[6M Return vs Nifty Z-Score]],Table2[6M Return vs Nifty Z-Score])</f>
        <v>45</v>
      </c>
      <c r="AU101">
        <f>_xlfn.RANK.AVG(Table2[[#This Row],[Sharpe Ratio Z-Score]],Table2[Sharpe Ratio Z-Score])</f>
        <v>312</v>
      </c>
      <c r="AV101">
        <f>(Table2[[#This Row],[Rank 1Y]]+Table2[[#This Row],[Rank 6M]]+Table2[[#This Row],[Rank Sharpe]])/3</f>
        <v>151.33333333333334</v>
      </c>
    </row>
    <row r="102" spans="1:48" x14ac:dyDescent="0.3">
      <c r="A102" t="s">
        <v>983</v>
      </c>
      <c r="B102" t="s">
        <v>984</v>
      </c>
      <c r="C102" t="s">
        <v>3075</v>
      </c>
      <c r="D102" t="s">
        <v>304</v>
      </c>
      <c r="E102">
        <v>14417.331034925</v>
      </c>
      <c r="F102">
        <v>1030.75</v>
      </c>
      <c r="G102">
        <v>109.149471436239</v>
      </c>
      <c r="H102">
        <f>(Table2[[#This Row],[1Y Return vs Nifty]]-AVERAGE(Table2[1Y Return vs Nifty]))/_xlfn.STDEV.P(Table2[1Y Return vs Nifty])</f>
        <v>1.1504829907380245</v>
      </c>
      <c r="I102">
        <v>7.0100321209916201</v>
      </c>
      <c r="J102">
        <f>(Table2[[#This Row],[1M Return vs Nifty]]-AVERAGE(Table2[1M Return vs Nifty]))/_xlfn.STDEV.P(Table2[1M Return vs Nifty])</f>
        <v>0.78233312728299897</v>
      </c>
      <c r="K102">
        <v>17.4532950982099</v>
      </c>
      <c r="L102">
        <f>(Table2[[#This Row],[6M Return vs Nifty]]-AVERAGE(Table2[6M Return vs Nifty]))/_xlfn.STDEV.P(Table2[6M Return vs Nifty])</f>
        <v>0.40055187417321347</v>
      </c>
      <c r="M102">
        <v>-0.75555081372616395</v>
      </c>
      <c r="N102">
        <f>(Table2[[#This Row],[1W Return vs Nifty]]-AVERAGE(Table2[1W Return vs Nifty]))/_xlfn.STDEV.P(Table2[1W Return vs Nifty])</f>
        <v>-7.5626536703137471E-3</v>
      </c>
      <c r="O102">
        <v>1012</v>
      </c>
      <c r="P102">
        <v>982.76376479914597</v>
      </c>
      <c r="Q102">
        <v>815.26762634074896</v>
      </c>
      <c r="R102">
        <v>55.291379700474103</v>
      </c>
      <c r="S102" s="1">
        <f>(Table2[[#This Row],[Close Price]]-Table2[[#This Row],[20D EMA]])/Table2[[#This Row],[20D EMA]]</f>
        <v>1.8527667984189724E-2</v>
      </c>
      <c r="T102" s="1">
        <f>(Table2[[#This Row],[Close Price]]-Table2[[#This Row],[50D EMA]])/Table2[[#This Row],[50D EMA]]</f>
        <v>4.8827843393942486E-2</v>
      </c>
      <c r="U102" s="1">
        <f>(Table2[[#This Row],[Close Price]]-Table2[[#This Row],[200D EMA]])/Table2[[#This Row],[200D EMA]]</f>
        <v>0.26430875788165797</v>
      </c>
      <c r="V102">
        <v>0.89358112650933996</v>
      </c>
      <c r="W102">
        <v>1021.55</v>
      </c>
      <c r="X102">
        <v>1054.55</v>
      </c>
      <c r="Y102">
        <v>940.05</v>
      </c>
      <c r="Z102">
        <v>1054.55</v>
      </c>
      <c r="AA102">
        <v>940.05</v>
      </c>
      <c r="AB102">
        <v>1082.5</v>
      </c>
      <c r="AC102" s="1">
        <f>(Table2[[#This Row],[Close Price]]/Table2[[#This Row],[Day Low]])-1</f>
        <v>9.0059223728649052E-3</v>
      </c>
      <c r="AD102" s="1">
        <f>(Table2[[#This Row],[Day High]]/Table2[[#This Row],[Close Price]])-1</f>
        <v>2.3089983022071214E-2</v>
      </c>
      <c r="AE102" s="1">
        <f>(Table2[[#This Row],[Close Price]]/Table2[[#This Row],[Current Week Low]])-1</f>
        <v>9.648422956225744E-2</v>
      </c>
      <c r="AF102" s="1">
        <f>(Table2[[#This Row],[Current Week High]]/Table2[[#This Row],[Close Price]])-1</f>
        <v>2.3089983022071214E-2</v>
      </c>
      <c r="AG102" s="1">
        <f>(Table2[[#This Row],[Close Price]]/Table2[[#This Row],[Current Month Low]])-1</f>
        <v>9.648422956225744E-2</v>
      </c>
      <c r="AH102" s="1">
        <f>(Table2[[#This Row],[Current Month High]]/Table2[[#This Row],[Close Price]])-1</f>
        <v>5.0206160562697111E-2</v>
      </c>
      <c r="AI102">
        <v>12.243512005821</v>
      </c>
      <c r="AJ102">
        <v>155.753365175857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-0.05</v>
      </c>
      <c r="AM102" t="s">
        <v>3120</v>
      </c>
      <c r="AN102">
        <v>-5.22</v>
      </c>
      <c r="AO102" t="s">
        <v>3120</v>
      </c>
      <c r="AP102">
        <v>0.131156690318074</v>
      </c>
      <c r="AQ102">
        <f>(Table2[[#This Row],[Sharpe Ratio]]-AVERAGE(Table2[Sharpe Ratio]))/_xlfn.STDEV.P(Table2[Sharpe Ratio])</f>
        <v>0.80267406714543454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3.1284794056693572</v>
      </c>
      <c r="AS102">
        <f>_xlfn.RANK.AVG(Table2[[#This Row],[1Y Return vs Nifty Z-Score]],Table2[1Y Return vs Nifty Z-Score])</f>
        <v>83</v>
      </c>
      <c r="AT102">
        <f>_xlfn.RANK.AVG(Table2[[#This Row],[6M Return vs Nifty Z-Score]],Table2[6M Return vs Nifty Z-Score])</f>
        <v>213</v>
      </c>
      <c r="AU102">
        <f>_xlfn.RANK.AVG(Table2[[#This Row],[Sharpe Ratio Z-Score]],Table2[Sharpe Ratio Z-Score])</f>
        <v>159</v>
      </c>
      <c r="AV102">
        <f>(Table2[[#This Row],[Rank 1Y]]+Table2[[#This Row],[Rank 6M]]+Table2[[#This Row],[Rank Sharpe]])/3</f>
        <v>151.66666666666666</v>
      </c>
    </row>
    <row r="103" spans="1:48" x14ac:dyDescent="0.3">
      <c r="A103" t="s">
        <v>1540</v>
      </c>
      <c r="B103" t="s">
        <v>1541</v>
      </c>
      <c r="C103" t="s">
        <v>3079</v>
      </c>
      <c r="D103" t="s">
        <v>46</v>
      </c>
      <c r="E103">
        <v>6275.3187401099904</v>
      </c>
      <c r="F103">
        <v>829.35</v>
      </c>
      <c r="G103">
        <v>80.483106835057498</v>
      </c>
      <c r="H103">
        <f>(Table2[[#This Row],[1Y Return vs Nifty]]-AVERAGE(Table2[1Y Return vs Nifty]))/_xlfn.STDEV.P(Table2[1Y Return vs Nifty])</f>
        <v>0.71465397072330339</v>
      </c>
      <c r="I103">
        <v>-9.5873290882521296</v>
      </c>
      <c r="J103">
        <f>(Table2[[#This Row],[1M Return vs Nifty]]-AVERAGE(Table2[1M Return vs Nifty]))/_xlfn.STDEV.P(Table2[1M Return vs Nifty])</f>
        <v>-0.77615133088901545</v>
      </c>
      <c r="K103">
        <v>16.634379682134298</v>
      </c>
      <c r="L103">
        <f>(Table2[[#This Row],[6M Return vs Nifty]]-AVERAGE(Table2[6M Return vs Nifty]))/_xlfn.STDEV.P(Table2[6M Return vs Nifty])</f>
        <v>0.37260027616831976</v>
      </c>
      <c r="M103">
        <v>-2.70610855101619</v>
      </c>
      <c r="N103">
        <f>(Table2[[#This Row],[1W Return vs Nifty]]-AVERAGE(Table2[1W Return vs Nifty]))/_xlfn.STDEV.P(Table2[1W Return vs Nifty])</f>
        <v>-0.39406462717420804</v>
      </c>
      <c r="O103">
        <v>828.78</v>
      </c>
      <c r="P103">
        <v>808.57785418632898</v>
      </c>
      <c r="Q103">
        <v>656.78096836443603</v>
      </c>
      <c r="R103">
        <v>51.639952835113696</v>
      </c>
      <c r="S103" s="1">
        <f>(Table2[[#This Row],[Close Price]]-Table2[[#This Row],[20D EMA]])/Table2[[#This Row],[20D EMA]]</f>
        <v>6.8775790921601638E-4</v>
      </c>
      <c r="T103" s="1">
        <f>(Table2[[#This Row],[Close Price]]-Table2[[#This Row],[50D EMA]])/Table2[[#This Row],[50D EMA]]</f>
        <v>2.5689728832078925E-2</v>
      </c>
      <c r="U103" s="1">
        <f>(Table2[[#This Row],[Close Price]]-Table2[[#This Row],[200D EMA]])/Table2[[#This Row],[200D EMA]]</f>
        <v>0.26274974450813943</v>
      </c>
      <c r="V103">
        <v>0.523194101192343</v>
      </c>
      <c r="W103">
        <v>800.45</v>
      </c>
      <c r="X103">
        <v>840</v>
      </c>
      <c r="Y103">
        <v>763.75</v>
      </c>
      <c r="Z103">
        <v>840.6</v>
      </c>
      <c r="AA103">
        <v>763.75</v>
      </c>
      <c r="AB103">
        <v>867.5</v>
      </c>
      <c r="AC103" s="1">
        <f>(Table2[[#This Row],[Close Price]]/Table2[[#This Row],[Day Low]])-1</f>
        <v>3.610469111124992E-2</v>
      </c>
      <c r="AD103" s="1">
        <f>(Table2[[#This Row],[Day High]]/Table2[[#This Row],[Close Price]])-1</f>
        <v>1.2841381805027918E-2</v>
      </c>
      <c r="AE103" s="1">
        <f>(Table2[[#This Row],[Close Price]]/Table2[[#This Row],[Current Week Low]])-1</f>
        <v>8.5891980360065512E-2</v>
      </c>
      <c r="AF103" s="1">
        <f>(Table2[[#This Row],[Current Week High]]/Table2[[#This Row],[Close Price]])-1</f>
        <v>1.3564839934888662E-2</v>
      </c>
      <c r="AG103" s="1">
        <f>(Table2[[#This Row],[Close Price]]/Table2[[#This Row],[Current Month Low]])-1</f>
        <v>8.5891980360065512E-2</v>
      </c>
      <c r="AH103" s="1">
        <f>(Table2[[#This Row],[Current Month High]]/Table2[[#This Row],[Close Price]])-1</f>
        <v>4.5999879423644918E-2</v>
      </c>
      <c r="AI103">
        <v>12.955929342255899</v>
      </c>
      <c r="AJ103">
        <v>115.97656249999901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0.17</v>
      </c>
      <c r="AM103" t="s">
        <v>3121</v>
      </c>
      <c r="AN103">
        <v>-0.27</v>
      </c>
      <c r="AO103" t="s">
        <v>3120</v>
      </c>
      <c r="AP103">
        <v>0.15084566199879401</v>
      </c>
      <c r="AQ103">
        <f>(Table2[[#This Row],[Sharpe Ratio]]-AVERAGE(Table2[Sharpe Ratio]))/_xlfn.STDEV.P(Table2[Sharpe Ratio])</f>
        <v>1.031713645738525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0.94875193456692464</v>
      </c>
      <c r="AS103">
        <f>_xlfn.RANK.AVG(Table2[[#This Row],[1Y Return vs Nifty Z-Score]],Table2[1Y Return vs Nifty Z-Score])</f>
        <v>125</v>
      </c>
      <c r="AT103">
        <f>_xlfn.RANK.AVG(Table2[[#This Row],[6M Return vs Nifty Z-Score]],Table2[6M Return vs Nifty Z-Score])</f>
        <v>220</v>
      </c>
      <c r="AU103">
        <f>_xlfn.RANK.AVG(Table2[[#This Row],[Sharpe Ratio Z-Score]],Table2[Sharpe Ratio Z-Score])</f>
        <v>110</v>
      </c>
      <c r="AV103">
        <f>(Table2[[#This Row],[Rank 1Y]]+Table2[[#This Row],[Rank 6M]]+Table2[[#This Row],[Rank Sharpe]])/3</f>
        <v>151.66666666666666</v>
      </c>
    </row>
    <row r="104" spans="1:48" x14ac:dyDescent="0.3">
      <c r="A104" t="s">
        <v>1424</v>
      </c>
      <c r="B104" t="s">
        <v>1425</v>
      </c>
      <c r="C104" t="s">
        <v>3089</v>
      </c>
      <c r="D104" t="s">
        <v>141</v>
      </c>
      <c r="E104">
        <v>7275.9405379500004</v>
      </c>
      <c r="F104">
        <v>872.55</v>
      </c>
      <c r="G104">
        <v>71.565033243597597</v>
      </c>
      <c r="H104">
        <f>(Table2[[#This Row],[1Y Return vs Nifty]]-AVERAGE(Table2[1Y Return vs Nifty]))/_xlfn.STDEV.P(Table2[1Y Return vs Nifty])</f>
        <v>0.57906805573689668</v>
      </c>
      <c r="I104">
        <v>-19.986840238209901</v>
      </c>
      <c r="J104">
        <f>(Table2[[#This Row],[1M Return vs Nifty]]-AVERAGE(Table2[1M Return vs Nifty]))/_xlfn.STDEV.P(Table2[1M Return vs Nifty])</f>
        <v>-1.7526605660299093</v>
      </c>
      <c r="K104">
        <v>15.4378985400635</v>
      </c>
      <c r="L104">
        <f>(Table2[[#This Row],[6M Return vs Nifty]]-AVERAGE(Table2[6M Return vs Nifty]))/_xlfn.STDEV.P(Table2[6M Return vs Nifty])</f>
        <v>0.33176143097492111</v>
      </c>
      <c r="M104">
        <v>-0.16512241542229</v>
      </c>
      <c r="N104">
        <f>(Table2[[#This Row],[1W Return vs Nifty]]-AVERAGE(Table2[1W Return vs Nifty]))/_xlfn.STDEV.P(Table2[1W Return vs Nifty])</f>
        <v>0.1094304180006837</v>
      </c>
      <c r="O104">
        <v>909.41</v>
      </c>
      <c r="P104">
        <v>910.19435604216096</v>
      </c>
      <c r="Q104">
        <v>741.67842748382895</v>
      </c>
      <c r="R104">
        <v>38.507083706732402</v>
      </c>
      <c r="S104" s="1">
        <f>(Table2[[#This Row],[Close Price]]-Table2[[#This Row],[20D EMA]])/Table2[[#This Row],[20D EMA]]</f>
        <v>-4.0531773347555027E-2</v>
      </c>
      <c r="T104" s="1">
        <f>(Table2[[#This Row],[Close Price]]-Table2[[#This Row],[50D EMA]])/Table2[[#This Row],[50D EMA]]</f>
        <v>-4.1358590934195257E-2</v>
      </c>
      <c r="U104" s="1">
        <f>(Table2[[#This Row],[Close Price]]-Table2[[#This Row],[200D EMA]])/Table2[[#This Row],[200D EMA]]</f>
        <v>0.17645325476184817</v>
      </c>
      <c r="V104">
        <v>0.45914077498490402</v>
      </c>
      <c r="W104">
        <v>871</v>
      </c>
      <c r="X104">
        <v>888.8</v>
      </c>
      <c r="Y104">
        <v>836.9</v>
      </c>
      <c r="Z104">
        <v>907.95</v>
      </c>
      <c r="AA104">
        <v>836.9</v>
      </c>
      <c r="AB104">
        <v>938.2</v>
      </c>
      <c r="AC104" s="1">
        <f>(Table2[[#This Row],[Close Price]]/Table2[[#This Row],[Day Low]])-1</f>
        <v>1.7795637198620984E-3</v>
      </c>
      <c r="AD104" s="1">
        <f>(Table2[[#This Row],[Day High]]/Table2[[#This Row],[Close Price]])-1</f>
        <v>1.862357458025321E-2</v>
      </c>
      <c r="AE104" s="1">
        <f>(Table2[[#This Row],[Close Price]]/Table2[[#This Row],[Current Week Low]])-1</f>
        <v>4.2597681921376473E-2</v>
      </c>
      <c r="AF104" s="1">
        <f>(Table2[[#This Row],[Current Week High]]/Table2[[#This Row],[Close Price]])-1</f>
        <v>4.0570740931751947E-2</v>
      </c>
      <c r="AG104" s="1">
        <f>(Table2[[#This Row],[Close Price]]/Table2[[#This Row],[Current Month Low]])-1</f>
        <v>4.2597681921376473E-2</v>
      </c>
      <c r="AH104" s="1">
        <f>(Table2[[#This Row],[Current Month High]]/Table2[[#This Row],[Close Price]])-1</f>
        <v>7.5239241304223325E-2</v>
      </c>
      <c r="AI104">
        <v>27.213340209730099</v>
      </c>
      <c r="AJ104">
        <v>141.16915422885501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0.06</v>
      </c>
      <c r="AM104" t="s">
        <v>3121</v>
      </c>
      <c r="AN104">
        <v>-9.3800000000000008</v>
      </c>
      <c r="AO104" t="s">
        <v>3120</v>
      </c>
      <c r="AP104">
        <v>0.169395657493605</v>
      </c>
      <c r="AQ104">
        <f>(Table2[[#This Row],[Sharpe Ratio]]-AVERAGE(Table2[Sharpe Ratio]))/_xlfn.STDEV.P(Table2[Sharpe Ratio])</f>
        <v>1.2475036433032869</v>
      </c>
      <c r="AR1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4">
        <f>_xlfn.RANK.AVG(Table2[[#This Row],[1Y Return vs Nifty Z-Score]],Table2[1Y Return vs Nifty Z-Score])</f>
        <v>149</v>
      </c>
      <c r="AT104">
        <f>_xlfn.RANK.AVG(Table2[[#This Row],[6M Return vs Nifty Z-Score]],Table2[6M Return vs Nifty Z-Score])</f>
        <v>229</v>
      </c>
      <c r="AU104">
        <f>_xlfn.RANK.AVG(Table2[[#This Row],[Sharpe Ratio Z-Score]],Table2[Sharpe Ratio Z-Score])</f>
        <v>80</v>
      </c>
      <c r="AV104">
        <f>(Table2[[#This Row],[Rank 1Y]]+Table2[[#This Row],[Rank 6M]]+Table2[[#This Row],[Rank Sharpe]])/3</f>
        <v>152.66666666666666</v>
      </c>
    </row>
    <row r="105" spans="1:48" x14ac:dyDescent="0.3">
      <c r="A105" t="s">
        <v>1257</v>
      </c>
      <c r="B105" t="s">
        <v>1258</v>
      </c>
      <c r="C105" t="s">
        <v>3079</v>
      </c>
      <c r="D105" t="s">
        <v>46</v>
      </c>
      <c r="E105">
        <v>8872.5023220000003</v>
      </c>
      <c r="F105">
        <v>1324.5</v>
      </c>
      <c r="G105">
        <v>48.545421981626397</v>
      </c>
      <c r="H105">
        <f>(Table2[[#This Row],[1Y Return vs Nifty]]-AVERAGE(Table2[1Y Return vs Nifty]))/_xlfn.STDEV.P(Table2[1Y Return vs Nifty])</f>
        <v>0.22908943943857307</v>
      </c>
      <c r="I105">
        <v>-12.739290664883599</v>
      </c>
      <c r="J105">
        <f>(Table2[[#This Row],[1M Return vs Nifty]]-AVERAGE(Table2[1M Return vs Nifty]))/_xlfn.STDEV.P(Table2[1M Return vs Nifty])</f>
        <v>-1.072119049371858</v>
      </c>
      <c r="K105">
        <v>36.669178621038498</v>
      </c>
      <c r="L105">
        <f>(Table2[[#This Row],[6M Return vs Nifty]]-AVERAGE(Table2[6M Return vs Nifty]))/_xlfn.STDEV.P(Table2[6M Return vs Nifty])</f>
        <v>1.0564372574438348</v>
      </c>
      <c r="M105">
        <v>-2.3935934895896298</v>
      </c>
      <c r="N105">
        <f>(Table2[[#This Row],[1W Return vs Nifty]]-AVERAGE(Table2[1W Return vs Nifty]))/_xlfn.STDEV.P(Table2[1W Return vs Nifty])</f>
        <v>-0.33213993472246317</v>
      </c>
      <c r="O105">
        <v>1348.22</v>
      </c>
      <c r="P105">
        <v>1308.46686415512</v>
      </c>
      <c r="Q105">
        <v>1078.6688305975399</v>
      </c>
      <c r="R105">
        <v>43.339691735589497</v>
      </c>
      <c r="S105" s="1">
        <f>(Table2[[#This Row],[Close Price]]-Table2[[#This Row],[20D EMA]])/Table2[[#This Row],[20D EMA]]</f>
        <v>-1.7593567815341729E-2</v>
      </c>
      <c r="T105" s="1">
        <f>(Table2[[#This Row],[Close Price]]-Table2[[#This Row],[50D EMA]])/Table2[[#This Row],[50D EMA]]</f>
        <v>1.2253375522224354E-2</v>
      </c>
      <c r="U105" s="1">
        <f>(Table2[[#This Row],[Close Price]]-Table2[[#This Row],[200D EMA]])/Table2[[#This Row],[200D EMA]]</f>
        <v>0.2279023574513406</v>
      </c>
      <c r="V105">
        <v>0.431700368649441</v>
      </c>
      <c r="W105">
        <v>1312.15</v>
      </c>
      <c r="X105">
        <v>1344.9</v>
      </c>
      <c r="Y105">
        <v>1273</v>
      </c>
      <c r="Z105">
        <v>1344.9</v>
      </c>
      <c r="AA105">
        <v>1273</v>
      </c>
      <c r="AB105">
        <v>1429</v>
      </c>
      <c r="AC105" s="1">
        <f>(Table2[[#This Row],[Close Price]]/Table2[[#This Row],[Day Low]])-1</f>
        <v>9.4120336851730713E-3</v>
      </c>
      <c r="AD105" s="1">
        <f>(Table2[[#This Row],[Day High]]/Table2[[#This Row],[Close Price]])-1</f>
        <v>1.540203850509636E-2</v>
      </c>
      <c r="AE105" s="1">
        <f>(Table2[[#This Row],[Close Price]]/Table2[[#This Row],[Current Week Low]])-1</f>
        <v>4.0455616653574333E-2</v>
      </c>
      <c r="AF105" s="1">
        <f>(Table2[[#This Row],[Current Week High]]/Table2[[#This Row],[Close Price]])-1</f>
        <v>1.540203850509636E-2</v>
      </c>
      <c r="AG105" s="1">
        <f>(Table2[[#This Row],[Close Price]]/Table2[[#This Row],[Current Month Low]])-1</f>
        <v>4.0455616653574333E-2</v>
      </c>
      <c r="AH105" s="1">
        <f>(Table2[[#This Row],[Current Month High]]/Table2[[#This Row],[Close Price]])-1</f>
        <v>7.8897697244243004E-2</v>
      </c>
      <c r="AI105">
        <v>16.4552661381653</v>
      </c>
      <c r="AJ105">
        <v>103.76923076923001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0.05</v>
      </c>
      <c r="AM105" t="s">
        <v>3121</v>
      </c>
      <c r="AN105">
        <v>-4.07</v>
      </c>
      <c r="AO105" t="s">
        <v>3120</v>
      </c>
      <c r="AP105">
        <v>0.14093296271918301</v>
      </c>
      <c r="AQ105">
        <f>(Table2[[#This Row],[Sharpe Ratio]]-AVERAGE(Table2[Sharpe Ratio]))/_xlfn.STDEV.P(Table2[Sharpe Ratio])</f>
        <v>0.91640033722554792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0.79766805001363461</v>
      </c>
      <c r="AS105">
        <f>_xlfn.RANK.AVG(Table2[[#This Row],[1Y Return vs Nifty Z-Score]],Table2[1Y Return vs Nifty Z-Score])</f>
        <v>233</v>
      </c>
      <c r="AT105">
        <f>_xlfn.RANK.AVG(Table2[[#This Row],[6M Return vs Nifty Z-Score]],Table2[6M Return vs Nifty Z-Score])</f>
        <v>101</v>
      </c>
      <c r="AU105">
        <f>_xlfn.RANK.AVG(Table2[[#This Row],[Sharpe Ratio Z-Score]],Table2[Sharpe Ratio Z-Score])</f>
        <v>126</v>
      </c>
      <c r="AV105">
        <f>(Table2[[#This Row],[Rank 1Y]]+Table2[[#This Row],[Rank 6M]]+Table2[[#This Row],[Rank Sharpe]])/3</f>
        <v>153.33333333333334</v>
      </c>
    </row>
    <row r="106" spans="1:48" x14ac:dyDescent="0.3">
      <c r="A106" t="s">
        <v>58</v>
      </c>
      <c r="B106" t="s">
        <v>59</v>
      </c>
      <c r="C106" t="s">
        <v>3081</v>
      </c>
      <c r="D106" t="s">
        <v>60</v>
      </c>
      <c r="E106">
        <v>398193.59479270998</v>
      </c>
      <c r="F106">
        <v>410.65</v>
      </c>
      <c r="G106">
        <v>63.650777533927403</v>
      </c>
      <c r="H106">
        <f>(Table2[[#This Row],[1Y Return vs Nifty]]-AVERAGE(Table2[1Y Return vs Nifty]))/_xlfn.STDEV.P(Table2[1Y Return vs Nifty])</f>
        <v>0.45874368401836668</v>
      </c>
      <c r="I106">
        <v>7.9529243159702903</v>
      </c>
      <c r="J106">
        <f>(Table2[[#This Row],[1M Return vs Nifty]]-AVERAGE(Table2[1M Return vs Nifty]))/_xlfn.STDEV.P(Table2[1M Return vs Nifty])</f>
        <v>0.87087026358316821</v>
      </c>
      <c r="K106">
        <v>14.525411539282301</v>
      </c>
      <c r="L106">
        <f>(Table2[[#This Row],[6M Return vs Nifty]]-AVERAGE(Table2[6M Return vs Nifty]))/_xlfn.STDEV.P(Table2[6M Return vs Nifty])</f>
        <v>0.30061600456109899</v>
      </c>
      <c r="M106">
        <v>-0.69401945341998394</v>
      </c>
      <c r="N106">
        <f>(Table2[[#This Row],[1W Return vs Nifty]]-AVERAGE(Table2[1W Return vs Nifty]))/_xlfn.STDEV.P(Table2[1W Return vs Nifty])</f>
        <v>4.629752499502514E-3</v>
      </c>
      <c r="O106">
        <v>400.49</v>
      </c>
      <c r="P106">
        <v>384.44355198867902</v>
      </c>
      <c r="Q106">
        <v>332.872307996161</v>
      </c>
      <c r="R106">
        <v>57.6615359424544</v>
      </c>
      <c r="S106" s="1">
        <f>(Table2[[#This Row],[Close Price]]-Table2[[#This Row],[20D EMA]])/Table2[[#This Row],[20D EMA]]</f>
        <v>2.5368923069240101E-2</v>
      </c>
      <c r="T106" s="1">
        <f>(Table2[[#This Row],[Close Price]]-Table2[[#This Row],[50D EMA]])/Table2[[#This Row],[50D EMA]]</f>
        <v>6.8167219545647834E-2</v>
      </c>
      <c r="U106" s="1">
        <f>(Table2[[#This Row],[Close Price]]-Table2[[#This Row],[200D EMA]])/Table2[[#This Row],[200D EMA]]</f>
        <v>0.23365624035248972</v>
      </c>
      <c r="V106">
        <v>1.2284634943933099</v>
      </c>
      <c r="W106">
        <v>408.2</v>
      </c>
      <c r="X106">
        <v>416.35</v>
      </c>
      <c r="Y106">
        <v>404.65</v>
      </c>
      <c r="Z106">
        <v>424.95</v>
      </c>
      <c r="AA106">
        <v>404.65</v>
      </c>
      <c r="AB106">
        <v>426.3</v>
      </c>
      <c r="AC106" s="1">
        <f>(Table2[[#This Row],[Close Price]]/Table2[[#This Row],[Day Low]])-1</f>
        <v>6.0019598236158433E-3</v>
      </c>
      <c r="AD106" s="1">
        <f>(Table2[[#This Row],[Day High]]/Table2[[#This Row],[Close Price]])-1</f>
        <v>1.3880433459150243E-2</v>
      </c>
      <c r="AE106" s="1">
        <f>(Table2[[#This Row],[Close Price]]/Table2[[#This Row],[Current Week Low]])-1</f>
        <v>1.4827628815025307E-2</v>
      </c>
      <c r="AF106" s="1">
        <f>(Table2[[#This Row],[Current Week High]]/Table2[[#This Row],[Close Price]])-1</f>
        <v>3.4822841836113616E-2</v>
      </c>
      <c r="AG106" s="1">
        <f>(Table2[[#This Row],[Close Price]]/Table2[[#This Row],[Current Month Low]])-1</f>
        <v>1.4827628815025307E-2</v>
      </c>
      <c r="AH106" s="1">
        <f>(Table2[[#This Row],[Current Month High]]/Table2[[#This Row],[Close Price]])-1</f>
        <v>3.8110312918543832E-2</v>
      </c>
      <c r="AI106">
        <v>3.8110312918543801</v>
      </c>
      <c r="AJ106">
        <v>93.885741265344606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0.05</v>
      </c>
      <c r="AM106" t="s">
        <v>3121</v>
      </c>
      <c r="AN106">
        <v>4.5999999999999996</v>
      </c>
      <c r="AO106" t="s">
        <v>3121</v>
      </c>
      <c r="AP106">
        <v>0.19178557777088501</v>
      </c>
      <c r="AQ106">
        <f>(Table2[[#This Row],[Sharpe Ratio]]-AVERAGE(Table2[Sharpe Ratio]))/_xlfn.STDEV.P(Table2[Sharpe Ratio])</f>
        <v>1.5079630511484798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3.1428227558106161</v>
      </c>
      <c r="AS106">
        <f>_xlfn.RANK.AVG(Table2[[#This Row],[1Y Return vs Nifty Z-Score]],Table2[1Y Return vs Nifty Z-Score])</f>
        <v>179</v>
      </c>
      <c r="AT106">
        <f>_xlfn.RANK.AVG(Table2[[#This Row],[6M Return vs Nifty Z-Score]],Table2[6M Return vs Nifty Z-Score])</f>
        <v>239</v>
      </c>
      <c r="AU106">
        <f>_xlfn.RANK.AVG(Table2[[#This Row],[Sharpe Ratio Z-Score]],Table2[Sharpe Ratio Z-Score])</f>
        <v>48</v>
      </c>
      <c r="AV106">
        <f>(Table2[[#This Row],[Rank 1Y]]+Table2[[#This Row],[Rank 6M]]+Table2[[#This Row],[Rank Sharpe]])/3</f>
        <v>155.33333333333334</v>
      </c>
    </row>
    <row r="107" spans="1:48" x14ac:dyDescent="0.3">
      <c r="A107" t="s">
        <v>826</v>
      </c>
      <c r="B107" t="s">
        <v>827</v>
      </c>
      <c r="C107" t="s">
        <v>3076</v>
      </c>
      <c r="D107" t="s">
        <v>124</v>
      </c>
      <c r="E107">
        <v>18485.929503723</v>
      </c>
      <c r="F107">
        <v>70.73</v>
      </c>
      <c r="G107">
        <v>368.77413076628397</v>
      </c>
      <c r="H107">
        <f>(Table2[[#This Row],[1Y Return vs Nifty]]-AVERAGE(Table2[1Y Return vs Nifty]))/_xlfn.STDEV.P(Table2[1Y Return vs Nifty])</f>
        <v>5.0976860079914124</v>
      </c>
      <c r="I107">
        <v>12.1599404541524</v>
      </c>
      <c r="J107">
        <f>(Table2[[#This Row],[1M Return vs Nifty]]-AVERAGE(Table2[1M Return vs Nifty]))/_xlfn.STDEV.P(Table2[1M Return vs Nifty])</f>
        <v>1.2659071121506407</v>
      </c>
      <c r="K107">
        <v>2.2133204740413901</v>
      </c>
      <c r="L107">
        <f>(Table2[[#This Row],[6M Return vs Nifty]]-AVERAGE(Table2[6M Return vs Nifty]))/_xlfn.STDEV.P(Table2[6M Return vs Nifty])</f>
        <v>-0.11962595608540443</v>
      </c>
      <c r="M107">
        <v>-7.1432710853275898</v>
      </c>
      <c r="N107">
        <f>(Table2[[#This Row],[1W Return vs Nifty]]-AVERAGE(Table2[1W Return vs Nifty]))/_xlfn.STDEV.P(Table2[1W Return vs Nifty])</f>
        <v>-1.2732860126696017</v>
      </c>
      <c r="O107">
        <v>75.459999999999994</v>
      </c>
      <c r="P107">
        <v>68.900996443253604</v>
      </c>
      <c r="Q107">
        <v>49.718243354821503</v>
      </c>
      <c r="R107">
        <v>36.064998453207103</v>
      </c>
      <c r="S107" s="1">
        <f>(Table2[[#This Row],[Close Price]]-Table2[[#This Row],[20D EMA]])/Table2[[#This Row],[20D EMA]]</f>
        <v>-6.2682215743440101E-2</v>
      </c>
      <c r="T107" s="1">
        <f>(Table2[[#This Row],[Close Price]]-Table2[[#This Row],[50D EMA]])/Table2[[#This Row],[50D EMA]]</f>
        <v>2.6545386150587172E-2</v>
      </c>
      <c r="U107" s="1">
        <f>(Table2[[#This Row],[Close Price]]-Table2[[#This Row],[200D EMA]])/Table2[[#This Row],[200D EMA]]</f>
        <v>0.42261663380230535</v>
      </c>
      <c r="V107">
        <v>1.1303527227408201</v>
      </c>
      <c r="W107">
        <v>70.3</v>
      </c>
      <c r="X107">
        <v>74.2</v>
      </c>
      <c r="Y107">
        <v>70.3</v>
      </c>
      <c r="Z107">
        <v>79.89</v>
      </c>
      <c r="AA107">
        <v>70.3</v>
      </c>
      <c r="AB107">
        <v>88.8</v>
      </c>
      <c r="AC107" s="1">
        <f>(Table2[[#This Row],[Close Price]]/Table2[[#This Row],[Day Low]])-1</f>
        <v>6.1166429587482529E-3</v>
      </c>
      <c r="AD107" s="1">
        <f>(Table2[[#This Row],[Day High]]/Table2[[#This Row],[Close Price]])-1</f>
        <v>4.9059804891842251E-2</v>
      </c>
      <c r="AE107" s="1">
        <f>(Table2[[#This Row],[Close Price]]/Table2[[#This Row],[Current Week Low]])-1</f>
        <v>6.1166429587482529E-3</v>
      </c>
      <c r="AF107" s="1">
        <f>(Table2[[#This Row],[Current Week High]]/Table2[[#This Row],[Close Price]])-1</f>
        <v>0.12950657429662082</v>
      </c>
      <c r="AG107" s="1">
        <f>(Table2[[#This Row],[Close Price]]/Table2[[#This Row],[Current Month Low]])-1</f>
        <v>6.1166429587482529E-3</v>
      </c>
      <c r="AH107" s="1">
        <f>(Table2[[#This Row],[Current Month High]]/Table2[[#This Row],[Close Price]])-1</f>
        <v>0.25547858051746064</v>
      </c>
      <c r="AI107">
        <v>29.223808850558399</v>
      </c>
      <c r="AJ107">
        <v>421.99261992619898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0.11</v>
      </c>
      <c r="AM107" t="s">
        <v>3121</v>
      </c>
      <c r="AN107">
        <v>-15.75</v>
      </c>
      <c r="AO107" t="s">
        <v>3120</v>
      </c>
      <c r="AP107">
        <v>0.147510434802821</v>
      </c>
      <c r="AQ107">
        <f>(Table2[[#This Row],[Sharpe Ratio]]-AVERAGE(Table2[Sharpe Ratio]))/_xlfn.STDEV.P(Table2[Sharpe Ratio])</f>
        <v>0.99291532534549476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5.9635964767325405</v>
      </c>
      <c r="AS107">
        <f>_xlfn.RANK.AVG(Table2[[#This Row],[1Y Return vs Nifty Z-Score]],Table2[1Y Return vs Nifty Z-Score])</f>
        <v>2</v>
      </c>
      <c r="AT107">
        <f>_xlfn.RANK.AVG(Table2[[#This Row],[6M Return vs Nifty Z-Score]],Table2[6M Return vs Nifty Z-Score])</f>
        <v>352</v>
      </c>
      <c r="AU107">
        <f>_xlfn.RANK.AVG(Table2[[#This Row],[Sharpe Ratio Z-Score]],Table2[Sharpe Ratio Z-Score])</f>
        <v>116</v>
      </c>
      <c r="AV107">
        <f>(Table2[[#This Row],[Rank 1Y]]+Table2[[#This Row],[Rank 6M]]+Table2[[#This Row],[Rank Sharpe]])/3</f>
        <v>156.66666666666666</v>
      </c>
    </row>
    <row r="108" spans="1:48" x14ac:dyDescent="0.3">
      <c r="A108" t="s">
        <v>1507</v>
      </c>
      <c r="B108" t="s">
        <v>1508</v>
      </c>
      <c r="C108" t="s">
        <v>3076</v>
      </c>
      <c r="D108" t="s">
        <v>413</v>
      </c>
      <c r="E108">
        <v>6448.547434997</v>
      </c>
      <c r="F108">
        <v>208.99</v>
      </c>
      <c r="G108">
        <v>192.29395393899301</v>
      </c>
      <c r="H108">
        <f>(Table2[[#This Row],[1Y Return vs Nifty]]-AVERAGE(Table2[1Y Return vs Nifty]))/_xlfn.STDEV.P(Table2[1Y Return vs Nifty])</f>
        <v>2.4145699732678176</v>
      </c>
      <c r="I108">
        <v>6.59034733662285</v>
      </c>
      <c r="J108">
        <f>(Table2[[#This Row],[1M Return vs Nifty]]-AVERAGE(Table2[1M Return vs Nifty]))/_xlfn.STDEV.P(Table2[1M Return vs Nifty])</f>
        <v>0.74292492223617979</v>
      </c>
      <c r="K108">
        <v>23.796420849914298</v>
      </c>
      <c r="L108">
        <f>(Table2[[#This Row],[6M Return vs Nifty]]-AVERAGE(Table2[6M Return vs Nifty]))/_xlfn.STDEV.P(Table2[6M Return vs Nifty])</f>
        <v>0.61705836266477043</v>
      </c>
      <c r="M108">
        <v>-2.8150237006930401</v>
      </c>
      <c r="N108">
        <f>(Table2[[#This Row],[1W Return vs Nifty]]-AVERAGE(Table2[1W Return vs Nifty]))/_xlfn.STDEV.P(Table2[1W Return vs Nifty])</f>
        <v>-0.41564610589170548</v>
      </c>
      <c r="O108">
        <v>202.22</v>
      </c>
      <c r="P108">
        <v>195.984197239537</v>
      </c>
      <c r="Q108">
        <v>157.77722535840999</v>
      </c>
      <c r="R108">
        <v>58.928957449757199</v>
      </c>
      <c r="S108" s="1">
        <f>(Table2[[#This Row],[Close Price]]-Table2[[#This Row],[20D EMA]])/Table2[[#This Row],[20D EMA]]</f>
        <v>3.3478389872416234E-2</v>
      </c>
      <c r="T108" s="1">
        <f>(Table2[[#This Row],[Close Price]]-Table2[[#This Row],[50D EMA]])/Table2[[#This Row],[50D EMA]]</f>
        <v>6.6361487016052531E-2</v>
      </c>
      <c r="U108" s="1">
        <f>(Table2[[#This Row],[Close Price]]-Table2[[#This Row],[200D EMA]])/Table2[[#This Row],[200D EMA]]</f>
        <v>0.32458914475935308</v>
      </c>
      <c r="V108">
        <v>1.1748710327270999</v>
      </c>
      <c r="W108">
        <v>207</v>
      </c>
      <c r="X108">
        <v>217.9</v>
      </c>
      <c r="Y108">
        <v>195</v>
      </c>
      <c r="Z108">
        <v>217.9</v>
      </c>
      <c r="AA108">
        <v>195</v>
      </c>
      <c r="AB108">
        <v>222.8</v>
      </c>
      <c r="AC108" s="1">
        <f>(Table2[[#This Row],[Close Price]]/Table2[[#This Row],[Day Low]])-1</f>
        <v>9.6135265700483252E-3</v>
      </c>
      <c r="AD108" s="1">
        <f>(Table2[[#This Row],[Day High]]/Table2[[#This Row],[Close Price]])-1</f>
        <v>4.2633618833437081E-2</v>
      </c>
      <c r="AE108" s="1">
        <f>(Table2[[#This Row],[Close Price]]/Table2[[#This Row],[Current Week Low]])-1</f>
        <v>7.1743589743589853E-2</v>
      </c>
      <c r="AF108" s="1">
        <f>(Table2[[#This Row],[Current Week High]]/Table2[[#This Row],[Close Price]])-1</f>
        <v>4.2633618833437081E-2</v>
      </c>
      <c r="AG108" s="1">
        <f>(Table2[[#This Row],[Close Price]]/Table2[[#This Row],[Current Month Low]])-1</f>
        <v>7.1743589743589853E-2</v>
      </c>
      <c r="AH108" s="1">
        <f>(Table2[[#This Row],[Current Month High]]/Table2[[#This Row],[Close Price]])-1</f>
        <v>6.6079716732857952E-2</v>
      </c>
      <c r="AI108">
        <v>14.790181348389799</v>
      </c>
      <c r="AJ108">
        <v>230.41897233201499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0.02</v>
      </c>
      <c r="AM108" t="s">
        <v>3121</v>
      </c>
      <c r="AN108">
        <v>10.34</v>
      </c>
      <c r="AO108" t="s">
        <v>3121</v>
      </c>
      <c r="AP108">
        <v>7.4570714590005999E-2</v>
      </c>
      <c r="AQ108">
        <f>(Table2[[#This Row],[Sharpe Ratio]]-AVERAGE(Table2[Sharpe Ratio]))/_xlfn.STDEV.P(Table2[Sharpe Ratio])</f>
        <v>0.14441581754234545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3.5033229698194077</v>
      </c>
      <c r="AS108">
        <f>_xlfn.RANK.AVG(Table2[[#This Row],[1Y Return vs Nifty Z-Score]],Table2[1Y Return vs Nifty Z-Score])</f>
        <v>18</v>
      </c>
      <c r="AT108">
        <f>_xlfn.RANK.AVG(Table2[[#This Row],[6M Return vs Nifty Z-Score]],Table2[6M Return vs Nifty Z-Score])</f>
        <v>156</v>
      </c>
      <c r="AU108">
        <f>_xlfn.RANK.AVG(Table2[[#This Row],[Sharpe Ratio Z-Score]],Table2[Sharpe Ratio Z-Score])</f>
        <v>298</v>
      </c>
      <c r="AV108">
        <f>(Table2[[#This Row],[Rank 1Y]]+Table2[[#This Row],[Rank 6M]]+Table2[[#This Row],[Rank Sharpe]])/3</f>
        <v>157.33333333333334</v>
      </c>
    </row>
    <row r="109" spans="1:48" x14ac:dyDescent="0.3">
      <c r="A109" t="s">
        <v>521</v>
      </c>
      <c r="B109" t="s">
        <v>522</v>
      </c>
      <c r="C109" t="s">
        <v>3087</v>
      </c>
      <c r="D109" t="s">
        <v>523</v>
      </c>
      <c r="E109">
        <v>38120.239447150001</v>
      </c>
      <c r="F109">
        <v>4224.25</v>
      </c>
      <c r="G109">
        <v>50.958819106749203</v>
      </c>
      <c r="H109">
        <f>(Table2[[#This Row],[1Y Return vs Nifty]]-AVERAGE(Table2[1Y Return vs Nifty]))/_xlfn.STDEV.P(Table2[1Y Return vs Nifty])</f>
        <v>0.26578151806738065</v>
      </c>
      <c r="I109">
        <v>-10.3206917840235</v>
      </c>
      <c r="J109">
        <f>(Table2[[#This Row],[1M Return vs Nifty]]-AVERAGE(Table2[1M Return vs Nifty]))/_xlfn.STDEV.P(Table2[1M Return vs Nifty])</f>
        <v>-0.8450137451700438</v>
      </c>
      <c r="K109">
        <v>15.3691210958835</v>
      </c>
      <c r="L109">
        <f>(Table2[[#This Row],[6M Return vs Nifty]]-AVERAGE(Table2[6M Return vs Nifty]))/_xlfn.STDEV.P(Table2[6M Return vs Nifty])</f>
        <v>0.32941388758547552</v>
      </c>
      <c r="M109">
        <v>-2.1878526742581799</v>
      </c>
      <c r="N109">
        <f>(Table2[[#This Row],[1W Return vs Nifty]]-AVERAGE(Table2[1W Return vs Nifty]))/_xlfn.STDEV.P(Table2[1W Return vs Nifty])</f>
        <v>-0.29137250208733168</v>
      </c>
      <c r="O109">
        <v>4251.38</v>
      </c>
      <c r="P109">
        <v>4265.6016479668597</v>
      </c>
      <c r="Q109">
        <v>3645.8056303496701</v>
      </c>
      <c r="R109">
        <v>50.729233970687602</v>
      </c>
      <c r="S109" s="1">
        <f>(Table2[[#This Row],[Close Price]]-Table2[[#This Row],[20D EMA]])/Table2[[#This Row],[20D EMA]]</f>
        <v>-6.3814573150365551E-3</v>
      </c>
      <c r="T109" s="1">
        <f>(Table2[[#This Row],[Close Price]]-Table2[[#This Row],[50D EMA]])/Table2[[#This Row],[50D EMA]]</f>
        <v>-9.6942123009937809E-3</v>
      </c>
      <c r="U109" s="1">
        <f>(Table2[[#This Row],[Close Price]]-Table2[[#This Row],[200D EMA]])/Table2[[#This Row],[200D EMA]]</f>
        <v>0.15866023268905072</v>
      </c>
      <c r="V109">
        <v>0.82244281967025801</v>
      </c>
      <c r="W109">
        <v>4163</v>
      </c>
      <c r="X109">
        <v>4253</v>
      </c>
      <c r="Y109">
        <v>3950.05</v>
      </c>
      <c r="Z109">
        <v>4253</v>
      </c>
      <c r="AA109">
        <v>3950.05</v>
      </c>
      <c r="AB109">
        <v>4386.8500000000004</v>
      </c>
      <c r="AC109" s="1">
        <f>(Table2[[#This Row],[Close Price]]/Table2[[#This Row],[Day Low]])-1</f>
        <v>1.4712947393706433E-2</v>
      </c>
      <c r="AD109" s="1">
        <f>(Table2[[#This Row],[Day High]]/Table2[[#This Row],[Close Price]])-1</f>
        <v>6.8059418831745155E-3</v>
      </c>
      <c r="AE109" s="1">
        <f>(Table2[[#This Row],[Close Price]]/Table2[[#This Row],[Current Week Low]])-1</f>
        <v>6.9416842824774339E-2</v>
      </c>
      <c r="AF109" s="1">
        <f>(Table2[[#This Row],[Current Week High]]/Table2[[#This Row],[Close Price]])-1</f>
        <v>6.8059418831745155E-3</v>
      </c>
      <c r="AG109" s="1">
        <f>(Table2[[#This Row],[Close Price]]/Table2[[#This Row],[Current Month Low]])-1</f>
        <v>6.9416842824774339E-2</v>
      </c>
      <c r="AH109" s="1">
        <f>(Table2[[#This Row],[Current Month High]]/Table2[[#This Row],[Close Price]])-1</f>
        <v>3.8492040007102046E-2</v>
      </c>
      <c r="AI109">
        <v>19.304018464816199</v>
      </c>
      <c r="AJ109">
        <v>90.024741340530795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-7.0000000000000007E-2</v>
      </c>
      <c r="AM109" t="s">
        <v>3120</v>
      </c>
      <c r="AN109">
        <v>1.17</v>
      </c>
      <c r="AO109" t="s">
        <v>3121</v>
      </c>
      <c r="AP109">
        <v>0.22698536071030401</v>
      </c>
      <c r="AQ109">
        <f>(Table2[[#This Row],[Sharpe Ratio]]-AVERAGE(Table2[Sharpe Ratio]))/_xlfn.STDEV.P(Table2[Sharpe Ratio])</f>
        <v>1.9174381411506387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225</v>
      </c>
      <c r="AT109">
        <f>_xlfn.RANK.AVG(Table2[[#This Row],[6M Return vs Nifty Z-Score]],Table2[6M Return vs Nifty Z-Score])</f>
        <v>230</v>
      </c>
      <c r="AU109">
        <f>_xlfn.RANK.AVG(Table2[[#This Row],[Sharpe Ratio Z-Score]],Table2[Sharpe Ratio Z-Score])</f>
        <v>20</v>
      </c>
      <c r="AV109">
        <f>(Table2[[#This Row],[Rank 1Y]]+Table2[[#This Row],[Rank 6M]]+Table2[[#This Row],[Rank Sharpe]])/3</f>
        <v>158.33333333333334</v>
      </c>
    </row>
    <row r="110" spans="1:48" x14ac:dyDescent="0.3">
      <c r="A110" t="s">
        <v>956</v>
      </c>
      <c r="B110" t="s">
        <v>957</v>
      </c>
      <c r="C110" t="s">
        <v>3076</v>
      </c>
      <c r="D110" t="s">
        <v>256</v>
      </c>
      <c r="E110">
        <v>15044.584190310001</v>
      </c>
      <c r="F110">
        <v>3624.3</v>
      </c>
      <c r="G110">
        <v>157.22820897929901</v>
      </c>
      <c r="H110">
        <f>(Table2[[#This Row],[1Y Return vs Nifty]]-AVERAGE(Table2[1Y Return vs Nifty]))/_xlfn.STDEV.P(Table2[1Y Return vs Nifty])</f>
        <v>1.8814479860717261</v>
      </c>
      <c r="I110">
        <v>-13.0526683236547</v>
      </c>
      <c r="J110">
        <f>(Table2[[#This Row],[1M Return vs Nifty]]-AVERAGE(Table2[1M Return vs Nifty]))/_xlfn.STDEV.P(Table2[1M Return vs Nifty])</f>
        <v>-1.1015450650243392</v>
      </c>
      <c r="K110">
        <v>-5.7788664136781103</v>
      </c>
      <c r="L110">
        <f>(Table2[[#This Row],[6M Return vs Nifty]]-AVERAGE(Table2[6M Return vs Nifty]))/_xlfn.STDEV.P(Table2[6M Return vs Nifty])</f>
        <v>-0.39241895848859121</v>
      </c>
      <c r="M110">
        <v>-2.06327008690721</v>
      </c>
      <c r="N110">
        <f>(Table2[[#This Row],[1W Return vs Nifty]]-AVERAGE(Table2[1W Return vs Nifty]))/_xlfn.STDEV.P(Table2[1W Return vs Nifty])</f>
        <v>-0.26668652896547501</v>
      </c>
      <c r="O110">
        <v>3730.4</v>
      </c>
      <c r="P110">
        <v>3822.8067385664399</v>
      </c>
      <c r="Q110">
        <v>3301.85592738895</v>
      </c>
      <c r="R110">
        <v>35.548979352939</v>
      </c>
      <c r="S110" s="1">
        <f>(Table2[[#This Row],[Close Price]]-Table2[[#This Row],[20D EMA]])/Table2[[#This Row],[20D EMA]]</f>
        <v>-2.8441990135106131E-2</v>
      </c>
      <c r="T110" s="1">
        <f>(Table2[[#This Row],[Close Price]]-Table2[[#This Row],[50D EMA]])/Table2[[#This Row],[50D EMA]]</f>
        <v>-5.1926961560416242E-2</v>
      </c>
      <c r="U110" s="1">
        <f>(Table2[[#This Row],[Close Price]]-Table2[[#This Row],[200D EMA]])/Table2[[#This Row],[200D EMA]]</f>
        <v>9.7655403416112493E-2</v>
      </c>
      <c r="V110">
        <v>0.66052074931335203</v>
      </c>
      <c r="W110">
        <v>3599.95</v>
      </c>
      <c r="X110">
        <v>3685</v>
      </c>
      <c r="Y110">
        <v>3563</v>
      </c>
      <c r="Z110">
        <v>3741</v>
      </c>
      <c r="AA110">
        <v>3563</v>
      </c>
      <c r="AB110">
        <v>3772.95</v>
      </c>
      <c r="AC110" s="1">
        <f>(Table2[[#This Row],[Close Price]]/Table2[[#This Row],[Day Low]])-1</f>
        <v>6.7639828330949836E-3</v>
      </c>
      <c r="AD110" s="1">
        <f>(Table2[[#This Row],[Day High]]/Table2[[#This Row],[Close Price]])-1</f>
        <v>1.6748061694672023E-2</v>
      </c>
      <c r="AE110" s="1">
        <f>(Table2[[#This Row],[Close Price]]/Table2[[#This Row],[Current Week Low]])-1</f>
        <v>1.7204602862756158E-2</v>
      </c>
      <c r="AF110" s="1">
        <f>(Table2[[#This Row],[Current Week High]]/Table2[[#This Row],[Close Price]])-1</f>
        <v>3.2199321248240986E-2</v>
      </c>
      <c r="AG110" s="1">
        <f>(Table2[[#This Row],[Close Price]]/Table2[[#This Row],[Current Month Low]])-1</f>
        <v>1.7204602862756158E-2</v>
      </c>
      <c r="AH110" s="1">
        <f>(Table2[[#This Row],[Current Month High]]/Table2[[#This Row],[Close Price]])-1</f>
        <v>4.101481665425033E-2</v>
      </c>
      <c r="AI110">
        <v>18.642220566730099</v>
      </c>
      <c r="AJ110">
        <v>182.046692607003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-0.17</v>
      </c>
      <c r="AM110" t="s">
        <v>3120</v>
      </c>
      <c r="AN110">
        <v>-4.53</v>
      </c>
      <c r="AO110" t="s">
        <v>3120</v>
      </c>
      <c r="AP110">
        <v>0.26977781323910599</v>
      </c>
      <c r="AQ110">
        <f>(Table2[[#This Row],[Sharpe Ratio]]-AVERAGE(Table2[Sharpe Ratio]))/_xlfn.STDEV.P(Table2[Sharpe Ratio])</f>
        <v>2.4152378969275854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>
        <f>_xlfn.RANK.AVG(Table2[[#This Row],[1Y Return vs Nifty Z-Score]],Table2[1Y Return vs Nifty Z-Score])</f>
        <v>37</v>
      </c>
      <c r="AT110">
        <f>_xlfn.RANK.AVG(Table2[[#This Row],[6M Return vs Nifty Z-Score]],Table2[6M Return vs Nifty Z-Score])</f>
        <v>444</v>
      </c>
      <c r="AU110">
        <f>_xlfn.RANK.AVG(Table2[[#This Row],[Sharpe Ratio Z-Score]],Table2[Sharpe Ratio Z-Score])</f>
        <v>5</v>
      </c>
      <c r="AV110">
        <f>(Table2[[#This Row],[Rank 1Y]]+Table2[[#This Row],[Rank 6M]]+Table2[[#This Row],[Rank Sharpe]])/3</f>
        <v>162</v>
      </c>
    </row>
    <row r="111" spans="1:48" x14ac:dyDescent="0.3">
      <c r="A111" t="s">
        <v>1536</v>
      </c>
      <c r="B111" t="s">
        <v>1537</v>
      </c>
      <c r="C111" t="s">
        <v>3082</v>
      </c>
      <c r="D111" t="s">
        <v>204</v>
      </c>
      <c r="E111">
        <v>6314.6804113799999</v>
      </c>
      <c r="F111">
        <v>518.1</v>
      </c>
      <c r="G111">
        <v>62.786906608328103</v>
      </c>
      <c r="H111">
        <f>(Table2[[#This Row],[1Y Return vs Nifty]]-AVERAGE(Table2[1Y Return vs Nifty]))/_xlfn.STDEV.P(Table2[1Y Return vs Nifty])</f>
        <v>0.44560982403433386</v>
      </c>
      <c r="I111">
        <v>-0.376366624726101</v>
      </c>
      <c r="J111">
        <f>(Table2[[#This Row],[1M Return vs Nifty]]-AVERAGE(Table2[1M Return vs Nifty]))/_xlfn.STDEV.P(Table2[1M Return vs Nifty])</f>
        <v>8.8753738250298114E-2</v>
      </c>
      <c r="K111">
        <v>11.739975801836099</v>
      </c>
      <c r="L111">
        <f>(Table2[[#This Row],[6M Return vs Nifty]]-AVERAGE(Table2[6M Return vs Nifty]))/_xlfn.STDEV.P(Table2[6M Return vs Nifty])</f>
        <v>0.20554222957385013</v>
      </c>
      <c r="M111">
        <v>-0.51690316892605304</v>
      </c>
      <c r="N111">
        <f>(Table2[[#This Row],[1W Return vs Nifty]]-AVERAGE(Table2[1W Return vs Nifty]))/_xlfn.STDEV.P(Table2[1W Return vs Nifty])</f>
        <v>3.972524964263726E-2</v>
      </c>
      <c r="O111">
        <v>497.71</v>
      </c>
      <c r="P111">
        <v>482.18379983693097</v>
      </c>
      <c r="Q111">
        <v>412.86517419903299</v>
      </c>
      <c r="R111">
        <v>63.433584587521501</v>
      </c>
      <c r="S111" s="1">
        <f>(Table2[[#This Row],[Close Price]]-Table2[[#This Row],[20D EMA]])/Table2[[#This Row],[20D EMA]]</f>
        <v>4.0967631753430801E-2</v>
      </c>
      <c r="T111" s="1">
        <f>(Table2[[#This Row],[Close Price]]-Table2[[#This Row],[50D EMA]])/Table2[[#This Row],[50D EMA]]</f>
        <v>7.4486534336523746E-2</v>
      </c>
      <c r="U111" s="1">
        <f>(Table2[[#This Row],[Close Price]]-Table2[[#This Row],[200D EMA]])/Table2[[#This Row],[200D EMA]]</f>
        <v>0.25488908335541932</v>
      </c>
      <c r="V111">
        <v>1.3904196509131499</v>
      </c>
      <c r="W111">
        <v>504.4</v>
      </c>
      <c r="X111">
        <v>521</v>
      </c>
      <c r="Y111">
        <v>474.1</v>
      </c>
      <c r="Z111">
        <v>521</v>
      </c>
      <c r="AA111">
        <v>474.1</v>
      </c>
      <c r="AB111">
        <v>542.5</v>
      </c>
      <c r="AC111" s="1">
        <f>(Table2[[#This Row],[Close Price]]/Table2[[#This Row],[Day Low]])-1</f>
        <v>2.7160983346550482E-2</v>
      </c>
      <c r="AD111" s="1">
        <f>(Table2[[#This Row],[Day High]]/Table2[[#This Row],[Close Price]])-1</f>
        <v>5.5973750241264941E-3</v>
      </c>
      <c r="AE111" s="1">
        <f>(Table2[[#This Row],[Close Price]]/Table2[[#This Row],[Current Week Low]])-1</f>
        <v>9.2807424593967403E-2</v>
      </c>
      <c r="AF111" s="1">
        <f>(Table2[[#This Row],[Current Week High]]/Table2[[#This Row],[Close Price]])-1</f>
        <v>5.5973750241264941E-3</v>
      </c>
      <c r="AG111" s="1">
        <f>(Table2[[#This Row],[Close Price]]/Table2[[#This Row],[Current Month Low]])-1</f>
        <v>9.2807424593967403E-2</v>
      </c>
      <c r="AH111" s="1">
        <f>(Table2[[#This Row],[Current Month High]]/Table2[[#This Row],[Close Price]])-1</f>
        <v>4.7095155375410203E-2</v>
      </c>
      <c r="AI111">
        <v>4.7095155375410203</v>
      </c>
      <c r="AJ111">
        <v>89.364035087719202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0.04</v>
      </c>
      <c r="AM111" t="s">
        <v>3121</v>
      </c>
      <c r="AN111">
        <v>7.07</v>
      </c>
      <c r="AO111" t="s">
        <v>3121</v>
      </c>
      <c r="AP111">
        <v>0.19881038344837801</v>
      </c>
      <c r="AQ111">
        <f>(Table2[[#This Row],[Sharpe Ratio]]-AVERAGE(Table2[Sharpe Ratio]))/_xlfn.STDEV.P(Table2[Sharpe Ratio])</f>
        <v>1.5896818203235548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2.3693128618246746</v>
      </c>
      <c r="AS111">
        <f>_xlfn.RANK.AVG(Table2[[#This Row],[1Y Return vs Nifty Z-Score]],Table2[1Y Return vs Nifty Z-Score])</f>
        <v>182</v>
      </c>
      <c r="AT111">
        <f>_xlfn.RANK.AVG(Table2[[#This Row],[6M Return vs Nifty Z-Score]],Table2[6M Return vs Nifty Z-Score])</f>
        <v>264</v>
      </c>
      <c r="AU111">
        <f>_xlfn.RANK.AVG(Table2[[#This Row],[Sharpe Ratio Z-Score]],Table2[Sharpe Ratio Z-Score])</f>
        <v>40</v>
      </c>
      <c r="AV111">
        <f>(Table2[[#This Row],[Rank 1Y]]+Table2[[#This Row],[Rank 6M]]+Table2[[#This Row],[Rank Sharpe]])/3</f>
        <v>162</v>
      </c>
    </row>
    <row r="112" spans="1:48" x14ac:dyDescent="0.3">
      <c r="A112" t="s">
        <v>1482</v>
      </c>
      <c r="B112" t="s">
        <v>1483</v>
      </c>
      <c r="C112" t="s">
        <v>3079</v>
      </c>
      <c r="D112" t="s">
        <v>46</v>
      </c>
      <c r="E112">
        <v>6721.9174310649996</v>
      </c>
      <c r="F112">
        <v>239.45</v>
      </c>
      <c r="G112">
        <v>115.69185927542399</v>
      </c>
      <c r="H112">
        <f>(Table2[[#This Row],[1Y Return vs Nifty]]-AVERAGE(Table2[1Y Return vs Nifty]))/_xlfn.STDEV.P(Table2[1Y Return vs Nifty])</f>
        <v>1.2499501718814159</v>
      </c>
      <c r="I112">
        <v>2.8376008665268899</v>
      </c>
      <c r="J112">
        <f>(Table2[[#This Row],[1M Return vs Nifty]]-AVERAGE(Table2[1M Return vs Nifty]))/_xlfn.STDEV.P(Table2[1M Return vs Nifty])</f>
        <v>0.39054378312792681</v>
      </c>
      <c r="K112">
        <v>24.377341031100901</v>
      </c>
      <c r="L112">
        <f>(Table2[[#This Row],[6M Return vs Nifty]]-AVERAGE(Table2[6M Return vs Nifty]))/_xlfn.STDEV.P(Table2[6M Return vs Nifty])</f>
        <v>0.63688659774095424</v>
      </c>
      <c r="M112">
        <v>-4.2016251763473704</v>
      </c>
      <c r="N112">
        <f>(Table2[[#This Row],[1W Return vs Nifty]]-AVERAGE(Table2[1W Return vs Nifty]))/_xlfn.STDEV.P(Table2[1W Return vs Nifty])</f>
        <v>-0.69040044746192109</v>
      </c>
      <c r="O112">
        <v>241.67</v>
      </c>
      <c r="P112">
        <v>228.58171637868301</v>
      </c>
      <c r="Q112">
        <v>182.14425117316199</v>
      </c>
      <c r="R112">
        <v>45.080888401756503</v>
      </c>
      <c r="S112" s="1">
        <f>(Table2[[#This Row],[Close Price]]-Table2[[#This Row],[20D EMA]])/Table2[[#This Row],[20D EMA]]</f>
        <v>-9.1860801919973478E-3</v>
      </c>
      <c r="T112" s="1">
        <f>(Table2[[#This Row],[Close Price]]-Table2[[#This Row],[50D EMA]])/Table2[[#This Row],[50D EMA]]</f>
        <v>4.7546600810853511E-2</v>
      </c>
      <c r="U112" s="1">
        <f>(Table2[[#This Row],[Close Price]]-Table2[[#This Row],[200D EMA]])/Table2[[#This Row],[200D EMA]]</f>
        <v>0.31461738955657859</v>
      </c>
      <c r="V112">
        <v>0.55345448550993703</v>
      </c>
      <c r="W112">
        <v>238.4</v>
      </c>
      <c r="X112">
        <v>242.45</v>
      </c>
      <c r="Y112">
        <v>229.1</v>
      </c>
      <c r="Z112">
        <v>259.85000000000002</v>
      </c>
      <c r="AA112">
        <v>229.1</v>
      </c>
      <c r="AB112">
        <v>259.85000000000002</v>
      </c>
      <c r="AC112" s="1">
        <f>(Table2[[#This Row],[Close Price]]/Table2[[#This Row],[Day Low]])-1</f>
        <v>4.4043624161074213E-3</v>
      </c>
      <c r="AD112" s="1">
        <f>(Table2[[#This Row],[Day High]]/Table2[[#This Row],[Close Price]])-1</f>
        <v>1.2528711630820588E-2</v>
      </c>
      <c r="AE112" s="1">
        <f>(Table2[[#This Row],[Close Price]]/Table2[[#This Row],[Current Week Low]])-1</f>
        <v>4.5176778699257847E-2</v>
      </c>
      <c r="AF112" s="1">
        <f>(Table2[[#This Row],[Current Week High]]/Table2[[#This Row],[Close Price]])-1</f>
        <v>8.5195239089580488E-2</v>
      </c>
      <c r="AG112" s="1">
        <f>(Table2[[#This Row],[Close Price]]/Table2[[#This Row],[Current Month Low]])-1</f>
        <v>4.5176778699257847E-2</v>
      </c>
      <c r="AH112" s="1">
        <f>(Table2[[#This Row],[Current Month High]]/Table2[[#This Row],[Close Price]])-1</f>
        <v>8.5195239089580488E-2</v>
      </c>
      <c r="AI112">
        <v>13.551889747337601</v>
      </c>
      <c r="AJ112">
        <v>169.19617762787999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0.25</v>
      </c>
      <c r="AM112" t="s">
        <v>3121</v>
      </c>
      <c r="AN112">
        <v>-7.83</v>
      </c>
      <c r="AO112" t="s">
        <v>3120</v>
      </c>
      <c r="AP112">
        <v>8.5160646578209001E-2</v>
      </c>
      <c r="AQ112">
        <f>(Table2[[#This Row],[Sharpe Ratio]]-AVERAGE(Table2[Sharpe Ratio]))/_xlfn.STDEV.P(Table2[Sharpe Ratio])</f>
        <v>0.26760729748553796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1.8545874027739138</v>
      </c>
      <c r="AS112">
        <f>_xlfn.RANK.AVG(Table2[[#This Row],[1Y Return vs Nifty Z-Score]],Table2[1Y Return vs Nifty Z-Score])</f>
        <v>79</v>
      </c>
      <c r="AT112">
        <f>_xlfn.RANK.AVG(Table2[[#This Row],[6M Return vs Nifty Z-Score]],Table2[6M Return vs Nifty Z-Score])</f>
        <v>150</v>
      </c>
      <c r="AU112">
        <f>_xlfn.RANK.AVG(Table2[[#This Row],[Sharpe Ratio Z-Score]],Table2[Sharpe Ratio Z-Score])</f>
        <v>262</v>
      </c>
      <c r="AV112">
        <f>(Table2[[#This Row],[Rank 1Y]]+Table2[[#This Row],[Rank 6M]]+Table2[[#This Row],[Rank Sharpe]])/3</f>
        <v>163.66666666666666</v>
      </c>
    </row>
    <row r="113" spans="1:48" x14ac:dyDescent="0.3">
      <c r="A113" t="s">
        <v>1152</v>
      </c>
      <c r="B113" t="s">
        <v>1153</v>
      </c>
      <c r="C113" t="s">
        <v>3080</v>
      </c>
      <c r="D113" t="s">
        <v>54</v>
      </c>
      <c r="E113">
        <v>10508.06511378</v>
      </c>
      <c r="F113">
        <v>1142.7</v>
      </c>
      <c r="G113">
        <v>137.16029721299799</v>
      </c>
      <c r="H113">
        <f>(Table2[[#This Row],[1Y Return vs Nifty]]-AVERAGE(Table2[1Y Return vs Nifty]))/_xlfn.STDEV.P(Table2[1Y Return vs Nifty])</f>
        <v>1.5763455274750617</v>
      </c>
      <c r="I113">
        <v>22.2307474700448</v>
      </c>
      <c r="J113">
        <f>(Table2[[#This Row],[1M Return vs Nifty]]-AVERAGE(Table2[1M Return vs Nifty]))/_xlfn.STDEV.P(Table2[1M Return vs Nifty])</f>
        <v>2.2115511827741496</v>
      </c>
      <c r="K113">
        <v>51.247370909068202</v>
      </c>
      <c r="L113">
        <f>(Table2[[#This Row],[6M Return vs Nifty]]-AVERAGE(Table2[6M Return vs Nifty]))/_xlfn.STDEV.P(Table2[6M Return vs Nifty])</f>
        <v>1.5540268283250231</v>
      </c>
      <c r="M113">
        <v>6.8797614514954697</v>
      </c>
      <c r="N113">
        <f>(Table2[[#This Row],[1W Return vs Nifty]]-AVERAGE(Table2[1W Return vs Nifty]))/_xlfn.STDEV.P(Table2[1W Return vs Nifty])</f>
        <v>1.5053703923038395</v>
      </c>
      <c r="O113">
        <v>1042.56</v>
      </c>
      <c r="P113">
        <v>977.50103081347595</v>
      </c>
      <c r="Q113">
        <v>795.08212633880601</v>
      </c>
      <c r="R113">
        <v>78.030959422956201</v>
      </c>
      <c r="S113" s="1">
        <f>(Table2[[#This Row],[Close Price]]-Table2[[#This Row],[20D EMA]])/Table2[[#This Row],[20D EMA]]</f>
        <v>9.6052025782688871E-2</v>
      </c>
      <c r="T113" s="1">
        <f>(Table2[[#This Row],[Close Price]]-Table2[[#This Row],[50D EMA]])/Table2[[#This Row],[50D EMA]]</f>
        <v>0.16900132478535146</v>
      </c>
      <c r="U113" s="1">
        <f>(Table2[[#This Row],[Close Price]]-Table2[[#This Row],[200D EMA]])/Table2[[#This Row],[200D EMA]]</f>
        <v>0.43721002163877681</v>
      </c>
      <c r="V113">
        <v>1.61527484618773</v>
      </c>
      <c r="W113">
        <v>1127.4000000000001</v>
      </c>
      <c r="X113">
        <v>1149.9000000000001</v>
      </c>
      <c r="Y113">
        <v>1025.55</v>
      </c>
      <c r="Z113">
        <v>1168</v>
      </c>
      <c r="AA113">
        <v>1025.55</v>
      </c>
      <c r="AB113">
        <v>1168</v>
      </c>
      <c r="AC113" s="1">
        <f>(Table2[[#This Row],[Close Price]]/Table2[[#This Row],[Day Low]])-1</f>
        <v>1.3571048430015997E-2</v>
      </c>
      <c r="AD113" s="1">
        <f>(Table2[[#This Row],[Day High]]/Table2[[#This Row],[Close Price]])-1</f>
        <v>6.300866369125746E-3</v>
      </c>
      <c r="AE113" s="1">
        <f>(Table2[[#This Row],[Close Price]]/Table2[[#This Row],[Current Week Low]])-1</f>
        <v>0.11423138803568822</v>
      </c>
      <c r="AF113" s="1">
        <f>(Table2[[#This Row],[Current Week High]]/Table2[[#This Row],[Close Price]])-1</f>
        <v>2.214054432484458E-2</v>
      </c>
      <c r="AG113" s="1">
        <f>(Table2[[#This Row],[Close Price]]/Table2[[#This Row],[Current Month Low]])-1</f>
        <v>0.11423138803568822</v>
      </c>
      <c r="AH113" s="1">
        <f>(Table2[[#This Row],[Current Month High]]/Table2[[#This Row],[Close Price]])-1</f>
        <v>2.214054432484458E-2</v>
      </c>
      <c r="AI113">
        <v>2.21405443248445</v>
      </c>
      <c r="AJ113">
        <v>177.28706624605601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0.1</v>
      </c>
      <c r="AM113" t="s">
        <v>3121</v>
      </c>
      <c r="AN113">
        <v>13.93</v>
      </c>
      <c r="AO113" t="s">
        <v>3121</v>
      </c>
      <c r="AP113">
        <v>4.9134315127687997E-2</v>
      </c>
      <c r="AQ113">
        <f>(Table2[[#This Row],[Sharpe Ratio]]-AVERAGE(Table2[Sharpe Ratio]))/_xlfn.STDEV.P(Table2[Sharpe Ratio])</f>
        <v>-0.15148293777354313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6.6958109931045309</v>
      </c>
      <c r="AS113">
        <f>_xlfn.RANK.AVG(Table2[[#This Row],[1Y Return vs Nifty Z-Score]],Table2[1Y Return vs Nifty Z-Score])</f>
        <v>53</v>
      </c>
      <c r="AT113">
        <f>_xlfn.RANK.AVG(Table2[[#This Row],[6M Return vs Nifty Z-Score]],Table2[6M Return vs Nifty Z-Score])</f>
        <v>58</v>
      </c>
      <c r="AU113">
        <f>_xlfn.RANK.AVG(Table2[[#This Row],[Sharpe Ratio Z-Score]],Table2[Sharpe Ratio Z-Score])</f>
        <v>388</v>
      </c>
      <c r="AV113">
        <f>(Table2[[#This Row],[Rank 1Y]]+Table2[[#This Row],[Rank 6M]]+Table2[[#This Row],[Rank Sharpe]])/3</f>
        <v>166.33333333333334</v>
      </c>
    </row>
    <row r="114" spans="1:48" x14ac:dyDescent="0.3">
      <c r="A114" t="s">
        <v>1189</v>
      </c>
      <c r="B114" t="s">
        <v>1190</v>
      </c>
      <c r="C114" t="s">
        <v>3086</v>
      </c>
      <c r="D114" t="s">
        <v>819</v>
      </c>
      <c r="E114">
        <v>9826.5036409099994</v>
      </c>
      <c r="F114">
        <v>211.15</v>
      </c>
      <c r="G114">
        <v>79.921553570561301</v>
      </c>
      <c r="H114">
        <f>(Table2[[#This Row],[1Y Return vs Nifty]]-AVERAGE(Table2[1Y Return vs Nifty]))/_xlfn.STDEV.P(Table2[1Y Return vs Nifty])</f>
        <v>0.70611639672826121</v>
      </c>
      <c r="I114">
        <v>-17.459380154894902</v>
      </c>
      <c r="J114">
        <f>(Table2[[#This Row],[1M Return vs Nifty]]-AVERAGE(Table2[1M Return vs Nifty]))/_xlfn.STDEV.P(Table2[1M Return vs Nifty])</f>
        <v>-1.5153332458109112</v>
      </c>
      <c r="K114">
        <v>14.797342379337699</v>
      </c>
      <c r="L114">
        <f>(Table2[[#This Row],[6M Return vs Nifty]]-AVERAGE(Table2[6M Return vs Nifty]))/_xlfn.STDEV.P(Table2[6M Return vs Nifty])</f>
        <v>0.30989767318908312</v>
      </c>
      <c r="M114">
        <v>-6.5291953140350003</v>
      </c>
      <c r="N114">
        <f>(Table2[[#This Row],[1W Return vs Nifty]]-AVERAGE(Table2[1W Return vs Nifty]))/_xlfn.STDEV.P(Table2[1W Return vs Nifty])</f>
        <v>-1.151607226675162</v>
      </c>
      <c r="O114">
        <v>231.51</v>
      </c>
      <c r="P114">
        <v>230.35872557917401</v>
      </c>
      <c r="Q114">
        <v>187.43975465390699</v>
      </c>
      <c r="R114">
        <v>29.574134529554598</v>
      </c>
      <c r="S114" s="1">
        <f>(Table2[[#This Row],[Close Price]]-Table2[[#This Row],[20D EMA]])/Table2[[#This Row],[20D EMA]]</f>
        <v>-8.7944365254200615E-2</v>
      </c>
      <c r="T114" s="1">
        <f>(Table2[[#This Row],[Close Price]]-Table2[[#This Row],[50D EMA]])/Table2[[#This Row],[50D EMA]]</f>
        <v>-8.338614276875736E-2</v>
      </c>
      <c r="U114" s="1">
        <f>(Table2[[#This Row],[Close Price]]-Table2[[#This Row],[200D EMA]])/Table2[[#This Row],[200D EMA]]</f>
        <v>0.12649528585796621</v>
      </c>
      <c r="V114">
        <v>1.63865861176879</v>
      </c>
      <c r="W114">
        <v>205.75</v>
      </c>
      <c r="X114">
        <v>213.45</v>
      </c>
      <c r="Y114">
        <v>197</v>
      </c>
      <c r="Z114">
        <v>229</v>
      </c>
      <c r="AA114">
        <v>197</v>
      </c>
      <c r="AB114">
        <v>249.05</v>
      </c>
      <c r="AC114" s="1">
        <f>(Table2[[#This Row],[Close Price]]/Table2[[#This Row],[Day Low]])-1</f>
        <v>2.6245443499392396E-2</v>
      </c>
      <c r="AD114" s="1">
        <f>(Table2[[#This Row],[Day High]]/Table2[[#This Row],[Close Price]])-1</f>
        <v>1.0892730286526042E-2</v>
      </c>
      <c r="AE114" s="1">
        <f>(Table2[[#This Row],[Close Price]]/Table2[[#This Row],[Current Week Low]])-1</f>
        <v>7.1827411167512789E-2</v>
      </c>
      <c r="AF114" s="1">
        <f>(Table2[[#This Row],[Current Week High]]/Table2[[#This Row],[Close Price]])-1</f>
        <v>8.4537058962822709E-2</v>
      </c>
      <c r="AG114" s="1">
        <f>(Table2[[#This Row],[Close Price]]/Table2[[#This Row],[Current Month Low]])-1</f>
        <v>7.1827411167512789E-2</v>
      </c>
      <c r="AH114" s="1">
        <f>(Table2[[#This Row],[Current Month High]]/Table2[[#This Row],[Close Price]])-1</f>
        <v>0.17949325124319215</v>
      </c>
      <c r="AI114">
        <v>25.029599810561201</v>
      </c>
      <c r="AJ114">
        <v>120.75274438055401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-0.11</v>
      </c>
      <c r="AM114" t="s">
        <v>3120</v>
      </c>
      <c r="AN114">
        <v>-15.71</v>
      </c>
      <c r="AO114" t="s">
        <v>3120</v>
      </c>
      <c r="AP114">
        <v>0.137793476632147</v>
      </c>
      <c r="AQ114">
        <f>(Table2[[#This Row],[Sharpe Ratio]]-AVERAGE(Table2[Sharpe Ratio]))/_xlfn.STDEV.P(Table2[Sharpe Ratio])</f>
        <v>0.87987905099312735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-0.77104735157560167</v>
      </c>
      <c r="AS114">
        <f>_xlfn.RANK.AVG(Table2[[#This Row],[1Y Return vs Nifty Z-Score]],Table2[1Y Return vs Nifty Z-Score])</f>
        <v>129</v>
      </c>
      <c r="AT114">
        <f>_xlfn.RANK.AVG(Table2[[#This Row],[6M Return vs Nifty Z-Score]],Table2[6M Return vs Nifty Z-Score])</f>
        <v>236</v>
      </c>
      <c r="AU114">
        <f>_xlfn.RANK.AVG(Table2[[#This Row],[Sharpe Ratio Z-Score]],Table2[Sharpe Ratio Z-Score])</f>
        <v>134</v>
      </c>
      <c r="AV114">
        <f>(Table2[[#This Row],[Rank 1Y]]+Table2[[#This Row],[Rank 6M]]+Table2[[#This Row],[Rank Sharpe]])/3</f>
        <v>166.33333333333334</v>
      </c>
    </row>
    <row r="115" spans="1:48" x14ac:dyDescent="0.3">
      <c r="A115" t="s">
        <v>805</v>
      </c>
      <c r="B115" t="s">
        <v>806</v>
      </c>
      <c r="C115" t="s">
        <v>3089</v>
      </c>
      <c r="D115" t="s">
        <v>141</v>
      </c>
      <c r="E115">
        <v>19361.46913094</v>
      </c>
      <c r="F115">
        <v>1708.4</v>
      </c>
      <c r="G115">
        <v>178.086467484671</v>
      </c>
      <c r="H115">
        <f>(Table2[[#This Row],[1Y Return vs Nifty]]-AVERAGE(Table2[1Y Return vs Nifty]))/_xlfn.STDEV.P(Table2[1Y Return vs Nifty])</f>
        <v>2.1985664798215514</v>
      </c>
      <c r="I115">
        <v>-16.242758095163499</v>
      </c>
      <c r="J115">
        <f>(Table2[[#This Row],[1M Return vs Nifty]]-AVERAGE(Table2[1M Return vs Nifty]))/_xlfn.STDEV.P(Table2[1M Return vs Nifty])</f>
        <v>-1.4010930031809801</v>
      </c>
      <c r="K115">
        <v>11.8997455600914</v>
      </c>
      <c r="L115">
        <f>(Table2[[#This Row],[6M Return vs Nifty]]-AVERAGE(Table2[6M Return vs Nifty]))/_xlfn.STDEV.P(Table2[6M Return vs Nifty])</f>
        <v>0.21099556451959128</v>
      </c>
      <c r="M115">
        <v>-2.22784843629664</v>
      </c>
      <c r="N115">
        <f>(Table2[[#This Row],[1W Return vs Nifty]]-AVERAGE(Table2[1W Return vs Nifty]))/_xlfn.STDEV.P(Table2[1W Return vs Nifty])</f>
        <v>-0.29929764096639605</v>
      </c>
      <c r="O115">
        <v>1802.05</v>
      </c>
      <c r="P115">
        <v>1837.6376293266601</v>
      </c>
      <c r="Q115">
        <v>1497.78208203128</v>
      </c>
      <c r="R115">
        <v>32.802339916984899</v>
      </c>
      <c r="S115" s="1">
        <f>(Table2[[#This Row],[Close Price]]-Table2[[#This Row],[20D EMA]])/Table2[[#This Row],[20D EMA]]</f>
        <v>-5.1968591326544696E-2</v>
      </c>
      <c r="T115" s="1">
        <f>(Table2[[#This Row],[Close Price]]-Table2[[#This Row],[50D EMA]])/Table2[[#This Row],[50D EMA]]</f>
        <v>-7.0328136115723069E-2</v>
      </c>
      <c r="U115" s="1">
        <f>(Table2[[#This Row],[Close Price]]-Table2[[#This Row],[200D EMA]])/Table2[[#This Row],[200D EMA]]</f>
        <v>0.14061986753312058</v>
      </c>
      <c r="V115">
        <v>1.5166758048859199</v>
      </c>
      <c r="W115">
        <v>1670</v>
      </c>
      <c r="X115">
        <v>1774.9</v>
      </c>
      <c r="Y115">
        <v>1597</v>
      </c>
      <c r="Z115">
        <v>1845</v>
      </c>
      <c r="AA115">
        <v>1597</v>
      </c>
      <c r="AB115">
        <v>1845</v>
      </c>
      <c r="AC115" s="1">
        <f>(Table2[[#This Row],[Close Price]]/Table2[[#This Row],[Day Low]])-1</f>
        <v>2.299401197604789E-2</v>
      </c>
      <c r="AD115" s="1">
        <f>(Table2[[#This Row],[Day High]]/Table2[[#This Row],[Close Price]])-1</f>
        <v>3.8925310231795907E-2</v>
      </c>
      <c r="AE115" s="1">
        <f>(Table2[[#This Row],[Close Price]]/Table2[[#This Row],[Current Week Low]])-1</f>
        <v>6.9755792110206771E-2</v>
      </c>
      <c r="AF115" s="1">
        <f>(Table2[[#This Row],[Current Week High]]/Table2[[#This Row],[Close Price]])-1</f>
        <v>7.9957855303207648E-2</v>
      </c>
      <c r="AG115" s="1">
        <f>(Table2[[#This Row],[Close Price]]/Table2[[#This Row],[Current Month Low]])-1</f>
        <v>6.9755792110206771E-2</v>
      </c>
      <c r="AH115" s="1">
        <f>(Table2[[#This Row],[Current Month High]]/Table2[[#This Row],[Close Price]])-1</f>
        <v>7.9957855303207648E-2</v>
      </c>
      <c r="AI115">
        <v>26.481117623038902</v>
      </c>
      <c r="AJ115">
        <v>216.5950048183</v>
      </c>
      <c r="AK115" t="str">
        <f>IF(AND(Table2[[#This Row],[20D EMA]]&gt;Table2[[#This Row],[50D EMA]],Table2[[#This Row],[50D EMA]]&gt;Table2[[#This Row],[200D EMA]]),"Uptrend","Downtrend/NoTrend")</f>
        <v>Downtrend/NoTrend</v>
      </c>
      <c r="AL115">
        <v>-0.03</v>
      </c>
      <c r="AM115" t="s">
        <v>3120</v>
      </c>
      <c r="AN115">
        <v>-6.36</v>
      </c>
      <c r="AO115" t="s">
        <v>3120</v>
      </c>
      <c r="AP115">
        <v>0.105856496641254</v>
      </c>
      <c r="AQ115">
        <f>(Table2[[#This Row],[Sharpe Ratio]]-AVERAGE(Table2[Sharpe Ratio]))/_xlfn.STDEV.P(Table2[Sharpe Ratio])</f>
        <v>0.50835977831252388</v>
      </c>
      <c r="AR1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5">
        <f>_xlfn.RANK.AVG(Table2[[#This Row],[1Y Return vs Nifty Z-Score]],Table2[1Y Return vs Nifty Z-Score])</f>
        <v>24</v>
      </c>
      <c r="AT115">
        <f>_xlfn.RANK.AVG(Table2[[#This Row],[6M Return vs Nifty Z-Score]],Table2[6M Return vs Nifty Z-Score])</f>
        <v>262</v>
      </c>
      <c r="AU115">
        <f>_xlfn.RANK.AVG(Table2[[#This Row],[Sharpe Ratio Z-Score]],Table2[Sharpe Ratio Z-Score])</f>
        <v>214</v>
      </c>
      <c r="AV115">
        <f>(Table2[[#This Row],[Rank 1Y]]+Table2[[#This Row],[Rank 6M]]+Table2[[#This Row],[Rank Sharpe]])/3</f>
        <v>166.66666666666666</v>
      </c>
    </row>
    <row r="116" spans="1:48" x14ac:dyDescent="0.3">
      <c r="A116" t="s">
        <v>403</v>
      </c>
      <c r="B116" t="s">
        <v>404</v>
      </c>
      <c r="C116" t="s">
        <v>3082</v>
      </c>
      <c r="D116" t="s">
        <v>204</v>
      </c>
      <c r="E116">
        <v>57772.3660839</v>
      </c>
      <c r="F116">
        <v>1006.2</v>
      </c>
      <c r="G116">
        <v>46.954875132311201</v>
      </c>
      <c r="H116">
        <f>(Table2[[#This Row],[1Y Return vs Nifty]]-AVERAGE(Table2[1Y Return vs Nifty]))/_xlfn.STDEV.P(Table2[1Y Return vs Nifty])</f>
        <v>0.20490756342224789</v>
      </c>
      <c r="I116">
        <v>-13.299082902931</v>
      </c>
      <c r="J116">
        <f>(Table2[[#This Row],[1M Return vs Nifty]]-AVERAGE(Table2[1M Return vs Nifty]))/_xlfn.STDEV.P(Table2[1M Return vs Nifty])</f>
        <v>-1.1246832788179406</v>
      </c>
      <c r="K116">
        <v>45.351425312750997</v>
      </c>
      <c r="L116">
        <f>(Table2[[#This Row],[6M Return vs Nifty]]-AVERAGE(Table2[6M Return vs Nifty]))/_xlfn.STDEV.P(Table2[6M Return vs Nifty])</f>
        <v>1.3527836987760153</v>
      </c>
      <c r="M116">
        <v>-2.45319321514227</v>
      </c>
      <c r="N116">
        <f>(Table2[[#This Row],[1W Return vs Nifty]]-AVERAGE(Table2[1W Return vs Nifty]))/_xlfn.STDEV.P(Table2[1W Return vs Nifty])</f>
        <v>-0.34394958849789553</v>
      </c>
      <c r="O116">
        <v>1016.78</v>
      </c>
      <c r="P116">
        <v>984.18363846144996</v>
      </c>
      <c r="Q116">
        <v>802.23651279832097</v>
      </c>
      <c r="R116">
        <v>47.760091871315701</v>
      </c>
      <c r="S116" s="1">
        <f>(Table2[[#This Row],[Close Price]]-Table2[[#This Row],[20D EMA]])/Table2[[#This Row],[20D EMA]]</f>
        <v>-1.0405397431105969E-2</v>
      </c>
      <c r="T116" s="1">
        <f>(Table2[[#This Row],[Close Price]]-Table2[[#This Row],[50D EMA]])/Table2[[#This Row],[50D EMA]]</f>
        <v>2.2370176335147901E-2</v>
      </c>
      <c r="U116" s="1">
        <f>(Table2[[#This Row],[Close Price]]-Table2[[#This Row],[200D EMA]])/Table2[[#This Row],[200D EMA]]</f>
        <v>0.25424358521182727</v>
      </c>
      <c r="V116">
        <v>0.69010002769156198</v>
      </c>
      <c r="W116">
        <v>970.5</v>
      </c>
      <c r="X116">
        <v>1009.7</v>
      </c>
      <c r="Y116">
        <v>900</v>
      </c>
      <c r="Z116">
        <v>1015.65</v>
      </c>
      <c r="AA116">
        <v>900</v>
      </c>
      <c r="AB116">
        <v>1049.9000000000001</v>
      </c>
      <c r="AC116" s="1">
        <f>(Table2[[#This Row],[Close Price]]/Table2[[#This Row],[Day Low]])-1</f>
        <v>3.6785162287480633E-2</v>
      </c>
      <c r="AD116" s="1">
        <f>(Table2[[#This Row],[Day High]]/Table2[[#This Row],[Close Price]])-1</f>
        <v>3.4784337109918795E-3</v>
      </c>
      <c r="AE116" s="1">
        <f>(Table2[[#This Row],[Close Price]]/Table2[[#This Row],[Current Week Low]])-1</f>
        <v>0.1180000000000001</v>
      </c>
      <c r="AF116" s="1">
        <f>(Table2[[#This Row],[Current Week High]]/Table2[[#This Row],[Close Price]])-1</f>
        <v>9.3917710196780302E-3</v>
      </c>
      <c r="AG116" s="1">
        <f>(Table2[[#This Row],[Close Price]]/Table2[[#This Row],[Current Month Low]])-1</f>
        <v>0.1180000000000001</v>
      </c>
      <c r="AH116" s="1">
        <f>(Table2[[#This Row],[Current Month High]]/Table2[[#This Row],[Close Price]])-1</f>
        <v>4.3430729477241137E-2</v>
      </c>
      <c r="AI116">
        <v>19.986086265156001</v>
      </c>
      <c r="AJ116">
        <v>83.412322274881504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0.22</v>
      </c>
      <c r="AM116" t="s">
        <v>3121</v>
      </c>
      <c r="AN116">
        <v>-1.69</v>
      </c>
      <c r="AO116" t="s">
        <v>3120</v>
      </c>
      <c r="AP116">
        <v>0.11716909829180901</v>
      </c>
      <c r="AQ116">
        <f>(Table2[[#This Row],[Sharpe Ratio]]-AVERAGE(Table2[Sharpe Ratio]))/_xlfn.STDEV.P(Table2[Sharpe Ratio])</f>
        <v>0.63995799262515007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0.72901638750757725</v>
      </c>
      <c r="AS116">
        <f>_xlfn.RANK.AVG(Table2[[#This Row],[1Y Return vs Nifty Z-Score]],Table2[1Y Return vs Nifty Z-Score])</f>
        <v>239</v>
      </c>
      <c r="AT116">
        <f>_xlfn.RANK.AVG(Table2[[#This Row],[6M Return vs Nifty Z-Score]],Table2[6M Return vs Nifty Z-Score])</f>
        <v>72</v>
      </c>
      <c r="AU116">
        <f>_xlfn.RANK.AVG(Table2[[#This Row],[Sharpe Ratio Z-Score]],Table2[Sharpe Ratio Z-Score])</f>
        <v>189</v>
      </c>
      <c r="AV116">
        <f>(Table2[[#This Row],[Rank 1Y]]+Table2[[#This Row],[Rank 6M]]+Table2[[#This Row],[Rank Sharpe]])/3</f>
        <v>166.66666666666666</v>
      </c>
    </row>
    <row r="117" spans="1:48" x14ac:dyDescent="0.3">
      <c r="A117" t="s">
        <v>960</v>
      </c>
      <c r="B117" t="s">
        <v>961</v>
      </c>
      <c r="C117" t="s">
        <v>3090</v>
      </c>
      <c r="D117" t="s">
        <v>297</v>
      </c>
      <c r="E117">
        <v>14943.74449236</v>
      </c>
      <c r="F117">
        <v>395.9</v>
      </c>
      <c r="G117">
        <v>133.37807966291501</v>
      </c>
      <c r="H117">
        <f>(Table2[[#This Row],[1Y Return vs Nifty]]-AVERAGE(Table2[1Y Return vs Nifty]))/_xlfn.STDEV.P(Table2[1Y Return vs Nifty])</f>
        <v>1.5188425901033937</v>
      </c>
      <c r="I117">
        <v>48.025040076911999</v>
      </c>
      <c r="J117">
        <f>(Table2[[#This Row],[1M Return vs Nifty]]-AVERAGE(Table2[1M Return vs Nifty]))/_xlfn.STDEV.P(Table2[1M Return vs Nifty])</f>
        <v>4.6336231995568422</v>
      </c>
      <c r="K117">
        <v>11.9868908610069</v>
      </c>
      <c r="L117">
        <f>(Table2[[#This Row],[6M Return vs Nifty]]-AVERAGE(Table2[6M Return vs Nifty]))/_xlfn.STDEV.P(Table2[6M Return vs Nifty])</f>
        <v>0.21397004805157632</v>
      </c>
      <c r="M117">
        <v>18.737679854357701</v>
      </c>
      <c r="N117">
        <f>(Table2[[#This Row],[1W Return vs Nifty]]-AVERAGE(Table2[1W Return vs Nifty]))/_xlfn.STDEV.P(Table2[1W Return vs Nifty])</f>
        <v>3.8550105884058339</v>
      </c>
      <c r="O117">
        <v>336.57</v>
      </c>
      <c r="P117">
        <v>299.96600552446</v>
      </c>
      <c r="Q117">
        <v>259.690965529528</v>
      </c>
      <c r="R117">
        <v>83.187368561698193</v>
      </c>
      <c r="S117" s="1">
        <f>(Table2[[#This Row],[Close Price]]-Table2[[#This Row],[20D EMA]])/Table2[[#This Row],[20D EMA]]</f>
        <v>0.17627833734438597</v>
      </c>
      <c r="T117" s="1">
        <f>(Table2[[#This Row],[Close Price]]-Table2[[#This Row],[50D EMA]])/Table2[[#This Row],[50D EMA]]</f>
        <v>0.3198162215342007</v>
      </c>
      <c r="U117" s="1">
        <f>(Table2[[#This Row],[Close Price]]-Table2[[#This Row],[200D EMA]])/Table2[[#This Row],[200D EMA]]</f>
        <v>0.52450432456413054</v>
      </c>
      <c r="V117">
        <v>3.70052799720197</v>
      </c>
      <c r="W117">
        <v>392.25</v>
      </c>
      <c r="X117">
        <v>409</v>
      </c>
      <c r="Y117">
        <v>355</v>
      </c>
      <c r="Z117">
        <v>419.85</v>
      </c>
      <c r="AA117">
        <v>324.3</v>
      </c>
      <c r="AB117">
        <v>419.85</v>
      </c>
      <c r="AC117" s="1">
        <f>(Table2[[#This Row],[Close Price]]/Table2[[#This Row],[Day Low]])-1</f>
        <v>9.3052899936265643E-3</v>
      </c>
      <c r="AD117" s="1">
        <f>(Table2[[#This Row],[Day High]]/Table2[[#This Row],[Close Price]])-1</f>
        <v>3.3089163930285492E-2</v>
      </c>
      <c r="AE117" s="1">
        <f>(Table2[[#This Row],[Close Price]]/Table2[[#This Row],[Current Week Low]])-1</f>
        <v>0.11521126760563383</v>
      </c>
      <c r="AF117" s="1">
        <f>(Table2[[#This Row],[Current Week High]]/Table2[[#This Row],[Close Price]])-1</f>
        <v>6.0495074513766234E-2</v>
      </c>
      <c r="AG117" s="1">
        <f>(Table2[[#This Row],[Close Price]]/Table2[[#This Row],[Current Month Low]])-1</f>
        <v>0.2207832254085722</v>
      </c>
      <c r="AH117" s="1">
        <f>(Table2[[#This Row],[Current Month High]]/Table2[[#This Row],[Close Price]])-1</f>
        <v>6.0495074513766234E-2</v>
      </c>
      <c r="AI117">
        <v>6.0495074513766198</v>
      </c>
      <c r="AJ117">
        <v>161.147757255936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0.47</v>
      </c>
      <c r="AM117" t="s">
        <v>3121</v>
      </c>
      <c r="AN117">
        <v>35.65</v>
      </c>
      <c r="AO117" t="s">
        <v>3121</v>
      </c>
      <c r="AP117">
        <v>0.11990789854917699</v>
      </c>
      <c r="AQ117">
        <f>(Table2[[#This Row],[Sharpe Ratio]]-AVERAGE(Table2[Sharpe Ratio]))/_xlfn.STDEV.P(Table2[Sharpe Ratio])</f>
        <v>0.67181814596228318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10.89326457207993</v>
      </c>
      <c r="AS117">
        <f>_xlfn.RANK.AVG(Table2[[#This Row],[1Y Return vs Nifty Z-Score]],Table2[1Y Return vs Nifty Z-Score])</f>
        <v>60</v>
      </c>
      <c r="AT117">
        <f>_xlfn.RANK.AVG(Table2[[#This Row],[6M Return vs Nifty Z-Score]],Table2[6M Return vs Nifty Z-Score])</f>
        <v>261</v>
      </c>
      <c r="AU117">
        <f>_xlfn.RANK.AVG(Table2[[#This Row],[Sharpe Ratio Z-Score]],Table2[Sharpe Ratio Z-Score])</f>
        <v>181</v>
      </c>
      <c r="AV117">
        <f>(Table2[[#This Row],[Rank 1Y]]+Table2[[#This Row],[Rank 6M]]+Table2[[#This Row],[Rank Sharpe]])/3</f>
        <v>167.33333333333334</v>
      </c>
    </row>
    <row r="118" spans="1:48" x14ac:dyDescent="0.3">
      <c r="A118" t="s">
        <v>1039</v>
      </c>
      <c r="B118" t="s">
        <v>1040</v>
      </c>
      <c r="C118" t="s">
        <v>3090</v>
      </c>
      <c r="D118" t="s">
        <v>380</v>
      </c>
      <c r="E118">
        <v>12558.770020125001</v>
      </c>
      <c r="F118">
        <v>994.85</v>
      </c>
      <c r="G118">
        <v>57.027446961395803</v>
      </c>
      <c r="H118">
        <f>(Table2[[#This Row],[1Y Return vs Nifty]]-AVERAGE(Table2[1Y Return vs Nifty]))/_xlfn.STDEV.P(Table2[1Y Return vs Nifty])</f>
        <v>0.35804589018157812</v>
      </c>
      <c r="I118">
        <v>26.680209757852499</v>
      </c>
      <c r="J118">
        <f>(Table2[[#This Row],[1M Return vs Nifty]]-AVERAGE(Table2[1M Return vs Nifty]))/_xlfn.STDEV.P(Table2[1M Return vs Nifty])</f>
        <v>2.6293536114462888</v>
      </c>
      <c r="K118">
        <v>81.1949691221824</v>
      </c>
      <c r="L118">
        <f>(Table2[[#This Row],[6M Return vs Nifty]]-AVERAGE(Table2[6M Return vs Nifty]))/_xlfn.STDEV.P(Table2[6M Return vs Nifty])</f>
        <v>2.5762120382170339</v>
      </c>
      <c r="M118">
        <v>7.2820275990446399</v>
      </c>
      <c r="N118">
        <f>(Table2[[#This Row],[1W Return vs Nifty]]-AVERAGE(Table2[1W Return vs Nifty]))/_xlfn.STDEV.P(Table2[1W Return vs Nifty])</f>
        <v>1.5850792145187469</v>
      </c>
      <c r="O118">
        <v>892.07</v>
      </c>
      <c r="P118">
        <v>782.11436134744395</v>
      </c>
      <c r="Q118">
        <v>653.05140240973799</v>
      </c>
      <c r="R118">
        <v>69.796581435063402</v>
      </c>
      <c r="S118" s="1">
        <f>(Table2[[#This Row],[Close Price]]-Table2[[#This Row],[20D EMA]])/Table2[[#This Row],[20D EMA]]</f>
        <v>0.11521517369713136</v>
      </c>
      <c r="T118" s="1">
        <f>(Table2[[#This Row],[Close Price]]-Table2[[#This Row],[50D EMA]])/Table2[[#This Row],[50D EMA]]</f>
        <v>0.27200068067545824</v>
      </c>
      <c r="U118" s="1">
        <f>(Table2[[#This Row],[Close Price]]-Table2[[#This Row],[200D EMA]])/Table2[[#This Row],[200D EMA]]</f>
        <v>0.52338697433163228</v>
      </c>
      <c r="V118">
        <v>1.4179459470993201</v>
      </c>
      <c r="W118">
        <v>981.1</v>
      </c>
      <c r="X118">
        <v>1014</v>
      </c>
      <c r="Y118">
        <v>908.35</v>
      </c>
      <c r="Z118">
        <v>1036.0999999999999</v>
      </c>
      <c r="AA118">
        <v>908.35</v>
      </c>
      <c r="AB118">
        <v>1036.0999999999999</v>
      </c>
      <c r="AC118" s="1">
        <f>(Table2[[#This Row],[Close Price]]/Table2[[#This Row],[Day Low]])-1</f>
        <v>1.4014881255733469E-2</v>
      </c>
      <c r="AD118" s="1">
        <f>(Table2[[#This Row],[Day High]]/Table2[[#This Row],[Close Price]])-1</f>
        <v>1.9249133035130983E-2</v>
      </c>
      <c r="AE118" s="1">
        <f>(Table2[[#This Row],[Close Price]]/Table2[[#This Row],[Current Week Low]])-1</f>
        <v>9.5227610502559568E-2</v>
      </c>
      <c r="AF118" s="1">
        <f>(Table2[[#This Row],[Current Week High]]/Table2[[#This Row],[Close Price]])-1</f>
        <v>4.1463537216665625E-2</v>
      </c>
      <c r="AG118" s="1">
        <f>(Table2[[#This Row],[Close Price]]/Table2[[#This Row],[Current Month Low]])-1</f>
        <v>9.5227610502559568E-2</v>
      </c>
      <c r="AH118" s="1">
        <f>(Table2[[#This Row],[Current Month High]]/Table2[[#This Row],[Close Price]])-1</f>
        <v>4.1463537216665625E-2</v>
      </c>
      <c r="AI118">
        <v>4.1463537216665598</v>
      </c>
      <c r="AJ118">
        <v>121.077777777777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0.76</v>
      </c>
      <c r="AM118" t="s">
        <v>3121</v>
      </c>
      <c r="AN118">
        <v>18.13</v>
      </c>
      <c r="AO118" t="s">
        <v>3121</v>
      </c>
      <c r="AP118">
        <v>7.7926576232591999E-2</v>
      </c>
      <c r="AQ118">
        <f>(Table2[[#This Row],[Sharpe Ratio]]-AVERAGE(Table2[Sharpe Ratio]))/_xlfn.STDEV.P(Table2[Sharpe Ratio])</f>
        <v>0.18345417611681955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7.3321449304804673</v>
      </c>
      <c r="AS118">
        <f>_xlfn.RANK.AVG(Table2[[#This Row],[1Y Return vs Nifty Z-Score]],Table2[1Y Return vs Nifty Z-Score])</f>
        <v>200</v>
      </c>
      <c r="AT118">
        <f>_xlfn.RANK.AVG(Table2[[#This Row],[6M Return vs Nifty Z-Score]],Table2[6M Return vs Nifty Z-Score])</f>
        <v>14</v>
      </c>
      <c r="AU118">
        <f>_xlfn.RANK.AVG(Table2[[#This Row],[Sharpe Ratio Z-Score]],Table2[Sharpe Ratio Z-Score])</f>
        <v>288</v>
      </c>
      <c r="AV118">
        <f>(Table2[[#This Row],[Rank 1Y]]+Table2[[#This Row],[Rank 6M]]+Table2[[#This Row],[Rank Sharpe]])/3</f>
        <v>167.33333333333334</v>
      </c>
    </row>
    <row r="119" spans="1:48" x14ac:dyDescent="0.3">
      <c r="A119" t="s">
        <v>1683</v>
      </c>
      <c r="B119" t="s">
        <v>1684</v>
      </c>
      <c r="C119" t="s">
        <v>3087</v>
      </c>
      <c r="D119" t="s">
        <v>92</v>
      </c>
      <c r="E119">
        <v>4763.4674505399998</v>
      </c>
      <c r="F119">
        <v>1221.4000000000001</v>
      </c>
      <c r="G119">
        <v>69.986236876788297</v>
      </c>
      <c r="H119">
        <f>(Table2[[#This Row],[1Y Return vs Nifty]]-AVERAGE(Table2[1Y Return vs Nifty]))/_xlfn.STDEV.P(Table2[1Y Return vs Nifty])</f>
        <v>0.55506482815913327</v>
      </c>
      <c r="I119">
        <v>-16.666998900841101</v>
      </c>
      <c r="J119">
        <f>(Table2[[#This Row],[1M Return vs Nifty]]-AVERAGE(Table2[1M Return vs Nifty]))/_xlfn.STDEV.P(Table2[1M Return vs Nifty])</f>
        <v>-1.4409290164987285</v>
      </c>
      <c r="K119">
        <v>46.242707675210603</v>
      </c>
      <c r="L119">
        <f>(Table2[[#This Row],[6M Return vs Nifty]]-AVERAGE(Table2[6M Return vs Nifty]))/_xlfn.STDEV.P(Table2[6M Return vs Nifty])</f>
        <v>1.3832053587121655</v>
      </c>
      <c r="M119">
        <v>0.36416690958514297</v>
      </c>
      <c r="N119">
        <f>(Table2[[#This Row],[1W Return vs Nifty]]-AVERAGE(Table2[1W Return vs Nifty]))/_xlfn.STDEV.P(Table2[1W Return vs Nifty])</f>
        <v>0.21430881496325438</v>
      </c>
      <c r="O119">
        <v>1290.54</v>
      </c>
      <c r="P119">
        <v>1227.0549978761501</v>
      </c>
      <c r="Q119">
        <v>933.84265236708802</v>
      </c>
      <c r="R119">
        <v>34.951140928744799</v>
      </c>
      <c r="S119" s="1">
        <f>(Table2[[#This Row],[Close Price]]-Table2[[#This Row],[20D EMA]])/Table2[[#This Row],[20D EMA]]</f>
        <v>-5.3574472701349726E-2</v>
      </c>
      <c r="T119" s="1">
        <f>(Table2[[#This Row],[Close Price]]-Table2[[#This Row],[50D EMA]])/Table2[[#This Row],[50D EMA]]</f>
        <v>-4.6085936538606282E-3</v>
      </c>
      <c r="U119" s="1">
        <f>(Table2[[#This Row],[Close Price]]-Table2[[#This Row],[200D EMA]])/Table2[[#This Row],[200D EMA]]</f>
        <v>0.30792912157526403</v>
      </c>
      <c r="V119">
        <v>6.2002941502400301E-2</v>
      </c>
      <c r="W119">
        <v>1212</v>
      </c>
      <c r="X119">
        <v>1250</v>
      </c>
      <c r="Y119">
        <v>1183</v>
      </c>
      <c r="Z119">
        <v>1312.7</v>
      </c>
      <c r="AA119">
        <v>1183</v>
      </c>
      <c r="AB119">
        <v>1312.7</v>
      </c>
      <c r="AC119" s="1">
        <f>(Table2[[#This Row],[Close Price]]/Table2[[#This Row],[Day Low]])-1</f>
        <v>7.7557755775579107E-3</v>
      </c>
      <c r="AD119" s="1">
        <f>(Table2[[#This Row],[Day High]]/Table2[[#This Row],[Close Price]])-1</f>
        <v>2.3415752415261171E-2</v>
      </c>
      <c r="AE119" s="1">
        <f>(Table2[[#This Row],[Close Price]]/Table2[[#This Row],[Current Week Low]])-1</f>
        <v>3.2459847844463319E-2</v>
      </c>
      <c r="AF119" s="1">
        <f>(Table2[[#This Row],[Current Week High]]/Table2[[#This Row],[Close Price]])-1</f>
        <v>7.4750286556410694E-2</v>
      </c>
      <c r="AG119" s="1">
        <f>(Table2[[#This Row],[Close Price]]/Table2[[#This Row],[Current Month Low]])-1</f>
        <v>3.2459847844463319E-2</v>
      </c>
      <c r="AH119" s="1">
        <f>(Table2[[#This Row],[Current Month High]]/Table2[[#This Row],[Close Price]])-1</f>
        <v>7.4750286556410694E-2</v>
      </c>
      <c r="AI119">
        <v>30.3995415097429</v>
      </c>
      <c r="AJ119">
        <v>100.229508196721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</v>
      </c>
      <c r="AM119">
        <v>0</v>
      </c>
      <c r="AN119">
        <v>-6.52</v>
      </c>
      <c r="AO119" t="s">
        <v>3120</v>
      </c>
      <c r="AP119">
        <v>7.9556640869249004E-2</v>
      </c>
      <c r="AQ119">
        <f>(Table2[[#This Row],[Sharpe Ratio]]-AVERAGE(Table2[Sharpe Ratio]))/_xlfn.STDEV.P(Table2[Sharpe Ratio])</f>
        <v>0.20241653349706881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0.91406651883289347</v>
      </c>
      <c r="AS119">
        <f>_xlfn.RANK.AVG(Table2[[#This Row],[1Y Return vs Nifty Z-Score]],Table2[1Y Return vs Nifty Z-Score])</f>
        <v>153</v>
      </c>
      <c r="AT119">
        <f>_xlfn.RANK.AVG(Table2[[#This Row],[6M Return vs Nifty Z-Score]],Table2[6M Return vs Nifty Z-Score])</f>
        <v>69</v>
      </c>
      <c r="AU119">
        <f>_xlfn.RANK.AVG(Table2[[#This Row],[Sharpe Ratio Z-Score]],Table2[Sharpe Ratio Z-Score])</f>
        <v>281</v>
      </c>
      <c r="AV119">
        <f>(Table2[[#This Row],[Rank 1Y]]+Table2[[#This Row],[Rank 6M]]+Table2[[#This Row],[Rank Sharpe]])/3</f>
        <v>167.66666666666666</v>
      </c>
    </row>
    <row r="120" spans="1:48" x14ac:dyDescent="0.3">
      <c r="A120" t="s">
        <v>389</v>
      </c>
      <c r="B120" t="s">
        <v>390</v>
      </c>
      <c r="C120" t="s">
        <v>3089</v>
      </c>
      <c r="D120" t="s">
        <v>141</v>
      </c>
      <c r="E120">
        <v>60104.435084519901</v>
      </c>
      <c r="F120">
        <v>3362.9</v>
      </c>
      <c r="G120">
        <v>75.448935991917097</v>
      </c>
      <c r="H120">
        <f>(Table2[[#This Row],[1Y Return vs Nifty]]-AVERAGE(Table2[1Y Return vs Nifty]))/_xlfn.STDEV.P(Table2[1Y Return vs Nifty])</f>
        <v>0.63811696382769811</v>
      </c>
      <c r="I120">
        <v>-12.7284230304871</v>
      </c>
      <c r="J120">
        <f>(Table2[[#This Row],[1M Return vs Nifty]]-AVERAGE(Table2[1M Return vs Nifty]))/_xlfn.STDEV.P(Table2[1M Return vs Nifty])</f>
        <v>-1.0710985835827176</v>
      </c>
      <c r="K120">
        <v>7.7173347370349701</v>
      </c>
      <c r="L120">
        <f>(Table2[[#This Row],[6M Return vs Nifty]]-AVERAGE(Table2[6M Return vs Nifty]))/_xlfn.STDEV.P(Table2[6M Return vs Nifty])</f>
        <v>6.8239592751931311E-2</v>
      </c>
      <c r="M120">
        <v>-7.3132493128819602</v>
      </c>
      <c r="N120">
        <f>(Table2[[#This Row],[1W Return vs Nifty]]-AVERAGE(Table2[1W Return vs Nifty]))/_xlfn.STDEV.P(Table2[1W Return vs Nifty])</f>
        <v>-1.3069671076438696</v>
      </c>
      <c r="O120">
        <v>3531.87</v>
      </c>
      <c r="P120">
        <v>3511.24805889764</v>
      </c>
      <c r="Q120">
        <v>2914.13007702401</v>
      </c>
      <c r="R120">
        <v>37.7278643879553</v>
      </c>
      <c r="S120" s="1">
        <f>(Table2[[#This Row],[Close Price]]-Table2[[#This Row],[20D EMA]])/Table2[[#This Row],[20D EMA]]</f>
        <v>-4.7841511720420005E-2</v>
      </c>
      <c r="T120" s="1">
        <f>(Table2[[#This Row],[Close Price]]-Table2[[#This Row],[50D EMA]])/Table2[[#This Row],[50D EMA]]</f>
        <v>-4.2249381533076294E-2</v>
      </c>
      <c r="U120" s="1">
        <f>(Table2[[#This Row],[Close Price]]-Table2[[#This Row],[200D EMA]])/Table2[[#This Row],[200D EMA]]</f>
        <v>0.15399790370177516</v>
      </c>
      <c r="V120">
        <v>0.66361700931661805</v>
      </c>
      <c r="W120">
        <v>3313.65</v>
      </c>
      <c r="X120">
        <v>3390</v>
      </c>
      <c r="Y120">
        <v>3117</v>
      </c>
      <c r="Z120">
        <v>3446</v>
      </c>
      <c r="AA120">
        <v>3117</v>
      </c>
      <c r="AB120">
        <v>3620.65</v>
      </c>
      <c r="AC120" s="1">
        <f>(Table2[[#This Row],[Close Price]]/Table2[[#This Row],[Day Low]])-1</f>
        <v>1.486276462511138E-2</v>
      </c>
      <c r="AD120" s="1">
        <f>(Table2[[#This Row],[Day High]]/Table2[[#This Row],[Close Price]])-1</f>
        <v>8.0585209194445895E-3</v>
      </c>
      <c r="AE120" s="1">
        <f>(Table2[[#This Row],[Close Price]]/Table2[[#This Row],[Current Week Low]])-1</f>
        <v>7.8889958293230755E-2</v>
      </c>
      <c r="AF120" s="1">
        <f>(Table2[[#This Row],[Current Week High]]/Table2[[#This Row],[Close Price]])-1</f>
        <v>2.4710815070326131E-2</v>
      </c>
      <c r="AG120" s="1">
        <f>(Table2[[#This Row],[Close Price]]/Table2[[#This Row],[Current Month Low]])-1</f>
        <v>7.8889958293230755E-2</v>
      </c>
      <c r="AH120" s="1">
        <f>(Table2[[#This Row],[Current Month High]]/Table2[[#This Row],[Close Price]])-1</f>
        <v>7.6645157453388402E-2</v>
      </c>
      <c r="AI120">
        <v>23.018823039638399</v>
      </c>
      <c r="AJ120">
        <v>103.553053689244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0.04</v>
      </c>
      <c r="AM120" t="s">
        <v>3121</v>
      </c>
      <c r="AN120">
        <v>-5.68</v>
      </c>
      <c r="AO120" t="s">
        <v>3120</v>
      </c>
      <c r="AP120">
        <v>0.17787870638413</v>
      </c>
      <c r="AQ120">
        <f>(Table2[[#This Row],[Sharpe Ratio]]-AVERAGE(Table2[Sharpe Ratio]))/_xlfn.STDEV.P(Table2[Sharpe Ratio])</f>
        <v>1.3461859906893123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-0.32552314395764559</v>
      </c>
      <c r="AS120">
        <f>_xlfn.RANK.AVG(Table2[[#This Row],[1Y Return vs Nifty Z-Score]],Table2[1Y Return vs Nifty Z-Score])</f>
        <v>140</v>
      </c>
      <c r="AT120">
        <f>_xlfn.RANK.AVG(Table2[[#This Row],[6M Return vs Nifty Z-Score]],Table2[6M Return vs Nifty Z-Score])</f>
        <v>295</v>
      </c>
      <c r="AU120">
        <f>_xlfn.RANK.AVG(Table2[[#This Row],[Sharpe Ratio Z-Score]],Table2[Sharpe Ratio Z-Score])</f>
        <v>69</v>
      </c>
      <c r="AV120">
        <f>(Table2[[#This Row],[Rank 1Y]]+Table2[[#This Row],[Rank 6M]]+Table2[[#This Row],[Rank Sharpe]])/3</f>
        <v>168</v>
      </c>
    </row>
    <row r="121" spans="1:48" x14ac:dyDescent="0.3">
      <c r="A121" t="s">
        <v>102</v>
      </c>
      <c r="B121" t="s">
        <v>103</v>
      </c>
      <c r="C121" t="s">
        <v>3082</v>
      </c>
      <c r="D121" t="s">
        <v>104</v>
      </c>
      <c r="E121">
        <v>272645.55381081998</v>
      </c>
      <c r="F121">
        <v>9765.9500000000007</v>
      </c>
      <c r="G121">
        <v>85.157733736149197</v>
      </c>
      <c r="H121">
        <f>(Table2[[#This Row],[1Y Return vs Nifty]]-AVERAGE(Table2[1Y Return vs Nifty]))/_xlfn.STDEV.P(Table2[1Y Return vs Nifty])</f>
        <v>0.78572465197575903</v>
      </c>
      <c r="I121">
        <v>1.3428971317001701</v>
      </c>
      <c r="J121">
        <f>(Table2[[#This Row],[1M Return vs Nifty]]-AVERAGE(Table2[1M Return vs Nifty]))/_xlfn.STDEV.P(Table2[1M Return vs Nifty])</f>
        <v>0.25019180121156487</v>
      </c>
      <c r="K121">
        <v>13.5808213913524</v>
      </c>
      <c r="L121">
        <f>(Table2[[#This Row],[6M Return vs Nifty]]-AVERAGE(Table2[6M Return vs Nifty]))/_xlfn.STDEV.P(Table2[6M Return vs Nifty])</f>
        <v>0.26837481874871433</v>
      </c>
      <c r="M121">
        <v>0.90083024993066796</v>
      </c>
      <c r="N121">
        <f>(Table2[[#This Row],[1W Return vs Nifty]]-AVERAGE(Table2[1W Return vs Nifty]))/_xlfn.STDEV.P(Table2[1W Return vs Nifty])</f>
        <v>0.32064836912529365</v>
      </c>
      <c r="O121">
        <v>9568.1200000000008</v>
      </c>
      <c r="P121">
        <v>9451.7872257294803</v>
      </c>
      <c r="Q121">
        <v>8165.8314037638702</v>
      </c>
      <c r="R121">
        <v>62.484327390420702</v>
      </c>
      <c r="S121" s="1">
        <f>(Table2[[#This Row],[Close Price]]-Table2[[#This Row],[20D EMA]])/Table2[[#This Row],[20D EMA]]</f>
        <v>2.0675953060789364E-2</v>
      </c>
      <c r="T121" s="1">
        <f>(Table2[[#This Row],[Close Price]]-Table2[[#This Row],[50D EMA]])/Table2[[#This Row],[50D EMA]]</f>
        <v>3.3238451815262235E-2</v>
      </c>
      <c r="U121" s="1">
        <f>(Table2[[#This Row],[Close Price]]-Table2[[#This Row],[200D EMA]])/Table2[[#This Row],[200D EMA]]</f>
        <v>0.19595293083060583</v>
      </c>
      <c r="V121">
        <v>0.74603175441457004</v>
      </c>
      <c r="W121">
        <v>9614</v>
      </c>
      <c r="X121">
        <v>9775</v>
      </c>
      <c r="Y121">
        <v>9369.2999999999993</v>
      </c>
      <c r="Z121">
        <v>9777.7000000000007</v>
      </c>
      <c r="AA121">
        <v>9369.2999999999993</v>
      </c>
      <c r="AB121">
        <v>9844</v>
      </c>
      <c r="AC121" s="1">
        <f>(Table2[[#This Row],[Close Price]]/Table2[[#This Row],[Day Low]])-1</f>
        <v>1.5805075930934054E-2</v>
      </c>
      <c r="AD121" s="1">
        <f>(Table2[[#This Row],[Day High]]/Table2[[#This Row],[Close Price]])-1</f>
        <v>9.2668915978477706E-4</v>
      </c>
      <c r="AE121" s="1">
        <f>(Table2[[#This Row],[Close Price]]/Table2[[#This Row],[Current Week Low]])-1</f>
        <v>4.2335073057752526E-2</v>
      </c>
      <c r="AF121" s="1">
        <f>(Table2[[#This Row],[Current Week High]]/Table2[[#This Row],[Close Price]])-1</f>
        <v>1.2031599588364639E-3</v>
      </c>
      <c r="AG121" s="1">
        <f>(Table2[[#This Row],[Close Price]]/Table2[[#This Row],[Current Month Low]])-1</f>
        <v>4.2335073057752526E-2</v>
      </c>
      <c r="AH121" s="1">
        <f>(Table2[[#This Row],[Current Month High]]/Table2[[#This Row],[Close Price]])-1</f>
        <v>7.9920540244420302E-3</v>
      </c>
      <c r="AI121">
        <v>2.7938910193068698</v>
      </c>
      <c r="AJ121">
        <v>115.061660427218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0.02</v>
      </c>
      <c r="AM121" t="s">
        <v>3121</v>
      </c>
      <c r="AN121">
        <v>5.46</v>
      </c>
      <c r="AO121" t="s">
        <v>3121</v>
      </c>
      <c r="AP121">
        <v>0.13484930929299499</v>
      </c>
      <c r="AQ121">
        <f>(Table2[[#This Row],[Sharpe Ratio]]-AVERAGE(Table2[Sharpe Ratio]))/_xlfn.STDEV.P(Table2[Sharpe Ratio])</f>
        <v>0.8456298856430019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2.4705695267043342</v>
      </c>
      <c r="AS121">
        <f>_xlfn.RANK.AVG(Table2[[#This Row],[1Y Return vs Nifty Z-Score]],Table2[1Y Return vs Nifty Z-Score])</f>
        <v>115</v>
      </c>
      <c r="AT121">
        <f>_xlfn.RANK.AVG(Table2[[#This Row],[6M Return vs Nifty Z-Score]],Table2[6M Return vs Nifty Z-Score])</f>
        <v>247</v>
      </c>
      <c r="AU121">
        <f>_xlfn.RANK.AVG(Table2[[#This Row],[Sharpe Ratio Z-Score]],Table2[Sharpe Ratio Z-Score])</f>
        <v>146</v>
      </c>
      <c r="AV121">
        <f>(Table2[[#This Row],[Rank 1Y]]+Table2[[#This Row],[Rank 6M]]+Table2[[#This Row],[Rank Sharpe]])/3</f>
        <v>169.33333333333334</v>
      </c>
    </row>
    <row r="122" spans="1:48" x14ac:dyDescent="0.3">
      <c r="A122" t="s">
        <v>78</v>
      </c>
      <c r="B122" t="s">
        <v>79</v>
      </c>
      <c r="C122" t="s">
        <v>3074</v>
      </c>
      <c r="D122" t="s">
        <v>80</v>
      </c>
      <c r="E122">
        <v>326501.34676445997</v>
      </c>
      <c r="F122">
        <v>529.79999999999995</v>
      </c>
      <c r="G122">
        <v>101.569045662032</v>
      </c>
      <c r="H122">
        <f>(Table2[[#This Row],[1Y Return vs Nifty]]-AVERAGE(Table2[1Y Return vs Nifty]))/_xlfn.STDEV.P(Table2[1Y Return vs Nifty])</f>
        <v>1.0352340018121386</v>
      </c>
      <c r="I122">
        <v>6.2005079073926304</v>
      </c>
      <c r="J122">
        <f>(Table2[[#This Row],[1M Return vs Nifty]]-AVERAGE(Table2[1M Return vs Nifty]))/_xlfn.STDEV.P(Table2[1M Return vs Nifty])</f>
        <v>0.70631918208396982</v>
      </c>
      <c r="K122">
        <v>4.2659501921898899</v>
      </c>
      <c r="L122">
        <f>(Table2[[#This Row],[6M Return vs Nifty]]-AVERAGE(Table2[6M Return vs Nifty]))/_xlfn.STDEV.P(Table2[6M Return vs Nifty])</f>
        <v>-4.9564653528012509E-2</v>
      </c>
      <c r="M122">
        <v>-0.35734963875556303</v>
      </c>
      <c r="N122">
        <f>(Table2[[#This Row],[1W Return vs Nifty]]-AVERAGE(Table2[1W Return vs Nifty]))/_xlfn.STDEV.P(Table2[1W Return vs Nifty])</f>
        <v>7.1340696399975784E-2</v>
      </c>
      <c r="O122">
        <v>510.92</v>
      </c>
      <c r="P122">
        <v>495.285995451004</v>
      </c>
      <c r="Q122">
        <v>428.330237508133</v>
      </c>
      <c r="R122">
        <v>59.949847052287097</v>
      </c>
      <c r="S122" s="1">
        <f>(Table2[[#This Row],[Close Price]]-Table2[[#This Row],[20D EMA]])/Table2[[#This Row],[20D EMA]]</f>
        <v>3.6952947623894034E-2</v>
      </c>
      <c r="T122" s="1">
        <f>(Table2[[#This Row],[Close Price]]-Table2[[#This Row],[50D EMA]])/Table2[[#This Row],[50D EMA]]</f>
        <v>6.968499991114778E-2</v>
      </c>
      <c r="U122" s="1">
        <f>(Table2[[#This Row],[Close Price]]-Table2[[#This Row],[200D EMA]])/Table2[[#This Row],[200D EMA]]</f>
        <v>0.23689609933256295</v>
      </c>
      <c r="V122">
        <v>1.1333750183426201</v>
      </c>
      <c r="W122">
        <v>521.85</v>
      </c>
      <c r="X122">
        <v>531.35</v>
      </c>
      <c r="Y122">
        <v>497.55</v>
      </c>
      <c r="Z122">
        <v>535</v>
      </c>
      <c r="AA122">
        <v>497.55</v>
      </c>
      <c r="AB122">
        <v>542.25</v>
      </c>
      <c r="AC122" s="1">
        <f>(Table2[[#This Row],[Close Price]]/Table2[[#This Row],[Day Low]])-1</f>
        <v>1.5234262719171943E-2</v>
      </c>
      <c r="AD122" s="1">
        <f>(Table2[[#This Row],[Day High]]/Table2[[#This Row],[Close Price]])-1</f>
        <v>2.9256323140809393E-3</v>
      </c>
      <c r="AE122" s="1">
        <f>(Table2[[#This Row],[Close Price]]/Table2[[#This Row],[Current Week Low]])-1</f>
        <v>6.4817606270726413E-2</v>
      </c>
      <c r="AF122" s="1">
        <f>(Table2[[#This Row],[Current Week High]]/Table2[[#This Row],[Close Price]])-1</f>
        <v>9.8150245375614453E-3</v>
      </c>
      <c r="AG122" s="1">
        <f>(Table2[[#This Row],[Close Price]]/Table2[[#This Row],[Current Month Low]])-1</f>
        <v>6.4817606270726413E-2</v>
      </c>
      <c r="AH122" s="1">
        <f>(Table2[[#This Row],[Current Month High]]/Table2[[#This Row],[Close Price]])-1</f>
        <v>2.3499433748584542E-2</v>
      </c>
      <c r="AI122">
        <v>2.3499433748584502</v>
      </c>
      <c r="AJ122">
        <v>133.39207048458101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0.16</v>
      </c>
      <c r="AM122" t="s">
        <v>3121</v>
      </c>
      <c r="AN122">
        <v>7.29</v>
      </c>
      <c r="AO122" t="s">
        <v>3121</v>
      </c>
      <c r="AP122">
        <v>0.162124486926296</v>
      </c>
      <c r="AQ122">
        <f>(Table2[[#This Row],[Sharpe Ratio]]-AVERAGE(Table2[Sharpe Ratio]))/_xlfn.STDEV.P(Table2[Sharpe Ratio])</f>
        <v>1.1629189392557042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2.9262481660237758</v>
      </c>
      <c r="AS122">
        <f>_xlfn.RANK.AVG(Table2[[#This Row],[1Y Return vs Nifty Z-Score]],Table2[1Y Return vs Nifty Z-Score])</f>
        <v>94</v>
      </c>
      <c r="AT122">
        <f>_xlfn.RANK.AVG(Table2[[#This Row],[6M Return vs Nifty Z-Score]],Table2[6M Return vs Nifty Z-Score])</f>
        <v>330</v>
      </c>
      <c r="AU122">
        <f>_xlfn.RANK.AVG(Table2[[#This Row],[Sharpe Ratio Z-Score]],Table2[Sharpe Ratio Z-Score])</f>
        <v>90</v>
      </c>
      <c r="AV122">
        <f>(Table2[[#This Row],[Rank 1Y]]+Table2[[#This Row],[Rank 6M]]+Table2[[#This Row],[Rank Sharpe]])/3</f>
        <v>171.33333333333334</v>
      </c>
    </row>
    <row r="123" spans="1:48" x14ac:dyDescent="0.3">
      <c r="A123" t="s">
        <v>886</v>
      </c>
      <c r="B123" t="s">
        <v>887</v>
      </c>
      <c r="C123" t="s">
        <v>3082</v>
      </c>
      <c r="D123" t="s">
        <v>704</v>
      </c>
      <c r="E123">
        <v>16885.590141140001</v>
      </c>
      <c r="F123">
        <v>934.85</v>
      </c>
      <c r="G123">
        <v>39.991685649761301</v>
      </c>
      <c r="H123">
        <f>(Table2[[#This Row],[1Y Return vs Nifty]]-AVERAGE(Table2[1Y Return vs Nifty]))/_xlfn.STDEV.P(Table2[1Y Return vs Nifty])</f>
        <v>9.9042725289565481E-2</v>
      </c>
      <c r="I123">
        <v>-2.8473605653831</v>
      </c>
      <c r="J123">
        <f>(Table2[[#This Row],[1M Return vs Nifty]]-AVERAGE(Table2[1M Return vs Nifty]))/_xlfn.STDEV.P(Table2[1M Return vs Nifty])</f>
        <v>-0.14327143757140848</v>
      </c>
      <c r="K123">
        <v>21.0560366094949</v>
      </c>
      <c r="L123">
        <f>(Table2[[#This Row],[6M Return vs Nifty]]-AVERAGE(Table2[6M Return vs Nifty]))/_xlfn.STDEV.P(Table2[6M Return vs Nifty])</f>
        <v>0.52352230611546047</v>
      </c>
      <c r="M123">
        <v>13.1965603932944</v>
      </c>
      <c r="N123">
        <f>(Table2[[#This Row],[1W Return vs Nifty]]-AVERAGE(Table2[1W Return vs Nifty]))/_xlfn.STDEV.P(Table2[1W Return vs Nifty])</f>
        <v>2.7570407276944704</v>
      </c>
      <c r="O123">
        <v>886.85</v>
      </c>
      <c r="P123">
        <v>853.32063242654397</v>
      </c>
      <c r="Q123">
        <v>741.074598429307</v>
      </c>
      <c r="R123">
        <v>66.686483243615797</v>
      </c>
      <c r="S123" s="1">
        <f>(Table2[[#This Row],[Close Price]]-Table2[[#This Row],[20D EMA]])/Table2[[#This Row],[20D EMA]]</f>
        <v>5.4124147262784007E-2</v>
      </c>
      <c r="T123" s="1">
        <f>(Table2[[#This Row],[Close Price]]-Table2[[#This Row],[50D EMA]])/Table2[[#This Row],[50D EMA]]</f>
        <v>9.5543649684896509E-2</v>
      </c>
      <c r="U123" s="1">
        <f>(Table2[[#This Row],[Close Price]]-Table2[[#This Row],[200D EMA]])/Table2[[#This Row],[200D EMA]]</f>
        <v>0.26147894150116086</v>
      </c>
      <c r="V123">
        <v>1.3504847168307299</v>
      </c>
      <c r="W123">
        <v>924.5</v>
      </c>
      <c r="X123">
        <v>946.5</v>
      </c>
      <c r="Y123">
        <v>837.2</v>
      </c>
      <c r="Z123">
        <v>953.4</v>
      </c>
      <c r="AA123">
        <v>835</v>
      </c>
      <c r="AB123">
        <v>953.4</v>
      </c>
      <c r="AC123" s="1">
        <f>(Table2[[#This Row],[Close Price]]/Table2[[#This Row],[Day Low]])-1</f>
        <v>1.1195240670632822E-2</v>
      </c>
      <c r="AD123" s="1">
        <f>(Table2[[#This Row],[Day High]]/Table2[[#This Row],[Close Price]])-1</f>
        <v>1.2461892282184195E-2</v>
      </c>
      <c r="AE123" s="1">
        <f>(Table2[[#This Row],[Close Price]]/Table2[[#This Row],[Current Week Low]])-1</f>
        <v>0.11663879598662197</v>
      </c>
      <c r="AF123" s="1">
        <f>(Table2[[#This Row],[Current Week High]]/Table2[[#This Row],[Close Price]])-1</f>
        <v>1.9842755522276212E-2</v>
      </c>
      <c r="AG123" s="1">
        <f>(Table2[[#This Row],[Close Price]]/Table2[[#This Row],[Current Month Low]])-1</f>
        <v>0.11958083832335342</v>
      </c>
      <c r="AH123" s="1">
        <f>(Table2[[#This Row],[Current Month High]]/Table2[[#This Row],[Close Price]])-1</f>
        <v>1.9842755522276212E-2</v>
      </c>
      <c r="AI123">
        <v>6.80323046478044</v>
      </c>
      <c r="AJ123">
        <v>65.900621118012396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0.18</v>
      </c>
      <c r="AM123" t="s">
        <v>3121</v>
      </c>
      <c r="AN123">
        <v>4.93</v>
      </c>
      <c r="AO123" t="s">
        <v>3121</v>
      </c>
      <c r="AP123">
        <v>0.182645235157227</v>
      </c>
      <c r="AQ123">
        <f>(Table2[[#This Row],[Sharpe Ratio]]-AVERAGE(Table2[Sharpe Ratio]))/_xlfn.STDEV.P(Table2[Sharpe Ratio])</f>
        <v>1.4016344802928107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4.6379688018208984</v>
      </c>
      <c r="AS123">
        <f>_xlfn.RANK.AVG(Table2[[#This Row],[1Y Return vs Nifty Z-Score]],Table2[1Y Return vs Nifty Z-Score])</f>
        <v>275</v>
      </c>
      <c r="AT123">
        <f>_xlfn.RANK.AVG(Table2[[#This Row],[6M Return vs Nifty Z-Score]],Table2[6M Return vs Nifty Z-Score])</f>
        <v>180</v>
      </c>
      <c r="AU123">
        <f>_xlfn.RANK.AVG(Table2[[#This Row],[Sharpe Ratio Z-Score]],Table2[Sharpe Ratio Z-Score])</f>
        <v>63</v>
      </c>
      <c r="AV123">
        <f>(Table2[[#This Row],[Rank 1Y]]+Table2[[#This Row],[Rank 6M]]+Table2[[#This Row],[Rank Sharpe]])/3</f>
        <v>172.66666666666666</v>
      </c>
    </row>
    <row r="124" spans="1:48" x14ac:dyDescent="0.3">
      <c r="A124" t="s">
        <v>758</v>
      </c>
      <c r="B124" t="s">
        <v>759</v>
      </c>
      <c r="C124" t="s">
        <v>3087</v>
      </c>
      <c r="D124" t="s">
        <v>426</v>
      </c>
      <c r="E124">
        <v>20789.7373050799</v>
      </c>
      <c r="F124">
        <v>653.20000000000005</v>
      </c>
      <c r="G124">
        <v>68.936674037096594</v>
      </c>
      <c r="H124">
        <f>(Table2[[#This Row],[1Y Return vs Nifty]]-AVERAGE(Table2[1Y Return vs Nifty]))/_xlfn.STDEV.P(Table2[1Y Return vs Nifty])</f>
        <v>0.53910780151028337</v>
      </c>
      <c r="I124">
        <v>10.428144753407301</v>
      </c>
      <c r="J124">
        <f>(Table2[[#This Row],[1M Return vs Nifty]]-AVERAGE(Table2[1M Return vs Nifty]))/_xlfn.STDEV.P(Table2[1M Return vs Nifty])</f>
        <v>1.1032923054766026</v>
      </c>
      <c r="K124">
        <v>10.592367851183701</v>
      </c>
      <c r="L124">
        <f>(Table2[[#This Row],[6M Return vs Nifty]]-AVERAGE(Table2[6M Return vs Nifty]))/_xlfn.STDEV.P(Table2[6M Return vs Nifty])</f>
        <v>0.166371546650848</v>
      </c>
      <c r="M124">
        <v>-3.5192143785982101E-2</v>
      </c>
      <c r="N124">
        <f>(Table2[[#This Row],[1W Return vs Nifty]]-AVERAGE(Table2[1W Return vs Nifty]))/_xlfn.STDEV.P(Table2[1W Return vs Nifty])</f>
        <v>0.13517603190652994</v>
      </c>
      <c r="O124">
        <v>606.33000000000004</v>
      </c>
      <c r="P124">
        <v>576.76402589875295</v>
      </c>
      <c r="Q124">
        <v>492.79055969711698</v>
      </c>
      <c r="R124">
        <v>67.942223211867301</v>
      </c>
      <c r="S124" s="1">
        <f>(Table2[[#This Row],[Close Price]]-Table2[[#This Row],[20D EMA]])/Table2[[#This Row],[20D EMA]]</f>
        <v>7.7301139643428496E-2</v>
      </c>
      <c r="T124" s="1">
        <f>(Table2[[#This Row],[Close Price]]-Table2[[#This Row],[50D EMA]])/Table2[[#This Row],[50D EMA]]</f>
        <v>0.13252555753999976</v>
      </c>
      <c r="U124" s="1">
        <f>(Table2[[#This Row],[Close Price]]-Table2[[#This Row],[200D EMA]])/Table2[[#This Row],[200D EMA]]</f>
        <v>0.32551240511075386</v>
      </c>
      <c r="V124">
        <v>2.1502991665397699</v>
      </c>
      <c r="W124">
        <v>632.9</v>
      </c>
      <c r="X124">
        <v>670</v>
      </c>
      <c r="Y124">
        <v>597.5</v>
      </c>
      <c r="Z124">
        <v>670</v>
      </c>
      <c r="AA124">
        <v>597.5</v>
      </c>
      <c r="AB124">
        <v>670</v>
      </c>
      <c r="AC124" s="1">
        <f>(Table2[[#This Row],[Close Price]]/Table2[[#This Row],[Day Low]])-1</f>
        <v>3.2074577342392274E-2</v>
      </c>
      <c r="AD124" s="1">
        <f>(Table2[[#This Row],[Day High]]/Table2[[#This Row],[Close Price]])-1</f>
        <v>2.5719534598897642E-2</v>
      </c>
      <c r="AE124" s="1">
        <f>(Table2[[#This Row],[Close Price]]/Table2[[#This Row],[Current Week Low]])-1</f>
        <v>9.3221757322175858E-2</v>
      </c>
      <c r="AF124" s="1">
        <f>(Table2[[#This Row],[Current Week High]]/Table2[[#This Row],[Close Price]])-1</f>
        <v>2.5719534598897642E-2</v>
      </c>
      <c r="AG124" s="1">
        <f>(Table2[[#This Row],[Close Price]]/Table2[[#This Row],[Current Month Low]])-1</f>
        <v>9.3221757322175858E-2</v>
      </c>
      <c r="AH124" s="1">
        <f>(Table2[[#This Row],[Current Month High]]/Table2[[#This Row],[Close Price]])-1</f>
        <v>2.5719534598897642E-2</v>
      </c>
      <c r="AI124">
        <v>2.5719534598897602</v>
      </c>
      <c r="AJ124">
        <v>115.969581749049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0.3</v>
      </c>
      <c r="AM124" t="s">
        <v>3121</v>
      </c>
      <c r="AN124">
        <v>17.8</v>
      </c>
      <c r="AO124" t="s">
        <v>3121</v>
      </c>
      <c r="AP124">
        <v>0.15784526750129699</v>
      </c>
      <c r="AQ124">
        <f>(Table2[[#This Row],[Sharpe Ratio]]-AVERAGE(Table2[Sharpe Ratio]))/_xlfn.STDEV.P(Table2[Sharpe Ratio])</f>
        <v>1.1131392641308275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3.057086949675091</v>
      </c>
      <c r="AS124">
        <f>_xlfn.RANK.AVG(Table2[[#This Row],[1Y Return vs Nifty Z-Score]],Table2[1Y Return vs Nifty Z-Score])</f>
        <v>159</v>
      </c>
      <c r="AT124">
        <f>_xlfn.RANK.AVG(Table2[[#This Row],[6M Return vs Nifty Z-Score]],Table2[6M Return vs Nifty Z-Score])</f>
        <v>271</v>
      </c>
      <c r="AU124">
        <f>_xlfn.RANK.AVG(Table2[[#This Row],[Sharpe Ratio Z-Score]],Table2[Sharpe Ratio Z-Score])</f>
        <v>95</v>
      </c>
      <c r="AV124">
        <f>(Table2[[#This Row],[Rank 1Y]]+Table2[[#This Row],[Rank 6M]]+Table2[[#This Row],[Rank Sharpe]])/3</f>
        <v>175</v>
      </c>
    </row>
    <row r="125" spans="1:48" x14ac:dyDescent="0.3">
      <c r="A125" t="s">
        <v>556</v>
      </c>
      <c r="B125" t="s">
        <v>557</v>
      </c>
      <c r="C125" t="s">
        <v>3076</v>
      </c>
      <c r="D125" t="s">
        <v>558</v>
      </c>
      <c r="E125">
        <v>35881.503952949999</v>
      </c>
      <c r="F125">
        <v>2650.5</v>
      </c>
      <c r="G125">
        <v>162.91918174060299</v>
      </c>
      <c r="H125">
        <f>(Table2[[#This Row],[1Y Return vs Nifty]]-AVERAGE(Table2[1Y Return vs Nifty]))/_xlfn.STDEV.P(Table2[1Y Return vs Nifty])</f>
        <v>1.9679706796883194</v>
      </c>
      <c r="I125">
        <v>8.3062150031884503</v>
      </c>
      <c r="J125">
        <f>(Table2[[#This Row],[1M Return vs Nifty]]-AVERAGE(Table2[1M Return vs Nifty]))/_xlfn.STDEV.P(Table2[1M Return vs Nifty])</f>
        <v>0.90404409394722396</v>
      </c>
      <c r="K125">
        <v>-5.40443908313582</v>
      </c>
      <c r="L125">
        <f>(Table2[[#This Row],[6M Return vs Nifty]]-AVERAGE(Table2[6M Return vs Nifty]))/_xlfn.STDEV.P(Table2[6M Return vs Nifty])</f>
        <v>-0.3796388324585821</v>
      </c>
      <c r="M125">
        <v>1.7267558693926399</v>
      </c>
      <c r="N125">
        <f>(Table2[[#This Row],[1W Return vs Nifty]]-AVERAGE(Table2[1W Return vs Nifty]))/_xlfn.STDEV.P(Table2[1W Return vs Nifty])</f>
        <v>0.48430508934777933</v>
      </c>
      <c r="O125">
        <v>2466.33</v>
      </c>
      <c r="P125">
        <v>2499.1920506729002</v>
      </c>
      <c r="Q125">
        <v>2272.2723069796298</v>
      </c>
      <c r="R125">
        <v>65.063437890376306</v>
      </c>
      <c r="S125" s="1">
        <f>(Table2[[#This Row],[Close Price]]-Table2[[#This Row],[20D EMA]])/Table2[[#This Row],[20D EMA]]</f>
        <v>7.4673705465205423E-2</v>
      </c>
      <c r="T125" s="1">
        <f>(Table2[[#This Row],[Close Price]]-Table2[[#This Row],[50D EMA]])/Table2[[#This Row],[50D EMA]]</f>
        <v>6.0542745919170381E-2</v>
      </c>
      <c r="U125" s="1">
        <f>(Table2[[#This Row],[Close Price]]-Table2[[#This Row],[200D EMA]])/Table2[[#This Row],[200D EMA]]</f>
        <v>0.16645350641231968</v>
      </c>
      <c r="V125">
        <v>1.4522376466112199</v>
      </c>
      <c r="W125">
        <v>2562.15</v>
      </c>
      <c r="X125">
        <v>2681</v>
      </c>
      <c r="Y125">
        <v>2306.1</v>
      </c>
      <c r="Z125">
        <v>2681</v>
      </c>
      <c r="AA125">
        <v>2306.1</v>
      </c>
      <c r="AB125">
        <v>2681</v>
      </c>
      <c r="AC125" s="1">
        <f>(Table2[[#This Row],[Close Price]]/Table2[[#This Row],[Day Low]])-1</f>
        <v>3.4482758620689724E-2</v>
      </c>
      <c r="AD125" s="1">
        <f>(Table2[[#This Row],[Day High]]/Table2[[#This Row],[Close Price]])-1</f>
        <v>1.150726278060743E-2</v>
      </c>
      <c r="AE125" s="1">
        <f>(Table2[[#This Row],[Close Price]]/Table2[[#This Row],[Current Week Low]])-1</f>
        <v>0.14934304670222454</v>
      </c>
      <c r="AF125" s="1">
        <f>(Table2[[#This Row],[Current Week High]]/Table2[[#This Row],[Close Price]])-1</f>
        <v>1.150726278060743E-2</v>
      </c>
      <c r="AG125" s="1">
        <f>(Table2[[#This Row],[Close Price]]/Table2[[#This Row],[Current Month Low]])-1</f>
        <v>0.14934304670222454</v>
      </c>
      <c r="AH125" s="1">
        <f>(Table2[[#This Row],[Current Month High]]/Table2[[#This Row],[Close Price]])-1</f>
        <v>1.150726278060743E-2</v>
      </c>
      <c r="AI125">
        <v>23.172986229013301</v>
      </c>
      <c r="AJ125">
        <v>217.23518850987401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-7.0000000000000007E-2</v>
      </c>
      <c r="AM125" t="s">
        <v>3120</v>
      </c>
      <c r="AN125">
        <v>9.82</v>
      </c>
      <c r="AO125" t="s">
        <v>3121</v>
      </c>
      <c r="AP125">
        <v>0.18253661799978099</v>
      </c>
      <c r="AQ125">
        <f>(Table2[[#This Row],[Sharpe Ratio]]-AVERAGE(Table2[Sharpe Ratio]))/_xlfn.STDEV.P(Table2[Sharpe Ratio])</f>
        <v>1.4003709491966807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31</v>
      </c>
      <c r="AT125">
        <f>_xlfn.RANK.AVG(Table2[[#This Row],[6M Return vs Nifty Z-Score]],Table2[6M Return vs Nifty Z-Score])</f>
        <v>436</v>
      </c>
      <c r="AU125">
        <f>_xlfn.RANK.AVG(Table2[[#This Row],[Sharpe Ratio Z-Score]],Table2[Sharpe Ratio Z-Score])</f>
        <v>64</v>
      </c>
      <c r="AV125">
        <f>(Table2[[#This Row],[Rank 1Y]]+Table2[[#This Row],[Rank 6M]]+Table2[[#This Row],[Rank Sharpe]])/3</f>
        <v>177</v>
      </c>
    </row>
    <row r="126" spans="1:48" x14ac:dyDescent="0.3">
      <c r="A126" t="s">
        <v>713</v>
      </c>
      <c r="B126" t="s">
        <v>714</v>
      </c>
      <c r="C126" t="s">
        <v>3081</v>
      </c>
      <c r="D126" t="s">
        <v>60</v>
      </c>
      <c r="E126">
        <v>23296.900307250002</v>
      </c>
      <c r="F126">
        <v>175.75</v>
      </c>
      <c r="G126">
        <v>103.68512590901</v>
      </c>
      <c r="H126">
        <f>(Table2[[#This Row],[1Y Return vs Nifty]]-AVERAGE(Table2[1Y Return vs Nifty]))/_xlfn.STDEV.P(Table2[1Y Return vs Nifty])</f>
        <v>1.0674058238462072</v>
      </c>
      <c r="I126">
        <v>-0.37738095703651198</v>
      </c>
      <c r="J126">
        <f>(Table2[[#This Row],[1M Return vs Nifty]]-AVERAGE(Table2[1M Return vs Nifty]))/_xlfn.STDEV.P(Table2[1M Return vs Nifty])</f>
        <v>8.865849292055758E-2</v>
      </c>
      <c r="K126">
        <v>18.753262455077301</v>
      </c>
      <c r="L126">
        <f>(Table2[[#This Row],[6M Return vs Nifty]]-AVERAGE(Table2[6M Return vs Nifty]))/_xlfn.STDEV.P(Table2[6M Return vs Nifty])</f>
        <v>0.4449229584944388</v>
      </c>
      <c r="M126">
        <v>-0.80218615788685699</v>
      </c>
      <c r="N126">
        <f>(Table2[[#This Row],[1W Return vs Nifty]]-AVERAGE(Table2[1W Return vs Nifty]))/_xlfn.STDEV.P(Table2[1W Return vs Nifty])</f>
        <v>-1.6803422199515767E-2</v>
      </c>
      <c r="O126">
        <v>172.53</v>
      </c>
      <c r="P126">
        <v>164.792732399698</v>
      </c>
      <c r="Q126">
        <v>137.10557977313599</v>
      </c>
      <c r="R126">
        <v>55.637404287421901</v>
      </c>
      <c r="S126" s="1">
        <f>(Table2[[#This Row],[Close Price]]-Table2[[#This Row],[20D EMA]])/Table2[[#This Row],[20D EMA]]</f>
        <v>1.8663420854344165E-2</v>
      </c>
      <c r="T126" s="1">
        <f>(Table2[[#This Row],[Close Price]]-Table2[[#This Row],[50D EMA]])/Table2[[#This Row],[50D EMA]]</f>
        <v>6.6491206503728584E-2</v>
      </c>
      <c r="U126" s="1">
        <f>(Table2[[#This Row],[Close Price]]-Table2[[#This Row],[200D EMA]])/Table2[[#This Row],[200D EMA]]</f>
        <v>0.28185884404418582</v>
      </c>
      <c r="V126">
        <v>1.1474970081379501</v>
      </c>
      <c r="W126">
        <v>175</v>
      </c>
      <c r="X126">
        <v>178.48</v>
      </c>
      <c r="Y126">
        <v>166.75</v>
      </c>
      <c r="Z126">
        <v>178.8</v>
      </c>
      <c r="AA126">
        <v>166.75</v>
      </c>
      <c r="AB126">
        <v>183</v>
      </c>
      <c r="AC126" s="1">
        <f>(Table2[[#This Row],[Close Price]]/Table2[[#This Row],[Day Low]])-1</f>
        <v>4.2857142857142261E-3</v>
      </c>
      <c r="AD126" s="1">
        <f>(Table2[[#This Row],[Day High]]/Table2[[#This Row],[Close Price]])-1</f>
        <v>1.5533428165007024E-2</v>
      </c>
      <c r="AE126" s="1">
        <f>(Table2[[#This Row],[Close Price]]/Table2[[#This Row],[Current Week Low]])-1</f>
        <v>5.3973013493253452E-2</v>
      </c>
      <c r="AF126" s="1">
        <f>(Table2[[#This Row],[Current Week High]]/Table2[[#This Row],[Close Price]])-1</f>
        <v>1.7354196301564873E-2</v>
      </c>
      <c r="AG126" s="1">
        <f>(Table2[[#This Row],[Close Price]]/Table2[[#This Row],[Current Month Low]])-1</f>
        <v>5.3973013493253452E-2</v>
      </c>
      <c r="AH126" s="1">
        <f>(Table2[[#This Row],[Current Month High]]/Table2[[#This Row],[Close Price]])-1</f>
        <v>4.1251778093883251E-2</v>
      </c>
      <c r="AI126">
        <v>9.6443812233285797</v>
      </c>
      <c r="AJ126">
        <v>129.139504563233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0.13</v>
      </c>
      <c r="AM126" t="s">
        <v>3121</v>
      </c>
      <c r="AN126">
        <v>4.22</v>
      </c>
      <c r="AO126" t="s">
        <v>3121</v>
      </c>
      <c r="AP126">
        <v>9.3508309920029994E-2</v>
      </c>
      <c r="AQ126">
        <f>(Table2[[#This Row],[Sharpe Ratio]]-AVERAGE(Table2[Sharpe Ratio]))/_xlfn.STDEV.P(Table2[Sharpe Ratio])</f>
        <v>0.36471472011035183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1.9488985731720396</v>
      </c>
      <c r="AS126">
        <f>_xlfn.RANK.AVG(Table2[[#This Row],[1Y Return vs Nifty Z-Score]],Table2[1Y Return vs Nifty Z-Score])</f>
        <v>90</v>
      </c>
      <c r="AT126">
        <f>_xlfn.RANK.AVG(Table2[[#This Row],[6M Return vs Nifty Z-Score]],Table2[6M Return vs Nifty Z-Score])</f>
        <v>201</v>
      </c>
      <c r="AU126">
        <f>_xlfn.RANK.AVG(Table2[[#This Row],[Sharpe Ratio Z-Score]],Table2[Sharpe Ratio Z-Score])</f>
        <v>244</v>
      </c>
      <c r="AV126">
        <f>(Table2[[#This Row],[Rank 1Y]]+Table2[[#This Row],[Rank 6M]]+Table2[[#This Row],[Rank Sharpe]])/3</f>
        <v>178.33333333333334</v>
      </c>
    </row>
    <row r="127" spans="1:48" x14ac:dyDescent="0.3">
      <c r="A127" t="s">
        <v>273</v>
      </c>
      <c r="B127" t="s">
        <v>274</v>
      </c>
      <c r="C127" t="s">
        <v>3087</v>
      </c>
      <c r="D127" t="s">
        <v>230</v>
      </c>
      <c r="E127">
        <v>100016.53532325001</v>
      </c>
      <c r="F127">
        <v>6650.7</v>
      </c>
      <c r="G127">
        <v>17.8727935218587</v>
      </c>
      <c r="H127">
        <f>(Table2[[#This Row],[1Y Return vs Nifty]]-AVERAGE(Table2[1Y Return vs Nifty]))/_xlfn.STDEV.P(Table2[1Y Return vs Nifty])</f>
        <v>-0.23724180935693101</v>
      </c>
      <c r="I127">
        <v>0.94187739641086599</v>
      </c>
      <c r="J127">
        <f>(Table2[[#This Row],[1M Return vs Nifty]]-AVERAGE(Table2[1M Return vs Nifty]))/_xlfn.STDEV.P(Table2[1M Return vs Nifty])</f>
        <v>0.21253623554727377</v>
      </c>
      <c r="K127">
        <v>42.536194878144997</v>
      </c>
      <c r="L127">
        <f>(Table2[[#This Row],[6M Return vs Nifty]]-AVERAGE(Table2[6M Return vs Nifty]))/_xlfn.STDEV.P(Table2[6M Return vs Nifty])</f>
        <v>1.256692957468021</v>
      </c>
      <c r="M127">
        <v>0.48902432416471803</v>
      </c>
      <c r="N127">
        <f>(Table2[[#This Row],[1W Return vs Nifty]]-AVERAGE(Table2[1W Return vs Nifty]))/_xlfn.STDEV.P(Table2[1W Return vs Nifty])</f>
        <v>0.23904924495362501</v>
      </c>
      <c r="O127">
        <v>6604.62</v>
      </c>
      <c r="P127">
        <v>6543.6081698899998</v>
      </c>
      <c r="Q127">
        <v>5690.8145601234701</v>
      </c>
      <c r="R127">
        <v>53.236636275887001</v>
      </c>
      <c r="S127" s="1">
        <f>(Table2[[#This Row],[Close Price]]-Table2[[#This Row],[20D EMA]])/Table2[[#This Row],[20D EMA]]</f>
        <v>6.9769343277887187E-3</v>
      </c>
      <c r="T127" s="1">
        <f>(Table2[[#This Row],[Close Price]]-Table2[[#This Row],[50D EMA]])/Table2[[#This Row],[50D EMA]]</f>
        <v>1.6365868390894239E-2</v>
      </c>
      <c r="U127" s="1">
        <f>(Table2[[#This Row],[Close Price]]-Table2[[#This Row],[200D EMA]])/Table2[[#This Row],[200D EMA]]</f>
        <v>0.16867276727001693</v>
      </c>
      <c r="V127">
        <v>0.53976025914217596</v>
      </c>
      <c r="W127">
        <v>6608</v>
      </c>
      <c r="X127">
        <v>6729.95</v>
      </c>
      <c r="Y127">
        <v>6386.45</v>
      </c>
      <c r="Z127">
        <v>6750</v>
      </c>
      <c r="AA127">
        <v>6386.45</v>
      </c>
      <c r="AB127">
        <v>6906</v>
      </c>
      <c r="AC127" s="1">
        <f>(Table2[[#This Row],[Close Price]]/Table2[[#This Row],[Day Low]])-1</f>
        <v>6.4618644067795383E-3</v>
      </c>
      <c r="AD127" s="1">
        <f>(Table2[[#This Row],[Day High]]/Table2[[#This Row],[Close Price]])-1</f>
        <v>1.1916038913197147E-2</v>
      </c>
      <c r="AE127" s="1">
        <f>(Table2[[#This Row],[Close Price]]/Table2[[#This Row],[Current Week Low]])-1</f>
        <v>4.1376664657204021E-2</v>
      </c>
      <c r="AF127" s="1">
        <f>(Table2[[#This Row],[Current Week High]]/Table2[[#This Row],[Close Price]])-1</f>
        <v>1.4930759168207963E-2</v>
      </c>
      <c r="AG127" s="1">
        <f>(Table2[[#This Row],[Close Price]]/Table2[[#This Row],[Current Month Low]])-1</f>
        <v>4.1376664657204021E-2</v>
      </c>
      <c r="AH127" s="1">
        <f>(Table2[[#This Row],[Current Month High]]/Table2[[#This Row],[Close Price]])-1</f>
        <v>3.8386936713428632E-2</v>
      </c>
      <c r="AI127">
        <v>10.2357646563519</v>
      </c>
      <c r="AJ127">
        <v>74.972375690607706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-0.08</v>
      </c>
      <c r="AM127" t="s">
        <v>3120</v>
      </c>
      <c r="AN127">
        <v>5.2</v>
      </c>
      <c r="AO127" t="s">
        <v>3121</v>
      </c>
      <c r="AP127">
        <v>0.15699886668165899</v>
      </c>
      <c r="AQ127">
        <f>(Table2[[#This Row],[Sharpe Ratio]]-AVERAGE(Table2[Sharpe Ratio]))/_xlfn.STDEV.P(Table2[Sharpe Ratio])</f>
        <v>1.1032931792161662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2.5743298078281551</v>
      </c>
      <c r="AS127">
        <f>_xlfn.RANK.AVG(Table2[[#This Row],[1Y Return vs Nifty Z-Score]],Table2[1Y Return vs Nifty Z-Score])</f>
        <v>358</v>
      </c>
      <c r="AT127">
        <f>_xlfn.RANK.AVG(Table2[[#This Row],[6M Return vs Nifty Z-Score]],Table2[6M Return vs Nifty Z-Score])</f>
        <v>80</v>
      </c>
      <c r="AU127">
        <f>_xlfn.RANK.AVG(Table2[[#This Row],[Sharpe Ratio Z-Score]],Table2[Sharpe Ratio Z-Score])</f>
        <v>98</v>
      </c>
      <c r="AV127">
        <f>(Table2[[#This Row],[Rank 1Y]]+Table2[[#This Row],[Rank 6M]]+Table2[[#This Row],[Rank Sharpe]])/3</f>
        <v>178.66666666666666</v>
      </c>
    </row>
    <row r="128" spans="1:48" x14ac:dyDescent="0.3">
      <c r="A128" t="s">
        <v>951</v>
      </c>
      <c r="B128" t="s">
        <v>952</v>
      </c>
      <c r="C128" t="s">
        <v>3077</v>
      </c>
      <c r="D128" t="s">
        <v>953</v>
      </c>
      <c r="E128">
        <v>15066.453516615</v>
      </c>
      <c r="F128">
        <v>469.45</v>
      </c>
      <c r="G128">
        <v>145.91378117178601</v>
      </c>
      <c r="H128">
        <f>(Table2[[#This Row],[1Y Return vs Nifty]]-AVERAGE(Table2[1Y Return vs Nifty]))/_xlfn.STDEV.P(Table2[1Y Return vs Nifty])</f>
        <v>1.7094291042923304</v>
      </c>
      <c r="I128">
        <v>-14.006727418976499</v>
      </c>
      <c r="J128">
        <f>(Table2[[#This Row],[1M Return vs Nifty]]-AVERAGE(Table2[1M Return vs Nifty]))/_xlfn.STDEV.P(Table2[1M Return vs Nifty])</f>
        <v>-1.1911307680461285</v>
      </c>
      <c r="K128">
        <v>6.4267410806734402</v>
      </c>
      <c r="L128">
        <f>(Table2[[#This Row],[6M Return vs Nifty]]-AVERAGE(Table2[6M Return vs Nifty]))/_xlfn.STDEV.P(Table2[6M Return vs Nifty])</f>
        <v>2.4188455891963934E-2</v>
      </c>
      <c r="M128">
        <v>-4.3379282394352403</v>
      </c>
      <c r="N128">
        <f>(Table2[[#This Row],[1W Return vs Nifty]]-AVERAGE(Table2[1W Return vs Nifty]))/_xlfn.STDEV.P(Table2[1W Return vs Nifty])</f>
        <v>-0.71740882658905192</v>
      </c>
      <c r="O128">
        <v>487.62</v>
      </c>
      <c r="P128">
        <v>473.31380929668302</v>
      </c>
      <c r="Q128">
        <v>383.64279588579302</v>
      </c>
      <c r="R128">
        <v>41.6671965619948</v>
      </c>
      <c r="S128" s="1">
        <f>(Table2[[#This Row],[Close Price]]-Table2[[#This Row],[20D EMA]])/Table2[[#This Row],[20D EMA]]</f>
        <v>-3.7262622533940394E-2</v>
      </c>
      <c r="T128" s="1">
        <f>(Table2[[#This Row],[Close Price]]-Table2[[#This Row],[50D EMA]])/Table2[[#This Row],[50D EMA]]</f>
        <v>-8.1633141074510963E-3</v>
      </c>
      <c r="U128" s="1">
        <f>(Table2[[#This Row],[Close Price]]-Table2[[#This Row],[200D EMA]])/Table2[[#This Row],[200D EMA]]</f>
        <v>0.2236643175224669</v>
      </c>
      <c r="V128">
        <v>0.56444870694488403</v>
      </c>
      <c r="W128">
        <v>456.6</v>
      </c>
      <c r="X128">
        <v>472</v>
      </c>
      <c r="Y128">
        <v>448.35</v>
      </c>
      <c r="Z128">
        <v>487.75</v>
      </c>
      <c r="AA128">
        <v>448.35</v>
      </c>
      <c r="AB128">
        <v>508.8</v>
      </c>
      <c r="AC128" s="1">
        <f>(Table2[[#This Row],[Close Price]]/Table2[[#This Row],[Day Low]])-1</f>
        <v>2.8142794568550178E-2</v>
      </c>
      <c r="AD128" s="1">
        <f>(Table2[[#This Row],[Day High]]/Table2[[#This Row],[Close Price]])-1</f>
        <v>5.4318883800192896E-3</v>
      </c>
      <c r="AE128" s="1">
        <f>(Table2[[#This Row],[Close Price]]/Table2[[#This Row],[Current Week Low]])-1</f>
        <v>4.7061447529831435E-2</v>
      </c>
      <c r="AF128" s="1">
        <f>(Table2[[#This Row],[Current Week High]]/Table2[[#This Row],[Close Price]])-1</f>
        <v>3.8981787197784667E-2</v>
      </c>
      <c r="AG128" s="1">
        <f>(Table2[[#This Row],[Close Price]]/Table2[[#This Row],[Current Month Low]])-1</f>
        <v>4.7061447529831435E-2</v>
      </c>
      <c r="AH128" s="1">
        <f>(Table2[[#This Row],[Current Month High]]/Table2[[#This Row],[Close Price]])-1</f>
        <v>8.3821493236766464E-2</v>
      </c>
      <c r="AI128">
        <v>31.600809457876199</v>
      </c>
      <c r="AJ128">
        <v>187.56508422664601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</v>
      </c>
      <c r="AM128" t="s">
        <v>3122</v>
      </c>
      <c r="AN128">
        <v>-7.21</v>
      </c>
      <c r="AO128" t="s">
        <v>3120</v>
      </c>
      <c r="AP128">
        <v>0.116208005398222</v>
      </c>
      <c r="AQ128">
        <f>(Table2[[#This Row],[Sharpe Ratio]]-AVERAGE(Table2[Sharpe Ratio]))/_xlfn.STDEV.P(Table2[Sharpe Ratio])</f>
        <v>0.62877770779841435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0.4538556733475283</v>
      </c>
      <c r="AS128">
        <f>_xlfn.RANK.AVG(Table2[[#This Row],[1Y Return vs Nifty Z-Score]],Table2[1Y Return vs Nifty Z-Score])</f>
        <v>42</v>
      </c>
      <c r="AT128">
        <f>_xlfn.RANK.AVG(Table2[[#This Row],[6M Return vs Nifty Z-Score]],Table2[6M Return vs Nifty Z-Score])</f>
        <v>305</v>
      </c>
      <c r="AU128">
        <f>_xlfn.RANK.AVG(Table2[[#This Row],[Sharpe Ratio Z-Score]],Table2[Sharpe Ratio Z-Score])</f>
        <v>192</v>
      </c>
      <c r="AV128">
        <f>(Table2[[#This Row],[Rank 1Y]]+Table2[[#This Row],[Rank 6M]]+Table2[[#This Row],[Rank Sharpe]])/3</f>
        <v>179.66666666666666</v>
      </c>
    </row>
    <row r="129" spans="1:48" x14ac:dyDescent="0.3">
      <c r="A129" t="s">
        <v>363</v>
      </c>
      <c r="B129" t="s">
        <v>364</v>
      </c>
      <c r="C129" t="s">
        <v>3090</v>
      </c>
      <c r="D129" t="s">
        <v>297</v>
      </c>
      <c r="E129">
        <v>65630.047388534993</v>
      </c>
      <c r="F129">
        <v>7695.45</v>
      </c>
      <c r="G129">
        <v>31.452637567351399</v>
      </c>
      <c r="H129">
        <f>(Table2[[#This Row],[1Y Return vs Nifty]]-AVERAGE(Table2[1Y Return vs Nifty]))/_xlfn.STDEV.P(Table2[1Y Return vs Nifty])</f>
        <v>-3.0780676086621061E-2</v>
      </c>
      <c r="I129">
        <v>-17.088142493413301</v>
      </c>
      <c r="J129">
        <f>(Table2[[#This Row],[1M Return vs Nifty]]-AVERAGE(Table2[1M Return vs Nifty]))/_xlfn.STDEV.P(Table2[1M Return vs Nifty])</f>
        <v>-1.4804742029538474</v>
      </c>
      <c r="K129">
        <v>25.350499213467799</v>
      </c>
      <c r="L129">
        <f>(Table2[[#This Row],[6M Return vs Nifty]]-AVERAGE(Table2[6M Return vs Nifty]))/_xlfn.STDEV.P(Table2[6M Return vs Nifty])</f>
        <v>0.67010288085728209</v>
      </c>
      <c r="M129">
        <v>-4.2624208576760898</v>
      </c>
      <c r="N129">
        <f>(Table2[[#This Row],[1W Return vs Nifty]]-AVERAGE(Table2[1W Return vs Nifty]))/_xlfn.STDEV.P(Table2[1W Return vs Nifty])</f>
        <v>-0.70244707923541061</v>
      </c>
      <c r="O129">
        <v>8054.28</v>
      </c>
      <c r="P129">
        <v>8210.8329203364901</v>
      </c>
      <c r="Q129">
        <v>7141.3974919379698</v>
      </c>
      <c r="R129">
        <v>30.069894237083499</v>
      </c>
      <c r="S129" s="1">
        <f>(Table2[[#This Row],[Close Price]]-Table2[[#This Row],[20D EMA]])/Table2[[#This Row],[20D EMA]]</f>
        <v>-4.4551468287668164E-2</v>
      </c>
      <c r="T129" s="1">
        <f>(Table2[[#This Row],[Close Price]]-Table2[[#This Row],[50D EMA]])/Table2[[#This Row],[50D EMA]]</f>
        <v>-6.2768652746543682E-2</v>
      </c>
      <c r="U129" s="1">
        <f>(Table2[[#This Row],[Close Price]]-Table2[[#This Row],[200D EMA]])/Table2[[#This Row],[200D EMA]]</f>
        <v>7.7583205344263245E-2</v>
      </c>
      <c r="V129">
        <v>0.51805740584919402</v>
      </c>
      <c r="W129">
        <v>7655</v>
      </c>
      <c r="X129">
        <v>7815.15</v>
      </c>
      <c r="Y129">
        <v>7540.9</v>
      </c>
      <c r="Z129">
        <v>7994.95</v>
      </c>
      <c r="AA129">
        <v>7540.9</v>
      </c>
      <c r="AB129">
        <v>8294.75</v>
      </c>
      <c r="AC129" s="1">
        <f>(Table2[[#This Row],[Close Price]]/Table2[[#This Row],[Day Low]])-1</f>
        <v>5.2841280209012798E-3</v>
      </c>
      <c r="AD129" s="1">
        <f>(Table2[[#This Row],[Day High]]/Table2[[#This Row],[Close Price]])-1</f>
        <v>1.5554645927138733E-2</v>
      </c>
      <c r="AE129" s="1">
        <f>(Table2[[#This Row],[Close Price]]/Table2[[#This Row],[Current Week Low]])-1</f>
        <v>2.0494901139121335E-2</v>
      </c>
      <c r="AF129" s="1">
        <f>(Table2[[#This Row],[Current Week High]]/Table2[[#This Row],[Close Price]])-1</f>
        <v>3.8919101547018053E-2</v>
      </c>
      <c r="AG129" s="1">
        <f>(Table2[[#This Row],[Close Price]]/Table2[[#This Row],[Current Month Low]])-1</f>
        <v>2.0494901139121335E-2</v>
      </c>
      <c r="AH129" s="1">
        <f>(Table2[[#This Row],[Current Month High]]/Table2[[#This Row],[Close Price]])-1</f>
        <v>7.7877187169041573E-2</v>
      </c>
      <c r="AI129">
        <v>29.102911460668299</v>
      </c>
      <c r="AJ129">
        <v>57.952586206896498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-0.21</v>
      </c>
      <c r="AM129" t="s">
        <v>3120</v>
      </c>
      <c r="AN129">
        <v>-2.39</v>
      </c>
      <c r="AO129" t="s">
        <v>3120</v>
      </c>
      <c r="AP129">
        <v>0.15744976136460501</v>
      </c>
      <c r="AQ129">
        <f>(Table2[[#This Row],[Sharpe Ratio]]-AVERAGE(Table2[Sharpe Ratio]))/_xlfn.STDEV.P(Table2[Sharpe Ratio])</f>
        <v>1.1085383860175426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298</v>
      </c>
      <c r="AT129">
        <f>_xlfn.RANK.AVG(Table2[[#This Row],[6M Return vs Nifty Z-Score]],Table2[6M Return vs Nifty Z-Score])</f>
        <v>144</v>
      </c>
      <c r="AU129">
        <f>_xlfn.RANK.AVG(Table2[[#This Row],[Sharpe Ratio Z-Score]],Table2[Sharpe Ratio Z-Score])</f>
        <v>97</v>
      </c>
      <c r="AV129">
        <f>(Table2[[#This Row],[Rank 1Y]]+Table2[[#This Row],[Rank 6M]]+Table2[[#This Row],[Rank Sharpe]])/3</f>
        <v>179.66666666666666</v>
      </c>
    </row>
    <row r="130" spans="1:48" x14ac:dyDescent="0.3">
      <c r="A130" t="s">
        <v>1248</v>
      </c>
      <c r="B130" t="s">
        <v>1249</v>
      </c>
      <c r="C130" t="s">
        <v>3083</v>
      </c>
      <c r="D130" t="s">
        <v>1250</v>
      </c>
      <c r="E130">
        <v>8983.8720656500009</v>
      </c>
      <c r="F130">
        <v>441.5</v>
      </c>
      <c r="G130">
        <v>80.091210383492196</v>
      </c>
      <c r="H130">
        <f>(Table2[[#This Row],[1Y Return vs Nifty]]-AVERAGE(Table2[1Y Return vs Nifty]))/_xlfn.STDEV.P(Table2[1Y Return vs Nifty])</f>
        <v>0.70869577376288684</v>
      </c>
      <c r="I130">
        <v>-20.749137601167199</v>
      </c>
      <c r="J130">
        <f>(Table2[[#This Row],[1M Return vs Nifty]]-AVERAGE(Table2[1M Return vs Nifty]))/_xlfn.STDEV.P(Table2[1M Return vs Nifty])</f>
        <v>-1.8242399320325482</v>
      </c>
      <c r="K130">
        <v>24.062478268416001</v>
      </c>
      <c r="L130">
        <f>(Table2[[#This Row],[6M Return vs Nifty]]-AVERAGE(Table2[6M Return vs Nifty]))/_xlfn.STDEV.P(Table2[6M Return vs Nifty])</f>
        <v>0.62613955696419832</v>
      </c>
      <c r="M130">
        <v>-5.0192602116771203</v>
      </c>
      <c r="N130">
        <f>(Table2[[#This Row],[1W Return vs Nifty]]-AVERAGE(Table2[1W Return vs Nifty]))/_xlfn.STDEV.P(Table2[1W Return vs Nifty])</f>
        <v>-0.85241439286808374</v>
      </c>
      <c r="O130">
        <v>476.54</v>
      </c>
      <c r="P130">
        <v>481.175486030657</v>
      </c>
      <c r="Q130">
        <v>385.75712401452603</v>
      </c>
      <c r="R130">
        <v>26.039337355579701</v>
      </c>
      <c r="S130" s="1">
        <f>(Table2[[#This Row],[Close Price]]-Table2[[#This Row],[20D EMA]])/Table2[[#This Row],[20D EMA]]</f>
        <v>-7.3530028958744317E-2</v>
      </c>
      <c r="T130" s="1">
        <f>(Table2[[#This Row],[Close Price]]-Table2[[#This Row],[50D EMA]])/Table2[[#This Row],[50D EMA]]</f>
        <v>-8.2455335283080411E-2</v>
      </c>
      <c r="U130" s="1">
        <f>(Table2[[#This Row],[Close Price]]-Table2[[#This Row],[200D EMA]])/Table2[[#This Row],[200D EMA]]</f>
        <v>0.14450251859347366</v>
      </c>
      <c r="V130">
        <v>0.486754070899868</v>
      </c>
      <c r="W130">
        <v>440.5</v>
      </c>
      <c r="X130">
        <v>454.55</v>
      </c>
      <c r="Y130">
        <v>431</v>
      </c>
      <c r="Z130">
        <v>462.85</v>
      </c>
      <c r="AA130">
        <v>431</v>
      </c>
      <c r="AB130">
        <v>506</v>
      </c>
      <c r="AC130" s="1">
        <f>(Table2[[#This Row],[Close Price]]/Table2[[#This Row],[Day Low]])-1</f>
        <v>2.2701475595914289E-3</v>
      </c>
      <c r="AD130" s="1">
        <f>(Table2[[#This Row],[Day High]]/Table2[[#This Row],[Close Price]])-1</f>
        <v>2.9558323895809702E-2</v>
      </c>
      <c r="AE130" s="1">
        <f>(Table2[[#This Row],[Close Price]]/Table2[[#This Row],[Current Week Low]])-1</f>
        <v>2.4361948955916368E-2</v>
      </c>
      <c r="AF130" s="1">
        <f>(Table2[[#This Row],[Current Week High]]/Table2[[#This Row],[Close Price]])-1</f>
        <v>4.8357870894677246E-2</v>
      </c>
      <c r="AG130" s="1">
        <f>(Table2[[#This Row],[Close Price]]/Table2[[#This Row],[Current Month Low]])-1</f>
        <v>2.4361948955916368E-2</v>
      </c>
      <c r="AH130" s="1">
        <f>(Table2[[#This Row],[Current Month High]]/Table2[[#This Row],[Close Price]])-1</f>
        <v>0.14609286523216314</v>
      </c>
      <c r="AI130">
        <v>33.182332955832301</v>
      </c>
      <c r="AJ130">
        <v>119.32439145553801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-0.04</v>
      </c>
      <c r="AM130" t="s">
        <v>3120</v>
      </c>
      <c r="AN130">
        <v>-10.89</v>
      </c>
      <c r="AO130" t="s">
        <v>3120</v>
      </c>
      <c r="AP130">
        <v>8.6876420657615E-2</v>
      </c>
      <c r="AQ130">
        <f>(Table2[[#This Row],[Sharpe Ratio]]-AVERAGE(Table2[Sharpe Ratio]))/_xlfn.STDEV.P(Table2[Sharpe Ratio])</f>
        <v>0.28756670311020627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127</v>
      </c>
      <c r="AT130">
        <f>_xlfn.RANK.AVG(Table2[[#This Row],[6M Return vs Nifty Z-Score]],Table2[6M Return vs Nifty Z-Score])</f>
        <v>154</v>
      </c>
      <c r="AU130">
        <f>_xlfn.RANK.AVG(Table2[[#This Row],[Sharpe Ratio Z-Score]],Table2[Sharpe Ratio Z-Score])</f>
        <v>259</v>
      </c>
      <c r="AV130">
        <f>(Table2[[#This Row],[Rank 1Y]]+Table2[[#This Row],[Rank 6M]]+Table2[[#This Row],[Rank Sharpe]])/3</f>
        <v>180</v>
      </c>
    </row>
    <row r="131" spans="1:48" x14ac:dyDescent="0.3">
      <c r="A131" t="s">
        <v>898</v>
      </c>
      <c r="B131" t="s">
        <v>899</v>
      </c>
      <c r="C131" t="s">
        <v>3078</v>
      </c>
      <c r="D131" t="s">
        <v>219</v>
      </c>
      <c r="E131">
        <v>16489.5419865</v>
      </c>
      <c r="F131">
        <v>2363.35</v>
      </c>
      <c r="G131">
        <v>107.821886594728</v>
      </c>
      <c r="H131">
        <f>(Table2[[#This Row],[1Y Return vs Nifty]]-AVERAGE(Table2[1Y Return vs Nifty]))/_xlfn.STDEV.P(Table2[1Y Return vs Nifty])</f>
        <v>1.1302990571101696</v>
      </c>
      <c r="I131">
        <v>12.2640509060162</v>
      </c>
      <c r="J131">
        <f>(Table2[[#This Row],[1M Return vs Nifty]]-AVERAGE(Table2[1M Return vs Nifty]))/_xlfn.STDEV.P(Table2[1M Return vs Nifty])</f>
        <v>1.2756830349083277</v>
      </c>
      <c r="K131">
        <v>25.8329608106243</v>
      </c>
      <c r="L131">
        <f>(Table2[[#This Row],[6M Return vs Nifty]]-AVERAGE(Table2[6M Return vs Nifty]))/_xlfn.STDEV.P(Table2[6M Return vs Nifty])</f>
        <v>0.68657048221365047</v>
      </c>
      <c r="M131">
        <v>1.6415175896561001</v>
      </c>
      <c r="N131">
        <f>(Table2[[#This Row],[1W Return vs Nifty]]-AVERAGE(Table2[1W Return vs Nifty]))/_xlfn.STDEV.P(Table2[1W Return vs Nifty])</f>
        <v>0.46741516975892328</v>
      </c>
      <c r="O131">
        <v>2192.58</v>
      </c>
      <c r="P131">
        <v>2034.0006822329599</v>
      </c>
      <c r="Q131">
        <v>1675.0402498474</v>
      </c>
      <c r="R131">
        <v>68.383484353161407</v>
      </c>
      <c r="S131" s="1">
        <f>(Table2[[#This Row],[Close Price]]-Table2[[#This Row],[20D EMA]])/Table2[[#This Row],[20D EMA]]</f>
        <v>7.7885413531091213E-2</v>
      </c>
      <c r="T131" s="1">
        <f>(Table2[[#This Row],[Close Price]]-Table2[[#This Row],[50D EMA]])/Table2[[#This Row],[50D EMA]]</f>
        <v>0.16192193082525166</v>
      </c>
      <c r="U131" s="1">
        <f>(Table2[[#This Row],[Close Price]]-Table2[[#This Row],[200D EMA]])/Table2[[#This Row],[200D EMA]]</f>
        <v>0.41092131978040919</v>
      </c>
      <c r="V131">
        <v>0.55658826198247702</v>
      </c>
      <c r="W131">
        <v>2266.25</v>
      </c>
      <c r="X131">
        <v>2412</v>
      </c>
      <c r="Y131">
        <v>2070</v>
      </c>
      <c r="Z131">
        <v>2412</v>
      </c>
      <c r="AA131">
        <v>2070</v>
      </c>
      <c r="AB131">
        <v>2412</v>
      </c>
      <c r="AC131" s="1">
        <f>(Table2[[#This Row],[Close Price]]/Table2[[#This Row],[Day Low]])-1</f>
        <v>4.2846111417540023E-2</v>
      </c>
      <c r="AD131" s="1">
        <f>(Table2[[#This Row],[Day High]]/Table2[[#This Row],[Close Price]])-1</f>
        <v>2.0585186282184198E-2</v>
      </c>
      <c r="AE131" s="1">
        <f>(Table2[[#This Row],[Close Price]]/Table2[[#This Row],[Current Week Low]])-1</f>
        <v>0.1417149758454106</v>
      </c>
      <c r="AF131" s="1">
        <f>(Table2[[#This Row],[Current Week High]]/Table2[[#This Row],[Close Price]])-1</f>
        <v>2.0585186282184198E-2</v>
      </c>
      <c r="AG131" s="1">
        <f>(Table2[[#This Row],[Close Price]]/Table2[[#This Row],[Current Month Low]])-1</f>
        <v>0.1417149758454106</v>
      </c>
      <c r="AH131" s="1">
        <f>(Table2[[#This Row],[Current Month High]]/Table2[[#This Row],[Close Price]])-1</f>
        <v>2.0585186282184198E-2</v>
      </c>
      <c r="AI131">
        <v>2.0585186282184198</v>
      </c>
      <c r="AJ131">
        <v>143.631771558167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0.37</v>
      </c>
      <c r="AM131" t="s">
        <v>3121</v>
      </c>
      <c r="AN131">
        <v>6.94</v>
      </c>
      <c r="AO131" t="s">
        <v>3121</v>
      </c>
      <c r="AP131">
        <v>7.0324819895882004E-2</v>
      </c>
      <c r="AQ131">
        <f>(Table2[[#This Row],[Sharpe Ratio]]-AVERAGE(Table2[Sharpe Ratio]))/_xlfn.STDEV.P(Table2[Sharpe Ratio])</f>
        <v>9.5023805239078413E-2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3.6549915492301497</v>
      </c>
      <c r="AS131">
        <f>_xlfn.RANK.AVG(Table2[[#This Row],[1Y Return vs Nifty Z-Score]],Table2[1Y Return vs Nifty Z-Score])</f>
        <v>85</v>
      </c>
      <c r="AT131">
        <f>_xlfn.RANK.AVG(Table2[[#This Row],[6M Return vs Nifty Z-Score]],Table2[6M Return vs Nifty Z-Score])</f>
        <v>141</v>
      </c>
      <c r="AU131">
        <f>_xlfn.RANK.AVG(Table2[[#This Row],[Sharpe Ratio Z-Score]],Table2[Sharpe Ratio Z-Score])</f>
        <v>315</v>
      </c>
      <c r="AV131">
        <f>(Table2[[#This Row],[Rank 1Y]]+Table2[[#This Row],[Rank 6M]]+Table2[[#This Row],[Rank Sharpe]])/3</f>
        <v>180.33333333333334</v>
      </c>
    </row>
    <row r="132" spans="1:48" x14ac:dyDescent="0.3">
      <c r="A132" t="s">
        <v>884</v>
      </c>
      <c r="B132" t="s">
        <v>885</v>
      </c>
      <c r="C132" t="s">
        <v>3082</v>
      </c>
      <c r="D132" t="s">
        <v>489</v>
      </c>
      <c r="E132">
        <v>16935.225225869999</v>
      </c>
      <c r="F132">
        <v>610.95000000000005</v>
      </c>
      <c r="G132">
        <v>143.490554690425</v>
      </c>
      <c r="H132">
        <f>(Table2[[#This Row],[1Y Return vs Nifty]]-AVERAGE(Table2[1Y Return vs Nifty]))/_xlfn.STDEV.P(Table2[1Y Return vs Nifty])</f>
        <v>1.6725875850645395</v>
      </c>
      <c r="I132">
        <v>0.22056459942017001</v>
      </c>
      <c r="J132">
        <f>(Table2[[#This Row],[1M Return vs Nifty]]-AVERAGE(Table2[1M Return vs Nifty]))/_xlfn.STDEV.P(Table2[1M Return vs Nifty])</f>
        <v>0.14480530112834356</v>
      </c>
      <c r="K132">
        <v>-8.9618168550104294</v>
      </c>
      <c r="L132">
        <f>(Table2[[#This Row],[6M Return vs Nifty]]-AVERAGE(Table2[6M Return vs Nifty]))/_xlfn.STDEV.P(Table2[6M Return vs Nifty])</f>
        <v>-0.50106088836209917</v>
      </c>
      <c r="M132">
        <v>1.38318504315435</v>
      </c>
      <c r="N132">
        <f>(Table2[[#This Row],[1W Return vs Nifty]]-AVERAGE(Table2[1W Return vs Nifty]))/_xlfn.STDEV.P(Table2[1W Return vs Nifty])</f>
        <v>0.41622671369100273</v>
      </c>
      <c r="O132">
        <v>597.04999999999995</v>
      </c>
      <c r="P132">
        <v>566.63375084988604</v>
      </c>
      <c r="Q132">
        <v>466.58434160617901</v>
      </c>
      <c r="R132">
        <v>53.797662583867499</v>
      </c>
      <c r="S132" s="1">
        <f>(Table2[[#This Row],[Close Price]]-Table2[[#This Row],[20D EMA]])/Table2[[#This Row],[20D EMA]]</f>
        <v>2.3281132233481439E-2</v>
      </c>
      <c r="T132" s="1">
        <f>(Table2[[#This Row],[Close Price]]-Table2[[#This Row],[50D EMA]])/Table2[[#This Row],[50D EMA]]</f>
        <v>7.8209688504514041E-2</v>
      </c>
      <c r="U132" s="1">
        <f>(Table2[[#This Row],[Close Price]]-Table2[[#This Row],[200D EMA]])/Table2[[#This Row],[200D EMA]]</f>
        <v>0.30940956547503051</v>
      </c>
      <c r="V132">
        <v>0.86065268599297995</v>
      </c>
      <c r="W132">
        <v>606</v>
      </c>
      <c r="X132">
        <v>622.65</v>
      </c>
      <c r="Y132">
        <v>561.45000000000005</v>
      </c>
      <c r="Z132">
        <v>634.9</v>
      </c>
      <c r="AA132">
        <v>561.45000000000005</v>
      </c>
      <c r="AB132">
        <v>634.9</v>
      </c>
      <c r="AC132" s="1">
        <f>(Table2[[#This Row],[Close Price]]/Table2[[#This Row],[Day Low]])-1</f>
        <v>8.1683168316832866E-3</v>
      </c>
      <c r="AD132" s="1">
        <f>(Table2[[#This Row],[Day High]]/Table2[[#This Row],[Close Price]])-1</f>
        <v>1.915050331451007E-2</v>
      </c>
      <c r="AE132" s="1">
        <f>(Table2[[#This Row],[Close Price]]/Table2[[#This Row],[Current Week Low]])-1</f>
        <v>8.8164573871226226E-2</v>
      </c>
      <c r="AF132" s="1">
        <f>(Table2[[#This Row],[Current Week High]]/Table2[[#This Row],[Close Price]])-1</f>
        <v>3.9201243964317678E-2</v>
      </c>
      <c r="AG132" s="1">
        <f>(Table2[[#This Row],[Close Price]]/Table2[[#This Row],[Current Month Low]])-1</f>
        <v>8.8164573871226226E-2</v>
      </c>
      <c r="AH132" s="1">
        <f>(Table2[[#This Row],[Current Month High]]/Table2[[#This Row],[Close Price]])-1</f>
        <v>3.9201243964317678E-2</v>
      </c>
      <c r="AI132">
        <v>12.063180292986299</v>
      </c>
      <c r="AJ132">
        <v>189.549763033175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0.05</v>
      </c>
      <c r="AM132" t="s">
        <v>3121</v>
      </c>
      <c r="AN132">
        <v>-5.8</v>
      </c>
      <c r="AO132" t="s">
        <v>3120</v>
      </c>
      <c r="AP132">
        <v>0.23279059746458</v>
      </c>
      <c r="AQ132">
        <f>(Table2[[#This Row],[Sharpe Ratio]]-AVERAGE(Table2[Sharpe Ratio]))/_xlfn.STDEV.P(Table2[Sharpe Ratio])</f>
        <v>1.9849698031081042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3.7175285146298909</v>
      </c>
      <c r="AS132">
        <f>_xlfn.RANK.AVG(Table2[[#This Row],[1Y Return vs Nifty Z-Score]],Table2[1Y Return vs Nifty Z-Score])</f>
        <v>45</v>
      </c>
      <c r="AT132">
        <f>_xlfn.RANK.AVG(Table2[[#This Row],[6M Return vs Nifty Z-Score]],Table2[6M Return vs Nifty Z-Score])</f>
        <v>482</v>
      </c>
      <c r="AU132">
        <f>_xlfn.RANK.AVG(Table2[[#This Row],[Sharpe Ratio Z-Score]],Table2[Sharpe Ratio Z-Score])</f>
        <v>17</v>
      </c>
      <c r="AV132">
        <f>(Table2[[#This Row],[Rank 1Y]]+Table2[[#This Row],[Rank 6M]]+Table2[[#This Row],[Rank Sharpe]])/3</f>
        <v>181.33333333333334</v>
      </c>
    </row>
    <row r="133" spans="1:48" x14ac:dyDescent="0.3">
      <c r="A133" t="s">
        <v>896</v>
      </c>
      <c r="B133" t="s">
        <v>897</v>
      </c>
      <c r="C133" t="s">
        <v>3087</v>
      </c>
      <c r="D133" t="s">
        <v>92</v>
      </c>
      <c r="E133">
        <v>16574.893781985</v>
      </c>
      <c r="F133">
        <v>2960.65</v>
      </c>
      <c r="G133">
        <v>16.0445269409378</v>
      </c>
      <c r="H133">
        <f>(Table2[[#This Row],[1Y Return vs Nifty]]-AVERAGE(Table2[1Y Return vs Nifty]))/_xlfn.STDEV.P(Table2[1Y Return vs Nifty])</f>
        <v>-0.26503785686326808</v>
      </c>
      <c r="I133">
        <v>-12.2833048994945</v>
      </c>
      <c r="J133">
        <f>(Table2[[#This Row],[1M Return vs Nifty]]-AVERAGE(Table2[1M Return vs Nifty]))/_xlfn.STDEV.P(Table2[1M Return vs Nifty])</f>
        <v>-1.0293021991781781</v>
      </c>
      <c r="K133">
        <v>45.983496383341802</v>
      </c>
      <c r="L133">
        <f>(Table2[[#This Row],[6M Return vs Nifty]]-AVERAGE(Table2[6M Return vs Nifty]))/_xlfn.STDEV.P(Table2[6M Return vs Nifty])</f>
        <v>1.3743578395588845</v>
      </c>
      <c r="M133">
        <v>-4.11551057972697</v>
      </c>
      <c r="N133">
        <f>(Table2[[#This Row],[1W Return vs Nifty]]-AVERAGE(Table2[1W Return vs Nifty]))/_xlfn.STDEV.P(Table2[1W Return vs Nifty])</f>
        <v>-0.67333688615072484</v>
      </c>
      <c r="O133">
        <v>3102.3</v>
      </c>
      <c r="P133">
        <v>3057.25926445098</v>
      </c>
      <c r="Q133">
        <v>2593.0555400639701</v>
      </c>
      <c r="R133">
        <v>37.790833837598299</v>
      </c>
      <c r="S133" s="1">
        <f>(Table2[[#This Row],[Close Price]]-Table2[[#This Row],[20D EMA]])/Table2[[#This Row],[20D EMA]]</f>
        <v>-4.5659671856364659E-2</v>
      </c>
      <c r="T133" s="1">
        <f>(Table2[[#This Row],[Close Price]]-Table2[[#This Row],[50D EMA]])/Table2[[#This Row],[50D EMA]]</f>
        <v>-3.1599958032453274E-2</v>
      </c>
      <c r="U133" s="1">
        <f>(Table2[[#This Row],[Close Price]]-Table2[[#This Row],[200D EMA]])/Table2[[#This Row],[200D EMA]]</f>
        <v>0.1417611209079469</v>
      </c>
      <c r="V133">
        <v>0.47075437172750001</v>
      </c>
      <c r="W133">
        <v>2936.05</v>
      </c>
      <c r="X133">
        <v>3019.9</v>
      </c>
      <c r="Y133">
        <v>2836.05</v>
      </c>
      <c r="Z133">
        <v>3095.95</v>
      </c>
      <c r="AA133">
        <v>2836.05</v>
      </c>
      <c r="AB133">
        <v>3228.15</v>
      </c>
      <c r="AC133" s="1">
        <f>(Table2[[#This Row],[Close Price]]/Table2[[#This Row],[Day Low]])-1</f>
        <v>8.3786039066091611E-3</v>
      </c>
      <c r="AD133" s="1">
        <f>(Table2[[#This Row],[Day High]]/Table2[[#This Row],[Close Price]])-1</f>
        <v>2.0012497255670114E-2</v>
      </c>
      <c r="AE133" s="1">
        <f>(Table2[[#This Row],[Close Price]]/Table2[[#This Row],[Current Week Low]])-1</f>
        <v>4.3934345304208255E-2</v>
      </c>
      <c r="AF133" s="1">
        <f>(Table2[[#This Row],[Current Week High]]/Table2[[#This Row],[Close Price]])-1</f>
        <v>4.5699424112948028E-2</v>
      </c>
      <c r="AG133" s="1">
        <f>(Table2[[#This Row],[Close Price]]/Table2[[#This Row],[Current Month Low]])-1</f>
        <v>4.3934345304208255E-2</v>
      </c>
      <c r="AH133" s="1">
        <f>(Table2[[#This Row],[Current Month High]]/Table2[[#This Row],[Close Price]])-1</f>
        <v>9.0351780858932917E-2</v>
      </c>
      <c r="AI133">
        <v>23.452620201644901</v>
      </c>
      <c r="AJ133">
        <v>70.642651296829897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</v>
      </c>
      <c r="AM133">
        <v>0</v>
      </c>
      <c r="AN133">
        <v>-4.09</v>
      </c>
      <c r="AO133" t="s">
        <v>3120</v>
      </c>
      <c r="AP133">
        <v>0.155020737325236</v>
      </c>
      <c r="AQ133">
        <f>(Table2[[#This Row],[Sharpe Ratio]]-AVERAGE(Table2[Sharpe Ratio]))/_xlfn.STDEV.P(Table2[Sharpe Ratio])</f>
        <v>1.0802818243549368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0.48696272172165023</v>
      </c>
      <c r="AS133">
        <f>_xlfn.RANK.AVG(Table2[[#This Row],[1Y Return vs Nifty Z-Score]],Table2[1Y Return vs Nifty Z-Score])</f>
        <v>372</v>
      </c>
      <c r="AT133">
        <f>_xlfn.RANK.AVG(Table2[[#This Row],[6M Return vs Nifty Z-Score]],Table2[6M Return vs Nifty Z-Score])</f>
        <v>71</v>
      </c>
      <c r="AU133">
        <f>_xlfn.RANK.AVG(Table2[[#This Row],[Sharpe Ratio Z-Score]],Table2[Sharpe Ratio Z-Score])</f>
        <v>104</v>
      </c>
      <c r="AV133">
        <f>(Table2[[#This Row],[Rank 1Y]]+Table2[[#This Row],[Rank 6M]]+Table2[[#This Row],[Rank Sharpe]])/3</f>
        <v>182.33333333333334</v>
      </c>
    </row>
    <row r="134" spans="1:48" x14ac:dyDescent="0.3">
      <c r="A134" t="s">
        <v>921</v>
      </c>
      <c r="B134" t="s">
        <v>922</v>
      </c>
      <c r="C134" t="s">
        <v>3080</v>
      </c>
      <c r="D134" t="s">
        <v>54</v>
      </c>
      <c r="E134">
        <v>15966.039166500001</v>
      </c>
      <c r="F134">
        <v>658.75</v>
      </c>
      <c r="G134">
        <v>80.209067780489306</v>
      </c>
      <c r="H134">
        <f>(Table2[[#This Row],[1Y Return vs Nifty]]-AVERAGE(Table2[1Y Return vs Nifty]))/_xlfn.STDEV.P(Table2[1Y Return vs Nifty])</f>
        <v>0.71048761847530006</v>
      </c>
      <c r="I134">
        <v>25.090931347590399</v>
      </c>
      <c r="J134">
        <f>(Table2[[#This Row],[1M Return vs Nifty]]-AVERAGE(Table2[1M Return vs Nifty]))/_xlfn.STDEV.P(Table2[1M Return vs Nifty])</f>
        <v>2.4801211117208304</v>
      </c>
      <c r="K134">
        <v>45.277236381453299</v>
      </c>
      <c r="L134">
        <f>(Table2[[#This Row],[6M Return vs Nifty]]-AVERAGE(Table2[6M Return vs Nifty]))/_xlfn.STDEV.P(Table2[6M Return vs Nifty])</f>
        <v>1.3502514480168546</v>
      </c>
      <c r="M134">
        <v>4.4833595027955901</v>
      </c>
      <c r="N134">
        <f>(Table2[[#This Row],[1W Return vs Nifty]]-AVERAGE(Table2[1W Return vs Nifty]))/_xlfn.STDEV.P(Table2[1W Return vs Nifty])</f>
        <v>1.0305246265138448</v>
      </c>
      <c r="O134">
        <v>594.65</v>
      </c>
      <c r="P134">
        <v>536.83257378049905</v>
      </c>
      <c r="Q134">
        <v>446.99150980903499</v>
      </c>
      <c r="R134">
        <v>87.070398648943396</v>
      </c>
      <c r="S134" s="1">
        <f>(Table2[[#This Row],[Close Price]]-Table2[[#This Row],[20D EMA]])/Table2[[#This Row],[20D EMA]]</f>
        <v>0.10779450096695539</v>
      </c>
      <c r="T134" s="1">
        <f>(Table2[[#This Row],[Close Price]]-Table2[[#This Row],[50D EMA]])/Table2[[#This Row],[50D EMA]]</f>
        <v>0.22710512024434409</v>
      </c>
      <c r="U134" s="1">
        <f>(Table2[[#This Row],[Close Price]]-Table2[[#This Row],[200D EMA]])/Table2[[#This Row],[200D EMA]]</f>
        <v>0.47374163836228811</v>
      </c>
      <c r="V134">
        <v>1.66454584467566</v>
      </c>
      <c r="W134">
        <v>651.79999999999995</v>
      </c>
      <c r="X134">
        <v>665.95</v>
      </c>
      <c r="Y134">
        <v>626.5</v>
      </c>
      <c r="Z134">
        <v>665.95</v>
      </c>
      <c r="AA134">
        <v>622.1</v>
      </c>
      <c r="AB134">
        <v>665.95</v>
      </c>
      <c r="AC134" s="1">
        <f>(Table2[[#This Row],[Close Price]]/Table2[[#This Row],[Day Low]])-1</f>
        <v>1.0662779993863225E-2</v>
      </c>
      <c r="AD134" s="1">
        <f>(Table2[[#This Row],[Day High]]/Table2[[#This Row],[Close Price]])-1</f>
        <v>1.09297912713473E-2</v>
      </c>
      <c r="AE134" s="1">
        <f>(Table2[[#This Row],[Close Price]]/Table2[[#This Row],[Current Week Low]])-1</f>
        <v>5.1476456504389478E-2</v>
      </c>
      <c r="AF134" s="1">
        <f>(Table2[[#This Row],[Current Week High]]/Table2[[#This Row],[Close Price]])-1</f>
        <v>1.09297912713473E-2</v>
      </c>
      <c r="AG134" s="1">
        <f>(Table2[[#This Row],[Close Price]]/Table2[[#This Row],[Current Month Low]])-1</f>
        <v>5.8913357981031922E-2</v>
      </c>
      <c r="AH134" s="1">
        <f>(Table2[[#This Row],[Current Month High]]/Table2[[#This Row],[Close Price]])-1</f>
        <v>1.09297912713473E-2</v>
      </c>
      <c r="AI134">
        <v>1.09297912713473</v>
      </c>
      <c r="AJ134">
        <v>128.97115050399699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0.34</v>
      </c>
      <c r="AM134" t="s">
        <v>3121</v>
      </c>
      <c r="AN134">
        <v>22.46</v>
      </c>
      <c r="AO134" t="s">
        <v>3121</v>
      </c>
      <c r="AP134">
        <v>5.9876235776452999E-2</v>
      </c>
      <c r="AQ134">
        <f>(Table2[[#This Row],[Sharpe Ratio]]-AVERAGE(Table2[Sharpe Ratio]))/_xlfn.STDEV.P(Table2[Sharpe Ratio])</f>
        <v>-2.6523390948516586E-2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5.5448614137783139</v>
      </c>
      <c r="AS134">
        <f>_xlfn.RANK.AVG(Table2[[#This Row],[1Y Return vs Nifty Z-Score]],Table2[1Y Return vs Nifty Z-Score])</f>
        <v>126</v>
      </c>
      <c r="AT134">
        <f>_xlfn.RANK.AVG(Table2[[#This Row],[6M Return vs Nifty Z-Score]],Table2[6M Return vs Nifty Z-Score])</f>
        <v>73</v>
      </c>
      <c r="AU134">
        <f>_xlfn.RANK.AVG(Table2[[#This Row],[Sharpe Ratio Z-Score]],Table2[Sharpe Ratio Z-Score])</f>
        <v>351</v>
      </c>
      <c r="AV134">
        <f>(Table2[[#This Row],[Rank 1Y]]+Table2[[#This Row],[Rank 6M]]+Table2[[#This Row],[Rank Sharpe]])/3</f>
        <v>183.33333333333334</v>
      </c>
    </row>
    <row r="135" spans="1:48" x14ac:dyDescent="0.3">
      <c r="A135" t="s">
        <v>890</v>
      </c>
      <c r="B135" t="s">
        <v>891</v>
      </c>
      <c r="C135" t="s">
        <v>3087</v>
      </c>
      <c r="D135" t="s">
        <v>704</v>
      </c>
      <c r="E135">
        <v>16754.207017500001</v>
      </c>
      <c r="F135">
        <v>4023.15</v>
      </c>
      <c r="G135">
        <v>74.477761250115705</v>
      </c>
      <c r="H135">
        <f>(Table2[[#This Row],[1Y Return vs Nifty]]-AVERAGE(Table2[1Y Return vs Nifty]))/_xlfn.STDEV.P(Table2[1Y Return vs Nifty])</f>
        <v>0.62335171047691551</v>
      </c>
      <c r="I135">
        <v>-23.452686942989502</v>
      </c>
      <c r="J135">
        <f>(Table2[[#This Row],[1M Return vs Nifty]]-AVERAGE(Table2[1M Return vs Nifty]))/_xlfn.STDEV.P(Table2[1M Return vs Nifty])</f>
        <v>-2.0781019513024912</v>
      </c>
      <c r="K135">
        <v>12.030554991854199</v>
      </c>
      <c r="L135">
        <f>(Table2[[#This Row],[6M Return vs Nifty]]-AVERAGE(Table2[6M Return vs Nifty]))/_xlfn.STDEV.P(Table2[6M Return vs Nifty])</f>
        <v>0.21546041226834192</v>
      </c>
      <c r="M135">
        <v>-8.9333133682907508</v>
      </c>
      <c r="N135">
        <f>(Table2[[#This Row],[1W Return vs Nifty]]-AVERAGE(Table2[1W Return vs Nifty]))/_xlfn.STDEV.P(Table2[1W Return vs Nifty])</f>
        <v>-1.6279819346585069</v>
      </c>
      <c r="O135">
        <v>4397.5</v>
      </c>
      <c r="P135">
        <v>4378.8921058611304</v>
      </c>
      <c r="Q135">
        <v>3544.9650499038698</v>
      </c>
      <c r="R135">
        <v>28.460886629664198</v>
      </c>
      <c r="S135" s="1">
        <f>(Table2[[#This Row],[Close Price]]-Table2[[#This Row],[20D EMA]])/Table2[[#This Row],[20D EMA]]</f>
        <v>-8.5127913587265472E-2</v>
      </c>
      <c r="T135" s="1">
        <f>(Table2[[#This Row],[Close Price]]-Table2[[#This Row],[50D EMA]])/Table2[[#This Row],[50D EMA]]</f>
        <v>-8.1240208084819188E-2</v>
      </c>
      <c r="U135" s="1">
        <f>(Table2[[#This Row],[Close Price]]-Table2[[#This Row],[200D EMA]])/Table2[[#This Row],[200D EMA]]</f>
        <v>0.13489130170947591</v>
      </c>
      <c r="V135">
        <v>0.43102462620382798</v>
      </c>
      <c r="W135">
        <v>4004.1</v>
      </c>
      <c r="X135">
        <v>4117.2</v>
      </c>
      <c r="Y135">
        <v>3877.35</v>
      </c>
      <c r="Z135">
        <v>4310</v>
      </c>
      <c r="AA135">
        <v>3877.35</v>
      </c>
      <c r="AB135">
        <v>4580.8500000000004</v>
      </c>
      <c r="AC135" s="1">
        <f>(Table2[[#This Row],[Close Price]]/Table2[[#This Row],[Day Low]])-1</f>
        <v>4.7576234359780756E-3</v>
      </c>
      <c r="AD135" s="1">
        <f>(Table2[[#This Row],[Day High]]/Table2[[#This Row],[Close Price]])-1</f>
        <v>2.3377204429364973E-2</v>
      </c>
      <c r="AE135" s="1">
        <f>(Table2[[#This Row],[Close Price]]/Table2[[#This Row],[Current Week Low]])-1</f>
        <v>3.7603002050369483E-2</v>
      </c>
      <c r="AF135" s="1">
        <f>(Table2[[#This Row],[Current Week High]]/Table2[[#This Row],[Close Price]])-1</f>
        <v>7.1299852105936923E-2</v>
      </c>
      <c r="AG135" s="1">
        <f>(Table2[[#This Row],[Close Price]]/Table2[[#This Row],[Current Month Low]])-1</f>
        <v>3.7603002050369483E-2</v>
      </c>
      <c r="AH135" s="1">
        <f>(Table2[[#This Row],[Current Month High]]/Table2[[#This Row],[Close Price]])-1</f>
        <v>0.13862272100219974</v>
      </c>
      <c r="AI135">
        <v>36.410524091818502</v>
      </c>
      <c r="AJ135">
        <v>111.183433505682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-0.16</v>
      </c>
      <c r="AM135" t="s">
        <v>3120</v>
      </c>
      <c r="AN135">
        <v>-12.46</v>
      </c>
      <c r="AO135" t="s">
        <v>3120</v>
      </c>
      <c r="AP135">
        <v>0.13392749497273301</v>
      </c>
      <c r="AQ135">
        <f>(Table2[[#This Row],[Sharpe Ratio]]-AVERAGE(Table2[Sharpe Ratio]))/_xlfn.STDEV.P(Table2[Sharpe Ratio])</f>
        <v>0.83490652401306842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-2.0323652392026723</v>
      </c>
      <c r="AS135">
        <f>_xlfn.RANK.AVG(Table2[[#This Row],[1Y Return vs Nifty Z-Score]],Table2[1Y Return vs Nifty Z-Score])</f>
        <v>142</v>
      </c>
      <c r="AT135">
        <f>_xlfn.RANK.AVG(Table2[[#This Row],[6M Return vs Nifty Z-Score]],Table2[6M Return vs Nifty Z-Score])</f>
        <v>260</v>
      </c>
      <c r="AU135">
        <f>_xlfn.RANK.AVG(Table2[[#This Row],[Sharpe Ratio Z-Score]],Table2[Sharpe Ratio Z-Score])</f>
        <v>150</v>
      </c>
      <c r="AV135">
        <f>(Table2[[#This Row],[Rank 1Y]]+Table2[[#This Row],[Rank 6M]]+Table2[[#This Row],[Rank Sharpe]])/3</f>
        <v>184</v>
      </c>
    </row>
    <row r="136" spans="1:48" x14ac:dyDescent="0.3">
      <c r="A136" t="s">
        <v>867</v>
      </c>
      <c r="B136" t="s">
        <v>868</v>
      </c>
      <c r="C136" t="s">
        <v>3087</v>
      </c>
      <c r="D136" t="s">
        <v>136</v>
      </c>
      <c r="E136">
        <v>17245.948988839998</v>
      </c>
      <c r="F136">
        <v>657.8</v>
      </c>
      <c r="G136">
        <v>69.771616023020997</v>
      </c>
      <c r="H136">
        <f>(Table2[[#This Row],[1Y Return vs Nifty]]-AVERAGE(Table2[1Y Return vs Nifty]))/_xlfn.STDEV.P(Table2[1Y Return vs Nifty])</f>
        <v>0.55180184041466462</v>
      </c>
      <c r="I136">
        <v>5.7787189230620299</v>
      </c>
      <c r="J136">
        <f>(Table2[[#This Row],[1M Return vs Nifty]]-AVERAGE(Table2[1M Return vs Nifty]))/_xlfn.STDEV.P(Table2[1M Return vs Nifty])</f>
        <v>0.66671339364446203</v>
      </c>
      <c r="K136">
        <v>6.0179799722492602</v>
      </c>
      <c r="L136">
        <f>(Table2[[#This Row],[6M Return vs Nifty]]-AVERAGE(Table2[6M Return vs Nifty]))/_xlfn.STDEV.P(Table2[6M Return vs Nifty])</f>
        <v>1.0236433548239159E-2</v>
      </c>
      <c r="M136">
        <v>3.2431035520220801</v>
      </c>
      <c r="N136">
        <f>(Table2[[#This Row],[1W Return vs Nifty]]-AVERAGE(Table2[1W Return vs Nifty]))/_xlfn.STDEV.P(Table2[1W Return vs Nifty])</f>
        <v>0.78476857250956644</v>
      </c>
      <c r="O136">
        <v>638.78</v>
      </c>
      <c r="P136">
        <v>613.69823363997398</v>
      </c>
      <c r="Q136">
        <v>537.09763353154904</v>
      </c>
      <c r="R136">
        <v>60.174445554121</v>
      </c>
      <c r="S136" s="1">
        <f>(Table2[[#This Row],[Close Price]]-Table2[[#This Row],[20D EMA]])/Table2[[#This Row],[20D EMA]]</f>
        <v>2.9775509565108462E-2</v>
      </c>
      <c r="T136" s="1">
        <f>(Table2[[#This Row],[Close Price]]-Table2[[#This Row],[50D EMA]])/Table2[[#This Row],[50D EMA]]</f>
        <v>7.186229964920883E-2</v>
      </c>
      <c r="U136" s="1">
        <f>(Table2[[#This Row],[Close Price]]-Table2[[#This Row],[200D EMA]])/Table2[[#This Row],[200D EMA]]</f>
        <v>0.224730773201891</v>
      </c>
      <c r="V136">
        <v>0.76780134234184305</v>
      </c>
      <c r="W136">
        <v>642.65</v>
      </c>
      <c r="X136">
        <v>665</v>
      </c>
      <c r="Y136">
        <v>600.6</v>
      </c>
      <c r="Z136">
        <v>665</v>
      </c>
      <c r="AA136">
        <v>600.6</v>
      </c>
      <c r="AB136">
        <v>668</v>
      </c>
      <c r="AC136" s="1">
        <f>(Table2[[#This Row],[Close Price]]/Table2[[#This Row],[Day Low]])-1</f>
        <v>2.3574262818019109E-2</v>
      </c>
      <c r="AD136" s="1">
        <f>(Table2[[#This Row],[Day High]]/Table2[[#This Row],[Close Price]])-1</f>
        <v>1.0945576162967541E-2</v>
      </c>
      <c r="AE136" s="1">
        <f>(Table2[[#This Row],[Close Price]]/Table2[[#This Row],[Current Week Low]])-1</f>
        <v>9.5238095238095122E-2</v>
      </c>
      <c r="AF136" s="1">
        <f>(Table2[[#This Row],[Current Week High]]/Table2[[#This Row],[Close Price]])-1</f>
        <v>1.0945576162967541E-2</v>
      </c>
      <c r="AG136" s="1">
        <f>(Table2[[#This Row],[Close Price]]/Table2[[#This Row],[Current Month Low]])-1</f>
        <v>9.5238095238095122E-2</v>
      </c>
      <c r="AH136" s="1">
        <f>(Table2[[#This Row],[Current Month High]]/Table2[[#This Row],[Close Price]])-1</f>
        <v>1.5506232897537275E-2</v>
      </c>
      <c r="AI136">
        <v>3.14685314685314</v>
      </c>
      <c r="AJ136">
        <v>112.193548387096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0.2</v>
      </c>
      <c r="AM136" t="s">
        <v>3121</v>
      </c>
      <c r="AN136">
        <v>-1.66</v>
      </c>
      <c r="AO136" t="s">
        <v>3120</v>
      </c>
      <c r="AP136">
        <v>0.158176036213761</v>
      </c>
      <c r="AQ136">
        <f>(Table2[[#This Row],[Sharpe Ratio]]-AVERAGE(Table2[Sharpe Ratio]))/_xlfn.STDEV.P(Table2[Sharpe Ratio])</f>
        <v>1.1169870591169275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3.1305072992338596</v>
      </c>
      <c r="AS136">
        <f>_xlfn.RANK.AVG(Table2[[#This Row],[1Y Return vs Nifty Z-Score]],Table2[1Y Return vs Nifty Z-Score])</f>
        <v>154</v>
      </c>
      <c r="AT136">
        <f>_xlfn.RANK.AVG(Table2[[#This Row],[6M Return vs Nifty Z-Score]],Table2[6M Return vs Nifty Z-Score])</f>
        <v>308</v>
      </c>
      <c r="AU136">
        <f>_xlfn.RANK.AVG(Table2[[#This Row],[Sharpe Ratio Z-Score]],Table2[Sharpe Ratio Z-Score])</f>
        <v>93</v>
      </c>
      <c r="AV136">
        <f>(Table2[[#This Row],[Rank 1Y]]+Table2[[#This Row],[Rank 6M]]+Table2[[#This Row],[Rank Sharpe]])/3</f>
        <v>185</v>
      </c>
    </row>
    <row r="137" spans="1:48" x14ac:dyDescent="0.3">
      <c r="A137" t="s">
        <v>1560</v>
      </c>
      <c r="B137" t="s">
        <v>1561</v>
      </c>
      <c r="C137" t="s">
        <v>3074</v>
      </c>
      <c r="D137" t="s">
        <v>297</v>
      </c>
      <c r="E137">
        <v>6081.4364159999996</v>
      </c>
      <c r="F137">
        <v>1236</v>
      </c>
      <c r="G137">
        <v>83.822925322677904</v>
      </c>
      <c r="H137">
        <f>(Table2[[#This Row],[1Y Return vs Nifty]]-AVERAGE(Table2[1Y Return vs Nifty]))/_xlfn.STDEV.P(Table2[1Y Return vs Nifty])</f>
        <v>0.76543089478526327</v>
      </c>
      <c r="I137">
        <v>-7.0337114165684804</v>
      </c>
      <c r="J137">
        <f>(Table2[[#This Row],[1M Return vs Nifty]]-AVERAGE(Table2[1M Return vs Nifty]))/_xlfn.STDEV.P(Table2[1M Return vs Nifty])</f>
        <v>-0.53636782535104632</v>
      </c>
      <c r="K137">
        <v>27.9200537339227</v>
      </c>
      <c r="L137">
        <f>(Table2[[#This Row],[6M Return vs Nifty]]-AVERAGE(Table2[6M Return vs Nifty]))/_xlfn.STDEV.P(Table2[6M Return vs Nifty])</f>
        <v>0.7578080987558572</v>
      </c>
      <c r="M137">
        <v>0.19011179432799499</v>
      </c>
      <c r="N137">
        <f>(Table2[[#This Row],[1W Return vs Nifty]]-AVERAGE(Table2[1W Return vs Nifty]))/_xlfn.STDEV.P(Table2[1W Return vs Nifty])</f>
        <v>0.17981988686887271</v>
      </c>
      <c r="O137">
        <v>1183.92</v>
      </c>
      <c r="P137">
        <v>1139.8075265004099</v>
      </c>
      <c r="Q137">
        <v>935.26214480184399</v>
      </c>
      <c r="R137">
        <v>59.640259625220502</v>
      </c>
      <c r="S137" s="1">
        <f>(Table2[[#This Row],[Close Price]]-Table2[[#This Row],[20D EMA]])/Table2[[#This Row],[20D EMA]]</f>
        <v>4.3989458747212586E-2</v>
      </c>
      <c r="T137" s="1">
        <f>(Table2[[#This Row],[Close Price]]-Table2[[#This Row],[50D EMA]])/Table2[[#This Row],[50D EMA]]</f>
        <v>8.4393611432741711E-2</v>
      </c>
      <c r="U137" s="1">
        <f>(Table2[[#This Row],[Close Price]]-Table2[[#This Row],[200D EMA]])/Table2[[#This Row],[200D EMA]]</f>
        <v>0.32155461104637567</v>
      </c>
      <c r="V137">
        <v>0.93598070753086104</v>
      </c>
      <c r="W137">
        <v>1185.6500000000001</v>
      </c>
      <c r="X137">
        <v>1255.95</v>
      </c>
      <c r="Y137">
        <v>1065.45</v>
      </c>
      <c r="Z137">
        <v>1255.95</v>
      </c>
      <c r="AA137">
        <v>1065.45</v>
      </c>
      <c r="AB137">
        <v>1255.95</v>
      </c>
      <c r="AC137" s="1">
        <f>(Table2[[#This Row],[Close Price]]/Table2[[#This Row],[Day Low]])-1</f>
        <v>4.2466157803736193E-2</v>
      </c>
      <c r="AD137" s="1">
        <f>(Table2[[#This Row],[Day High]]/Table2[[#This Row],[Close Price]])-1</f>
        <v>1.6140776699029136E-2</v>
      </c>
      <c r="AE137" s="1">
        <f>(Table2[[#This Row],[Close Price]]/Table2[[#This Row],[Current Week Low]])-1</f>
        <v>0.1600732085034493</v>
      </c>
      <c r="AF137" s="1">
        <f>(Table2[[#This Row],[Current Week High]]/Table2[[#This Row],[Close Price]])-1</f>
        <v>1.6140776699029136E-2</v>
      </c>
      <c r="AG137" s="1">
        <f>(Table2[[#This Row],[Close Price]]/Table2[[#This Row],[Current Month Low]])-1</f>
        <v>0.1600732085034493</v>
      </c>
      <c r="AH137" s="1">
        <f>(Table2[[#This Row],[Current Month High]]/Table2[[#This Row],[Close Price]])-1</f>
        <v>1.6140776699029136E-2</v>
      </c>
      <c r="AI137">
        <v>9.1423948220064695</v>
      </c>
      <c r="AJ137">
        <v>136.75893113686399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0.09</v>
      </c>
      <c r="AM137" t="s">
        <v>3121</v>
      </c>
      <c r="AN137">
        <v>5.65</v>
      </c>
      <c r="AO137" t="s">
        <v>3121</v>
      </c>
      <c r="AP137">
        <v>7.1993469911731001E-2</v>
      </c>
      <c r="AQ137">
        <f>(Table2[[#This Row],[Sharpe Ratio]]-AVERAGE(Table2[Sharpe Ratio]))/_xlfn.STDEV.P(Table2[Sharpe Ratio])</f>
        <v>0.11443502196725605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1.281126077026203</v>
      </c>
      <c r="AS137">
        <f>_xlfn.RANK.AVG(Table2[[#This Row],[1Y Return vs Nifty Z-Score]],Table2[1Y Return vs Nifty Z-Score])</f>
        <v>119</v>
      </c>
      <c r="AT137">
        <f>_xlfn.RANK.AVG(Table2[[#This Row],[6M Return vs Nifty Z-Score]],Table2[6M Return vs Nifty Z-Score])</f>
        <v>132</v>
      </c>
      <c r="AU137">
        <f>_xlfn.RANK.AVG(Table2[[#This Row],[Sharpe Ratio Z-Score]],Table2[Sharpe Ratio Z-Score])</f>
        <v>309</v>
      </c>
      <c r="AV137">
        <f>(Table2[[#This Row],[Rank 1Y]]+Table2[[#This Row],[Rank 6M]]+Table2[[#This Row],[Rank Sharpe]])/3</f>
        <v>186.66666666666666</v>
      </c>
    </row>
    <row r="138" spans="1:48" x14ac:dyDescent="0.3">
      <c r="A138" t="s">
        <v>109</v>
      </c>
      <c r="B138" t="s">
        <v>110</v>
      </c>
      <c r="C138" t="s">
        <v>3083</v>
      </c>
      <c r="D138" t="s">
        <v>111</v>
      </c>
      <c r="E138">
        <v>250983.9486</v>
      </c>
      <c r="F138">
        <v>594</v>
      </c>
      <c r="G138">
        <v>61.159749195144499</v>
      </c>
      <c r="H138">
        <f>(Table2[[#This Row],[1Y Return vs Nifty]]-AVERAGE(Table2[1Y Return vs Nifty]))/_xlfn.STDEV.P(Table2[1Y Return vs Nifty])</f>
        <v>0.4208713393794547</v>
      </c>
      <c r="I138">
        <v>-12.586948275939999</v>
      </c>
      <c r="J138">
        <f>(Table2[[#This Row],[1M Return vs Nifty]]-AVERAGE(Table2[1M Return vs Nifty]))/_xlfn.STDEV.P(Table2[1M Return vs Nifty])</f>
        <v>-1.0578141702711268</v>
      </c>
      <c r="K138">
        <v>78.151869170716495</v>
      </c>
      <c r="L138">
        <f>(Table2[[#This Row],[6M Return vs Nifty]]-AVERAGE(Table2[6M Return vs Nifty]))/_xlfn.STDEV.P(Table2[6M Return vs Nifty])</f>
        <v>2.4723435496499144</v>
      </c>
      <c r="M138">
        <v>-4.70117991860252</v>
      </c>
      <c r="N138">
        <f>(Table2[[#This Row],[1W Return vs Nifty]]-AVERAGE(Table2[1W Return vs Nifty]))/_xlfn.STDEV.P(Table2[1W Return vs Nifty])</f>
        <v>-0.78938695273866077</v>
      </c>
      <c r="O138">
        <v>628.16999999999996</v>
      </c>
      <c r="P138">
        <v>623.23339724909897</v>
      </c>
      <c r="Q138">
        <v>483.42488143556199</v>
      </c>
      <c r="R138">
        <v>30.114113057332201</v>
      </c>
      <c r="S138" s="1">
        <f>(Table2[[#This Row],[Close Price]]-Table2[[#This Row],[20D EMA]])/Table2[[#This Row],[20D EMA]]</f>
        <v>-5.4396102965757615E-2</v>
      </c>
      <c r="T138" s="1">
        <f>(Table2[[#This Row],[Close Price]]-Table2[[#This Row],[50D EMA]])/Table2[[#This Row],[50D EMA]]</f>
        <v>-4.6906018480609005E-2</v>
      </c>
      <c r="U138" s="1">
        <f>(Table2[[#This Row],[Close Price]]-Table2[[#This Row],[200D EMA]])/Table2[[#This Row],[200D EMA]]</f>
        <v>0.2287327831287416</v>
      </c>
      <c r="V138">
        <v>0.25503570156996802</v>
      </c>
      <c r="W138">
        <v>592</v>
      </c>
      <c r="X138">
        <v>610.4</v>
      </c>
      <c r="Y138">
        <v>588</v>
      </c>
      <c r="Z138">
        <v>636</v>
      </c>
      <c r="AA138">
        <v>588</v>
      </c>
      <c r="AB138">
        <v>663.15</v>
      </c>
      <c r="AC138" s="1">
        <f>(Table2[[#This Row],[Close Price]]/Table2[[#This Row],[Day Low]])-1</f>
        <v>3.3783783783782884E-3</v>
      </c>
      <c r="AD138" s="1">
        <f>(Table2[[#This Row],[Day High]]/Table2[[#This Row],[Close Price]])-1</f>
        <v>2.7609427609427639E-2</v>
      </c>
      <c r="AE138" s="1">
        <f>(Table2[[#This Row],[Close Price]]/Table2[[#This Row],[Current Week Low]])-1</f>
        <v>1.0204081632652962E-2</v>
      </c>
      <c r="AF138" s="1">
        <f>(Table2[[#This Row],[Current Week High]]/Table2[[#This Row],[Close Price]])-1</f>
        <v>7.0707070707070718E-2</v>
      </c>
      <c r="AG138" s="1">
        <f>(Table2[[#This Row],[Close Price]]/Table2[[#This Row],[Current Month Low]])-1</f>
        <v>1.0204081632652962E-2</v>
      </c>
      <c r="AH138" s="1">
        <f>(Table2[[#This Row],[Current Month High]]/Table2[[#This Row],[Close Price]])-1</f>
        <v>0.1164141414141413</v>
      </c>
      <c r="AI138">
        <v>35.976430976430898</v>
      </c>
      <c r="AJ138">
        <v>108.713984539704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-0.16</v>
      </c>
      <c r="AM138" t="s">
        <v>3120</v>
      </c>
      <c r="AN138">
        <v>-6.36</v>
      </c>
      <c r="AO138" t="s">
        <v>3120</v>
      </c>
      <c r="AP138">
        <v>5.6073002181836001E-2</v>
      </c>
      <c r="AQ138">
        <f>(Table2[[#This Row],[Sharpe Ratio]]-AVERAGE(Table2[Sharpe Ratio]))/_xlfn.STDEV.P(Table2[Sharpe Ratio])</f>
        <v>-7.0765976794437552E-2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0.97524778922514388</v>
      </c>
      <c r="AS138">
        <f>_xlfn.RANK.AVG(Table2[[#This Row],[1Y Return vs Nifty Z-Score]],Table2[1Y Return vs Nifty Z-Score])</f>
        <v>187</v>
      </c>
      <c r="AT138">
        <f>_xlfn.RANK.AVG(Table2[[#This Row],[6M Return vs Nifty Z-Score]],Table2[6M Return vs Nifty Z-Score])</f>
        <v>17</v>
      </c>
      <c r="AU138">
        <f>_xlfn.RANK.AVG(Table2[[#This Row],[Sharpe Ratio Z-Score]],Table2[Sharpe Ratio Z-Score])</f>
        <v>364</v>
      </c>
      <c r="AV138">
        <f>(Table2[[#This Row],[Rank 1Y]]+Table2[[#This Row],[Rank 6M]]+Table2[[#This Row],[Rank Sharpe]])/3</f>
        <v>189.33333333333334</v>
      </c>
    </row>
    <row r="139" spans="1:48" x14ac:dyDescent="0.3">
      <c r="A139" t="s">
        <v>736</v>
      </c>
      <c r="B139" t="s">
        <v>737</v>
      </c>
      <c r="C139" t="s">
        <v>3076</v>
      </c>
      <c r="D139" t="s">
        <v>558</v>
      </c>
      <c r="E139">
        <v>22284.99920631</v>
      </c>
      <c r="F139">
        <v>4377.95</v>
      </c>
      <c r="G139">
        <v>146.560393745238</v>
      </c>
      <c r="H139">
        <f>(Table2[[#This Row],[1Y Return vs Nifty]]-AVERAGE(Table2[1Y Return vs Nifty]))/_xlfn.STDEV.P(Table2[1Y Return vs Nifty])</f>
        <v>1.7192598773302608</v>
      </c>
      <c r="I139">
        <v>6.9391192917431601</v>
      </c>
      <c r="J139">
        <f>(Table2[[#This Row],[1M Return vs Nifty]]-AVERAGE(Table2[1M Return vs Nifty]))/_xlfn.STDEV.P(Table2[1M Return vs Nifty])</f>
        <v>0.77567444576878453</v>
      </c>
      <c r="K139">
        <v>2.4424484138764</v>
      </c>
      <c r="L139">
        <f>(Table2[[#This Row],[6M Return vs Nifty]]-AVERAGE(Table2[6M Return vs Nifty]))/_xlfn.STDEV.P(Table2[6M Return vs Nifty])</f>
        <v>-0.11180525575392303</v>
      </c>
      <c r="M139">
        <v>-0.54284292390148103</v>
      </c>
      <c r="N139">
        <f>(Table2[[#This Row],[1W Return vs Nifty]]-AVERAGE(Table2[1W Return vs Nifty]))/_xlfn.STDEV.P(Table2[1W Return vs Nifty])</f>
        <v>3.4585301053297116E-2</v>
      </c>
      <c r="O139">
        <v>4146.07</v>
      </c>
      <c r="P139">
        <v>3992.0993652257598</v>
      </c>
      <c r="Q139">
        <v>3433.0160302515501</v>
      </c>
      <c r="R139">
        <v>64.530190987451206</v>
      </c>
      <c r="S139" s="1">
        <f>(Table2[[#This Row],[Close Price]]-Table2[[#This Row],[20D EMA]])/Table2[[#This Row],[20D EMA]]</f>
        <v>5.5927661616904711E-2</v>
      </c>
      <c r="T139" s="1">
        <f>(Table2[[#This Row],[Close Price]]-Table2[[#This Row],[50D EMA]])/Table2[[#This Row],[50D EMA]]</f>
        <v>9.6653564822382507E-2</v>
      </c>
      <c r="U139" s="1">
        <f>(Table2[[#This Row],[Close Price]]-Table2[[#This Row],[200D EMA]])/Table2[[#This Row],[200D EMA]]</f>
        <v>0.27524892439235443</v>
      </c>
      <c r="V139">
        <v>1.2354705113845901</v>
      </c>
      <c r="W139">
        <v>4281.1499999999996</v>
      </c>
      <c r="X139">
        <v>4433.1000000000004</v>
      </c>
      <c r="Y139">
        <v>4130.05</v>
      </c>
      <c r="Z139">
        <v>4433.1000000000004</v>
      </c>
      <c r="AA139">
        <v>4130.05</v>
      </c>
      <c r="AB139">
        <v>4433.1000000000004</v>
      </c>
      <c r="AC139" s="1">
        <f>(Table2[[#This Row],[Close Price]]/Table2[[#This Row],[Day Low]])-1</f>
        <v>2.2610747112341345E-2</v>
      </c>
      <c r="AD139" s="1">
        <f>(Table2[[#This Row],[Day High]]/Table2[[#This Row],[Close Price]])-1</f>
        <v>1.259722016012077E-2</v>
      </c>
      <c r="AE139" s="1">
        <f>(Table2[[#This Row],[Close Price]]/Table2[[#This Row],[Current Week Low]])-1</f>
        <v>6.0023486398469661E-2</v>
      </c>
      <c r="AF139" s="1">
        <f>(Table2[[#This Row],[Current Week High]]/Table2[[#This Row],[Close Price]])-1</f>
        <v>1.259722016012077E-2</v>
      </c>
      <c r="AG139" s="1">
        <f>(Table2[[#This Row],[Close Price]]/Table2[[#This Row],[Current Month Low]])-1</f>
        <v>6.0023486398469661E-2</v>
      </c>
      <c r="AH139" s="1">
        <f>(Table2[[#This Row],[Current Month High]]/Table2[[#This Row],[Close Price]])-1</f>
        <v>1.259722016012077E-2</v>
      </c>
      <c r="AI139">
        <v>1.2597220160120699</v>
      </c>
      <c r="AJ139">
        <v>184.65214564369299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0.08</v>
      </c>
      <c r="AM139" t="s">
        <v>3121</v>
      </c>
      <c r="AN139">
        <v>7.66</v>
      </c>
      <c r="AO139" t="s">
        <v>3121</v>
      </c>
      <c r="AP139">
        <v>0.118564958706404</v>
      </c>
      <c r="AQ139">
        <f>(Table2[[#This Row],[Sharpe Ratio]]-AVERAGE(Table2[Sharpe Ratio]))/_xlfn.STDEV.P(Table2[Sharpe Ratio])</f>
        <v>0.65619587880417685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3.0739102472025963</v>
      </c>
      <c r="AS139">
        <f>_xlfn.RANK.AVG(Table2[[#This Row],[1Y Return vs Nifty Z-Score]],Table2[1Y Return vs Nifty Z-Score])</f>
        <v>40</v>
      </c>
      <c r="AT139">
        <f>_xlfn.RANK.AVG(Table2[[#This Row],[6M Return vs Nifty Z-Score]],Table2[6M Return vs Nifty Z-Score])</f>
        <v>345</v>
      </c>
      <c r="AU139">
        <f>_xlfn.RANK.AVG(Table2[[#This Row],[Sharpe Ratio Z-Score]],Table2[Sharpe Ratio Z-Score])</f>
        <v>185</v>
      </c>
      <c r="AV139">
        <f>(Table2[[#This Row],[Rank 1Y]]+Table2[[#This Row],[Rank 6M]]+Table2[[#This Row],[Rank Sharpe]])/3</f>
        <v>190</v>
      </c>
    </row>
    <row r="140" spans="1:48" x14ac:dyDescent="0.3">
      <c r="A140" t="s">
        <v>49</v>
      </c>
      <c r="B140" t="s">
        <v>50</v>
      </c>
      <c r="C140" t="s">
        <v>3074</v>
      </c>
      <c r="D140" t="s">
        <v>51</v>
      </c>
      <c r="E140">
        <v>418357.18499553</v>
      </c>
      <c r="F140">
        <v>332.55</v>
      </c>
      <c r="G140">
        <v>63.869708298817798</v>
      </c>
      <c r="H140">
        <f>(Table2[[#This Row],[1Y Return vs Nifty]]-AVERAGE(Table2[1Y Return vs Nifty]))/_xlfn.STDEV.P(Table2[1Y Return vs Nifty])</f>
        <v>0.46207219748844658</v>
      </c>
      <c r="I140">
        <v>8.0651751146677402</v>
      </c>
      <c r="J140">
        <f>(Table2[[#This Row],[1M Return vs Nifty]]-AVERAGE(Table2[1M Return vs Nifty]))/_xlfn.STDEV.P(Table2[1M Return vs Nifty])</f>
        <v>0.88141056110286897</v>
      </c>
      <c r="K140">
        <v>12.427199700715899</v>
      </c>
      <c r="L140">
        <f>(Table2[[#This Row],[6M Return vs Nifty]]-AVERAGE(Table2[6M Return vs Nifty]))/_xlfn.STDEV.P(Table2[6M Return vs Nifty])</f>
        <v>0.22899887208388756</v>
      </c>
      <c r="M140">
        <v>-2.7702114241764599</v>
      </c>
      <c r="N140">
        <f>(Table2[[#This Row],[1W Return vs Nifty]]-AVERAGE(Table2[1W Return vs Nifty]))/_xlfn.STDEV.P(Table2[1W Return vs Nifty])</f>
        <v>-0.40676657724215948</v>
      </c>
      <c r="O140">
        <v>319.69</v>
      </c>
      <c r="P140">
        <v>302.951852958681</v>
      </c>
      <c r="Q140">
        <v>259.35128611465097</v>
      </c>
      <c r="R140">
        <v>57.705943754527397</v>
      </c>
      <c r="S140" s="1">
        <f>(Table2[[#This Row],[Close Price]]-Table2[[#This Row],[20D EMA]])/Table2[[#This Row],[20D EMA]]</f>
        <v>4.0226469392223761E-2</v>
      </c>
      <c r="T140" s="1">
        <f>(Table2[[#This Row],[Close Price]]-Table2[[#This Row],[50D EMA]])/Table2[[#This Row],[50D EMA]]</f>
        <v>9.7699178111169502E-2</v>
      </c>
      <c r="U140" s="1">
        <f>(Table2[[#This Row],[Close Price]]-Table2[[#This Row],[200D EMA]])/Table2[[#This Row],[200D EMA]]</f>
        <v>0.28223771311081991</v>
      </c>
      <c r="V140">
        <v>1.29529885804745</v>
      </c>
      <c r="W140">
        <v>328.2</v>
      </c>
      <c r="X140">
        <v>335.85</v>
      </c>
      <c r="Y140">
        <v>305.14999999999998</v>
      </c>
      <c r="Z140">
        <v>335.85</v>
      </c>
      <c r="AA140">
        <v>305.14999999999998</v>
      </c>
      <c r="AB140">
        <v>344.7</v>
      </c>
      <c r="AC140" s="1">
        <f>(Table2[[#This Row],[Close Price]]/Table2[[#This Row],[Day Low]])-1</f>
        <v>1.3254113345521068E-2</v>
      </c>
      <c r="AD140" s="1">
        <f>(Table2[[#This Row],[Day High]]/Table2[[#This Row],[Close Price]])-1</f>
        <v>9.9233198015336033E-3</v>
      </c>
      <c r="AE140" s="1">
        <f>(Table2[[#This Row],[Close Price]]/Table2[[#This Row],[Current Week Low]])-1</f>
        <v>8.9791905620187018E-2</v>
      </c>
      <c r="AF140" s="1">
        <f>(Table2[[#This Row],[Current Week High]]/Table2[[#This Row],[Close Price]])-1</f>
        <v>9.9233198015336033E-3</v>
      </c>
      <c r="AG140" s="1">
        <f>(Table2[[#This Row],[Close Price]]/Table2[[#This Row],[Current Month Low]])-1</f>
        <v>8.9791905620187018E-2</v>
      </c>
      <c r="AH140" s="1">
        <f>(Table2[[#This Row],[Current Month High]]/Table2[[#This Row],[Close Price]])-1</f>
        <v>3.6535859269282822E-2</v>
      </c>
      <c r="AI140">
        <v>3.65358592692828</v>
      </c>
      <c r="AJ140">
        <v>92.4479166666666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0.14000000000000001</v>
      </c>
      <c r="AM140" t="s">
        <v>3121</v>
      </c>
      <c r="AN140">
        <v>4.07</v>
      </c>
      <c r="AO140" t="s">
        <v>3121</v>
      </c>
      <c r="AP140">
        <v>0.136281109784226</v>
      </c>
      <c r="AQ140">
        <f>(Table2[[#This Row],[Sharpe Ratio]]-AVERAGE(Table2[Sharpe Ratio]))/_xlfn.STDEV.P(Table2[Sharpe Ratio])</f>
        <v>0.86228585866479546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2.0280009120978391</v>
      </c>
      <c r="AS140">
        <f>_xlfn.RANK.AVG(Table2[[#This Row],[1Y Return vs Nifty Z-Score]],Table2[1Y Return vs Nifty Z-Score])</f>
        <v>178</v>
      </c>
      <c r="AT140">
        <f>_xlfn.RANK.AVG(Table2[[#This Row],[6M Return vs Nifty Z-Score]],Table2[6M Return vs Nifty Z-Score])</f>
        <v>256</v>
      </c>
      <c r="AU140">
        <f>_xlfn.RANK.AVG(Table2[[#This Row],[Sharpe Ratio Z-Score]],Table2[Sharpe Ratio Z-Score])</f>
        <v>141</v>
      </c>
      <c r="AV140">
        <f>(Table2[[#This Row],[Rank 1Y]]+Table2[[#This Row],[Rank 6M]]+Table2[[#This Row],[Rank Sharpe]])/3</f>
        <v>191.66666666666666</v>
      </c>
    </row>
    <row r="141" spans="1:48" x14ac:dyDescent="0.3">
      <c r="A141" t="s">
        <v>1511</v>
      </c>
      <c r="B141" t="s">
        <v>1512</v>
      </c>
      <c r="C141" t="s">
        <v>3085</v>
      </c>
      <c r="D141" t="s">
        <v>396</v>
      </c>
      <c r="E141">
        <v>6425.1458781660003</v>
      </c>
      <c r="F141">
        <v>206.82</v>
      </c>
      <c r="G141">
        <v>95.203459655846203</v>
      </c>
      <c r="H141">
        <f>(Table2[[#This Row],[1Y Return vs Nifty]]-AVERAGE(Table2[1Y Return vs Nifty]))/_xlfn.STDEV.P(Table2[1Y Return vs Nifty])</f>
        <v>0.93845482700247229</v>
      </c>
      <c r="I141">
        <v>-1.7168651981923999</v>
      </c>
      <c r="J141">
        <f>(Table2[[#This Row],[1M Return vs Nifty]]-AVERAGE(Table2[1M Return vs Nifty]))/_xlfn.STDEV.P(Table2[1M Return vs Nifty])</f>
        <v>-3.7118451106251657E-2</v>
      </c>
      <c r="K141">
        <v>10.330607365926801</v>
      </c>
      <c r="L141">
        <f>(Table2[[#This Row],[6M Return vs Nifty]]-AVERAGE(Table2[6M Return vs Nifty]))/_xlfn.STDEV.P(Table2[6M Return vs Nifty])</f>
        <v>0.15743701725521217</v>
      </c>
      <c r="M141">
        <v>-2.38785267425818</v>
      </c>
      <c r="N141">
        <f>(Table2[[#This Row],[1W Return vs Nifty]]-AVERAGE(Table2[1W Return vs Nifty]))/_xlfn.STDEV.P(Table2[1W Return vs Nifty])</f>
        <v>-0.33100239523172786</v>
      </c>
      <c r="O141">
        <v>210.71</v>
      </c>
      <c r="P141">
        <v>204.093920558641</v>
      </c>
      <c r="Q141">
        <v>168.97029179601901</v>
      </c>
      <c r="R141">
        <v>36.586303779228501</v>
      </c>
      <c r="S141" s="1">
        <f>(Table2[[#This Row],[Close Price]]-Table2[[#This Row],[20D EMA]])/Table2[[#This Row],[20D EMA]]</f>
        <v>-1.8461392435100445E-2</v>
      </c>
      <c r="T141" s="1">
        <f>(Table2[[#This Row],[Close Price]]-Table2[[#This Row],[50D EMA]])/Table2[[#This Row],[50D EMA]]</f>
        <v>1.3356985028741821E-2</v>
      </c>
      <c r="U141" s="1">
        <f>(Table2[[#This Row],[Close Price]]-Table2[[#This Row],[200D EMA]])/Table2[[#This Row],[200D EMA]]</f>
        <v>0.22400214736962851</v>
      </c>
      <c r="V141">
        <v>0.54488426382366195</v>
      </c>
      <c r="W141">
        <v>206.16</v>
      </c>
      <c r="X141">
        <v>208.9</v>
      </c>
      <c r="Y141">
        <v>206.16</v>
      </c>
      <c r="Z141">
        <v>215</v>
      </c>
      <c r="AA141">
        <v>206.16</v>
      </c>
      <c r="AB141">
        <v>219.3</v>
      </c>
      <c r="AC141" s="1">
        <f>(Table2[[#This Row],[Close Price]]/Table2[[#This Row],[Day Low]])-1</f>
        <v>3.201396973224746E-3</v>
      </c>
      <c r="AD141" s="1">
        <f>(Table2[[#This Row],[Day High]]/Table2[[#This Row],[Close Price]])-1</f>
        <v>1.0057054443477487E-2</v>
      </c>
      <c r="AE141" s="1">
        <f>(Table2[[#This Row],[Close Price]]/Table2[[#This Row],[Current Week Low]])-1</f>
        <v>3.201396973224746E-3</v>
      </c>
      <c r="AF141" s="1">
        <f>(Table2[[#This Row],[Current Week High]]/Table2[[#This Row],[Close Price]])-1</f>
        <v>3.9551300647906462E-2</v>
      </c>
      <c r="AG141" s="1">
        <f>(Table2[[#This Row],[Close Price]]/Table2[[#This Row],[Current Month Low]])-1</f>
        <v>3.201396973224746E-3</v>
      </c>
      <c r="AH141" s="1">
        <f>(Table2[[#This Row],[Current Month High]]/Table2[[#This Row],[Close Price]])-1</f>
        <v>6.0342326660864698E-2</v>
      </c>
      <c r="AI141">
        <v>7.4074074074073897</v>
      </c>
      <c r="AJ141">
        <v>190.07012622720799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0.09</v>
      </c>
      <c r="AM141" t="s">
        <v>3121</v>
      </c>
      <c r="AN141">
        <v>-1.6</v>
      </c>
      <c r="AO141" t="s">
        <v>3120</v>
      </c>
      <c r="AP141">
        <v>0.10927952157328499</v>
      </c>
      <c r="AQ141">
        <f>(Table2[[#This Row],[Sharpe Ratio]]-AVERAGE(Table2[Sharpe Ratio]))/_xlfn.STDEV.P(Table2[Sharpe Ratio])</f>
        <v>0.54817943982962303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1.275950437749328</v>
      </c>
      <c r="AS141">
        <f>_xlfn.RANK.AVG(Table2[[#This Row],[1Y Return vs Nifty Z-Score]],Table2[1Y Return vs Nifty Z-Score])</f>
        <v>99</v>
      </c>
      <c r="AT141">
        <f>_xlfn.RANK.AVG(Table2[[#This Row],[6M Return vs Nifty Z-Score]],Table2[6M Return vs Nifty Z-Score])</f>
        <v>273</v>
      </c>
      <c r="AU141">
        <f>_xlfn.RANK.AVG(Table2[[#This Row],[Sharpe Ratio Z-Score]],Table2[Sharpe Ratio Z-Score])</f>
        <v>204</v>
      </c>
      <c r="AV141">
        <f>(Table2[[#This Row],[Rank 1Y]]+Table2[[#This Row],[Rank 6M]]+Table2[[#This Row],[Rank Sharpe]])/3</f>
        <v>192</v>
      </c>
    </row>
    <row r="142" spans="1:48" x14ac:dyDescent="0.3">
      <c r="A142" t="s">
        <v>687</v>
      </c>
      <c r="B142" t="s">
        <v>688</v>
      </c>
      <c r="C142" t="s">
        <v>3080</v>
      </c>
      <c r="D142" t="s">
        <v>54</v>
      </c>
      <c r="E142">
        <v>24757.714795779899</v>
      </c>
      <c r="F142">
        <v>972.55</v>
      </c>
      <c r="G142">
        <v>77.466061852515395</v>
      </c>
      <c r="H142">
        <f>(Table2[[#This Row],[1Y Return vs Nifty]]-AVERAGE(Table2[1Y Return vs Nifty]))/_xlfn.STDEV.P(Table2[1Y Return vs Nifty])</f>
        <v>0.66878433303553531</v>
      </c>
      <c r="I142">
        <v>22.7749156060083</v>
      </c>
      <c r="J142">
        <f>(Table2[[#This Row],[1M Return vs Nifty]]-AVERAGE(Table2[1M Return vs Nifty]))/_xlfn.STDEV.P(Table2[1M Return vs Nifty])</f>
        <v>2.2626483163389253</v>
      </c>
      <c r="K142">
        <v>43.740675312751002</v>
      </c>
      <c r="L142">
        <f>(Table2[[#This Row],[6M Return vs Nifty]]-AVERAGE(Table2[6M Return vs Nifty]))/_xlfn.STDEV.P(Table2[6M Return vs Nifty])</f>
        <v>1.2978048381970542</v>
      </c>
      <c r="M142">
        <v>1.5919123125181001</v>
      </c>
      <c r="N142">
        <f>(Table2[[#This Row],[1W Return vs Nifty]]-AVERAGE(Table2[1W Return vs Nifty]))/_xlfn.STDEV.P(Table2[1W Return vs Nifty])</f>
        <v>0.45758591059703774</v>
      </c>
      <c r="O142">
        <v>928.06</v>
      </c>
      <c r="P142">
        <v>838.94479334088703</v>
      </c>
      <c r="Q142">
        <v>699.49458519935899</v>
      </c>
      <c r="R142">
        <v>58.243214758491497</v>
      </c>
      <c r="S142" s="1">
        <f>(Table2[[#This Row],[Close Price]]-Table2[[#This Row],[20D EMA]])/Table2[[#This Row],[20D EMA]]</f>
        <v>4.7938710859211704E-2</v>
      </c>
      <c r="T142" s="1">
        <f>(Table2[[#This Row],[Close Price]]-Table2[[#This Row],[50D EMA]])/Table2[[#This Row],[50D EMA]]</f>
        <v>0.15925387191100349</v>
      </c>
      <c r="U142" s="1">
        <f>(Table2[[#This Row],[Close Price]]-Table2[[#This Row],[200D EMA]])/Table2[[#This Row],[200D EMA]]</f>
        <v>0.39036101290593833</v>
      </c>
      <c r="V142">
        <v>2.1411878089549998</v>
      </c>
      <c r="W142">
        <v>966.35</v>
      </c>
      <c r="X142">
        <v>1019.1</v>
      </c>
      <c r="Y142">
        <v>922.05</v>
      </c>
      <c r="Z142">
        <v>1019.1</v>
      </c>
      <c r="AA142">
        <v>922.05</v>
      </c>
      <c r="AB142">
        <v>1019.1</v>
      </c>
      <c r="AC142" s="1">
        <f>(Table2[[#This Row],[Close Price]]/Table2[[#This Row],[Day Low]])-1</f>
        <v>6.4158948621100276E-3</v>
      </c>
      <c r="AD142" s="1">
        <f>(Table2[[#This Row],[Day High]]/Table2[[#This Row],[Close Price]])-1</f>
        <v>4.7863863040460641E-2</v>
      </c>
      <c r="AE142" s="1">
        <f>(Table2[[#This Row],[Close Price]]/Table2[[#This Row],[Current Week Low]])-1</f>
        <v>5.4769264139688634E-2</v>
      </c>
      <c r="AF142" s="1">
        <f>(Table2[[#This Row],[Current Week High]]/Table2[[#This Row],[Close Price]])-1</f>
        <v>4.7863863040460641E-2</v>
      </c>
      <c r="AG142" s="1">
        <f>(Table2[[#This Row],[Close Price]]/Table2[[#This Row],[Current Month Low]])-1</f>
        <v>5.4769264139688634E-2</v>
      </c>
      <c r="AH142" s="1">
        <f>(Table2[[#This Row],[Current Month High]]/Table2[[#This Row],[Close Price]])-1</f>
        <v>4.7863863040460641E-2</v>
      </c>
      <c r="AI142">
        <v>10.0920261169091</v>
      </c>
      <c r="AJ142">
        <v>99.231793506094405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0.36</v>
      </c>
      <c r="AM142" t="s">
        <v>3121</v>
      </c>
      <c r="AN142">
        <v>10.48</v>
      </c>
      <c r="AO142" t="s">
        <v>3121</v>
      </c>
      <c r="AP142">
        <v>5.6707227161154998E-2</v>
      </c>
      <c r="AQ142">
        <f>(Table2[[#This Row],[Sharpe Ratio]]-AVERAGE(Table2[Sharpe Ratio]))/_xlfn.STDEV.P(Table2[Sharpe Ratio])</f>
        <v>-6.3388109409993107E-2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4.623435288758559</v>
      </c>
      <c r="AS142">
        <f>_xlfn.RANK.AVG(Table2[[#This Row],[1Y Return vs Nifty Z-Score]],Table2[1Y Return vs Nifty Z-Score])</f>
        <v>136</v>
      </c>
      <c r="AT142">
        <f>_xlfn.RANK.AVG(Table2[[#This Row],[6M Return vs Nifty Z-Score]],Table2[6M Return vs Nifty Z-Score])</f>
        <v>78</v>
      </c>
      <c r="AU142">
        <f>_xlfn.RANK.AVG(Table2[[#This Row],[Sharpe Ratio Z-Score]],Table2[Sharpe Ratio Z-Score])</f>
        <v>362</v>
      </c>
      <c r="AV142">
        <f>(Table2[[#This Row],[Rank 1Y]]+Table2[[#This Row],[Rank 6M]]+Table2[[#This Row],[Rank Sharpe]])/3</f>
        <v>192</v>
      </c>
    </row>
    <row r="143" spans="1:48" x14ac:dyDescent="0.3">
      <c r="A143" t="s">
        <v>1062</v>
      </c>
      <c r="B143" t="s">
        <v>1063</v>
      </c>
      <c r="C143" t="s">
        <v>3082</v>
      </c>
      <c r="D143" t="s">
        <v>204</v>
      </c>
      <c r="E143">
        <v>12013.443315660001</v>
      </c>
      <c r="F143">
        <v>510.6</v>
      </c>
      <c r="G143">
        <v>47.166948460694698</v>
      </c>
      <c r="H143">
        <f>(Table2[[#This Row],[1Y Return vs Nifty]]-AVERAGE(Table2[1Y Return vs Nifty]))/_xlfn.STDEV.P(Table2[1Y Return vs Nifty])</f>
        <v>0.20813181986936047</v>
      </c>
      <c r="I143">
        <v>6.5657200825176298</v>
      </c>
      <c r="J143">
        <f>(Table2[[#This Row],[1M Return vs Nifty]]-AVERAGE(Table2[1M Return vs Nifty]))/_xlfn.STDEV.P(Table2[1M Return vs Nifty])</f>
        <v>0.74061243458910353</v>
      </c>
      <c r="K143">
        <v>15.846532241215201</v>
      </c>
      <c r="L143">
        <f>(Table2[[#This Row],[6M Return vs Nifty]]-AVERAGE(Table2[6M Return vs Nifty]))/_xlfn.STDEV.P(Table2[6M Return vs Nifty])</f>
        <v>0.34570910459496412</v>
      </c>
      <c r="M143">
        <v>2.6471801975036402</v>
      </c>
      <c r="N143">
        <f>(Table2[[#This Row],[1W Return vs Nifty]]-AVERAGE(Table2[1W Return vs Nifty]))/_xlfn.STDEV.P(Table2[1W Return vs Nifty])</f>
        <v>0.6666866782004871</v>
      </c>
      <c r="O143">
        <v>498.75</v>
      </c>
      <c r="P143">
        <v>478.87790964735098</v>
      </c>
      <c r="Q143">
        <v>417.18668349786299</v>
      </c>
      <c r="R143">
        <v>57.587084080910202</v>
      </c>
      <c r="S143" s="1">
        <f>(Table2[[#This Row],[Close Price]]-Table2[[#This Row],[20D EMA]])/Table2[[#This Row],[20D EMA]]</f>
        <v>2.3759398496240647E-2</v>
      </c>
      <c r="T143" s="1">
        <f>(Table2[[#This Row],[Close Price]]-Table2[[#This Row],[50D EMA]])/Table2[[#This Row],[50D EMA]]</f>
        <v>6.6242542647267685E-2</v>
      </c>
      <c r="U143" s="1">
        <f>(Table2[[#This Row],[Close Price]]-Table2[[#This Row],[200D EMA]])/Table2[[#This Row],[200D EMA]]</f>
        <v>0.22391250775053931</v>
      </c>
      <c r="V143">
        <v>1.05282849428902</v>
      </c>
      <c r="W143">
        <v>508.55</v>
      </c>
      <c r="X143">
        <v>527</v>
      </c>
      <c r="Y143">
        <v>501.1</v>
      </c>
      <c r="Z143">
        <v>536</v>
      </c>
      <c r="AA143">
        <v>488.45</v>
      </c>
      <c r="AB143">
        <v>536</v>
      </c>
      <c r="AC143" s="1">
        <f>(Table2[[#This Row],[Close Price]]/Table2[[#This Row],[Day Low]])-1</f>
        <v>4.031068724805742E-3</v>
      </c>
      <c r="AD143" s="1">
        <f>(Table2[[#This Row],[Day High]]/Table2[[#This Row],[Close Price]])-1</f>
        <v>3.2119075597336399E-2</v>
      </c>
      <c r="AE143" s="1">
        <f>(Table2[[#This Row],[Close Price]]/Table2[[#This Row],[Current Week Low]])-1</f>
        <v>1.8958291758132129E-2</v>
      </c>
      <c r="AF143" s="1">
        <f>(Table2[[#This Row],[Current Week High]]/Table2[[#This Row],[Close Price]])-1</f>
        <v>4.9745397571484551E-2</v>
      </c>
      <c r="AG143" s="1">
        <f>(Table2[[#This Row],[Close Price]]/Table2[[#This Row],[Current Month Low]])-1</f>
        <v>4.5347527894359807E-2</v>
      </c>
      <c r="AH143" s="1">
        <f>(Table2[[#This Row],[Current Month High]]/Table2[[#This Row],[Close Price]])-1</f>
        <v>4.9745397571484551E-2</v>
      </c>
      <c r="AI143">
        <v>4.9745397571484498</v>
      </c>
      <c r="AJ143">
        <v>75.343406593406598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0.1</v>
      </c>
      <c r="AM143" t="s">
        <v>3121</v>
      </c>
      <c r="AN143">
        <v>5.87</v>
      </c>
      <c r="AO143" t="s">
        <v>3121</v>
      </c>
      <c r="AP143">
        <v>0.145513332286998</v>
      </c>
      <c r="AQ143">
        <f>(Table2[[#This Row],[Sharpe Ratio]]-AVERAGE(Table2[Sharpe Ratio]))/_xlfn.STDEV.P(Table2[Sharpe Ratio])</f>
        <v>0.96968325786889753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2.9308232951228126</v>
      </c>
      <c r="AS143">
        <f>_xlfn.RANK.AVG(Table2[[#This Row],[1Y Return vs Nifty Z-Score]],Table2[1Y Return vs Nifty Z-Score])</f>
        <v>236</v>
      </c>
      <c r="AT143">
        <f>_xlfn.RANK.AVG(Table2[[#This Row],[6M Return vs Nifty Z-Score]],Table2[6M Return vs Nifty Z-Score])</f>
        <v>227</v>
      </c>
      <c r="AU143">
        <f>_xlfn.RANK.AVG(Table2[[#This Row],[Sharpe Ratio Z-Score]],Table2[Sharpe Ratio Z-Score])</f>
        <v>119</v>
      </c>
      <c r="AV143">
        <f>(Table2[[#This Row],[Rank 1Y]]+Table2[[#This Row],[Rank 6M]]+Table2[[#This Row],[Rank Sharpe]])/3</f>
        <v>194</v>
      </c>
    </row>
    <row r="144" spans="1:48" x14ac:dyDescent="0.3">
      <c r="A144" t="s">
        <v>174</v>
      </c>
      <c r="B144" t="s">
        <v>175</v>
      </c>
      <c r="C144" t="s">
        <v>3074</v>
      </c>
      <c r="D144" t="s">
        <v>176</v>
      </c>
      <c r="E144">
        <v>149504.16092253401</v>
      </c>
      <c r="F144">
        <v>227.38</v>
      </c>
      <c r="G144">
        <v>68.740499241310104</v>
      </c>
      <c r="H144">
        <f>(Table2[[#This Row],[1Y Return vs Nifty]]-AVERAGE(Table2[1Y Return vs Nifty]))/_xlfn.STDEV.P(Table2[1Y Return vs Nifty])</f>
        <v>0.53612525837345004</v>
      </c>
      <c r="I144">
        <v>-2.34770857750773</v>
      </c>
      <c r="J144">
        <f>(Table2[[#This Row],[1M Return vs Nifty]]-AVERAGE(Table2[1M Return vs Nifty]))/_xlfn.STDEV.P(Table2[1M Return vs Nifty])</f>
        <v>-9.6354349500515246E-2</v>
      </c>
      <c r="K144">
        <v>19.490272077626798</v>
      </c>
      <c r="L144">
        <f>(Table2[[#This Row],[6M Return vs Nifty]]-AVERAGE(Table2[6M Return vs Nifty]))/_xlfn.STDEV.P(Table2[6M Return vs Nifty])</f>
        <v>0.4700789102457979</v>
      </c>
      <c r="M144">
        <v>-1.4761166469259901</v>
      </c>
      <c r="N144">
        <f>(Table2[[#This Row],[1W Return vs Nifty]]-AVERAGE(Table2[1W Return vs Nifty]))/_xlfn.STDEV.P(Table2[1W Return vs Nifty])</f>
        <v>-0.15034238853637319</v>
      </c>
      <c r="O144">
        <v>228.63</v>
      </c>
      <c r="P144">
        <v>221.65199677281501</v>
      </c>
      <c r="Q144">
        <v>186.90549471502601</v>
      </c>
      <c r="R144">
        <v>46.358092479465903</v>
      </c>
      <c r="S144" s="1">
        <f>(Table2[[#This Row],[Close Price]]-Table2[[#This Row],[20D EMA]])/Table2[[#This Row],[20D EMA]]</f>
        <v>-5.4673489918208463E-3</v>
      </c>
      <c r="T144" s="1">
        <f>(Table2[[#This Row],[Close Price]]-Table2[[#This Row],[50D EMA]])/Table2[[#This Row],[50D EMA]]</f>
        <v>2.5842326306926861E-2</v>
      </c>
      <c r="U144" s="1">
        <f>(Table2[[#This Row],[Close Price]]-Table2[[#This Row],[200D EMA]])/Table2[[#This Row],[200D EMA]]</f>
        <v>0.21655064419954742</v>
      </c>
      <c r="V144">
        <v>0.84585211439837804</v>
      </c>
      <c r="W144">
        <v>227</v>
      </c>
      <c r="X144">
        <v>231.7</v>
      </c>
      <c r="Y144">
        <v>221</v>
      </c>
      <c r="Z144">
        <v>234.08</v>
      </c>
      <c r="AA144">
        <v>221</v>
      </c>
      <c r="AB144">
        <v>243.95</v>
      </c>
      <c r="AC144" s="1">
        <f>(Table2[[#This Row],[Close Price]]/Table2[[#This Row],[Day Low]])-1</f>
        <v>1.6740088105726691E-3</v>
      </c>
      <c r="AD144" s="1">
        <f>(Table2[[#This Row],[Day High]]/Table2[[#This Row],[Close Price]])-1</f>
        <v>1.8999032456680442E-2</v>
      </c>
      <c r="AE144" s="1">
        <f>(Table2[[#This Row],[Close Price]]/Table2[[#This Row],[Current Week Low]])-1</f>
        <v>2.8868778280543017E-2</v>
      </c>
      <c r="AF144" s="1">
        <f>(Table2[[#This Row],[Current Week High]]/Table2[[#This Row],[Close Price]])-1</f>
        <v>2.9466092004573952E-2</v>
      </c>
      <c r="AG144" s="1">
        <f>(Table2[[#This Row],[Close Price]]/Table2[[#This Row],[Current Month Low]])-1</f>
        <v>2.8868778280543017E-2</v>
      </c>
      <c r="AH144" s="1">
        <f>(Table2[[#This Row],[Current Month High]]/Table2[[#This Row],[Close Price]])-1</f>
        <v>7.2873603659072916E-2</v>
      </c>
      <c r="AI144">
        <v>8.3208725481572703</v>
      </c>
      <c r="AJ144">
        <v>103.928251121076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0.08</v>
      </c>
      <c r="AM144" t="s">
        <v>3121</v>
      </c>
      <c r="AN144">
        <v>1.66</v>
      </c>
      <c r="AO144" t="s">
        <v>3121</v>
      </c>
      <c r="AP144">
        <v>9.7724479544266996E-2</v>
      </c>
      <c r="AQ144">
        <f>(Table2[[#This Row],[Sharpe Ratio]]-AVERAGE(Table2[Sharpe Ratio]))/_xlfn.STDEV.P(Table2[Sharpe Ratio])</f>
        <v>0.4137609440407688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1.1732683746231283</v>
      </c>
      <c r="AS144">
        <f>_xlfn.RANK.AVG(Table2[[#This Row],[1Y Return vs Nifty Z-Score]],Table2[1Y Return vs Nifty Z-Score])</f>
        <v>160</v>
      </c>
      <c r="AT144">
        <f>_xlfn.RANK.AVG(Table2[[#This Row],[6M Return vs Nifty Z-Score]],Table2[6M Return vs Nifty Z-Score])</f>
        <v>189</v>
      </c>
      <c r="AU144">
        <f>_xlfn.RANK.AVG(Table2[[#This Row],[Sharpe Ratio Z-Score]],Table2[Sharpe Ratio Z-Score])</f>
        <v>237</v>
      </c>
      <c r="AV144">
        <f>(Table2[[#This Row],[Rank 1Y]]+Table2[[#This Row],[Rank 6M]]+Table2[[#This Row],[Rank Sharpe]])/3</f>
        <v>195.33333333333334</v>
      </c>
    </row>
    <row r="145" spans="1:48" x14ac:dyDescent="0.3">
      <c r="A145" t="s">
        <v>652</v>
      </c>
      <c r="B145" t="s">
        <v>653</v>
      </c>
      <c r="C145" t="s">
        <v>3076</v>
      </c>
      <c r="D145" t="s">
        <v>558</v>
      </c>
      <c r="E145">
        <v>26806.862499999999</v>
      </c>
      <c r="F145">
        <v>2565.25</v>
      </c>
      <c r="G145">
        <v>85.589890462814097</v>
      </c>
      <c r="H145">
        <f>(Table2[[#This Row],[1Y Return vs Nifty]]-AVERAGE(Table2[1Y Return vs Nifty]))/_xlfn.STDEV.P(Table2[1Y Return vs Nifty])</f>
        <v>0.79229494595253236</v>
      </c>
      <c r="I145">
        <v>5.8509657419329404</v>
      </c>
      <c r="J145">
        <f>(Table2[[#This Row],[1M Return vs Nifty]]-AVERAGE(Table2[1M Return vs Nifty]))/_xlfn.STDEV.P(Table2[1M Return vs Nifty])</f>
        <v>0.67349733616057561</v>
      </c>
      <c r="K145">
        <v>19.8900393950336</v>
      </c>
      <c r="L145">
        <f>(Table2[[#This Row],[6M Return vs Nifty]]-AVERAGE(Table2[6M Return vs Nifty]))/_xlfn.STDEV.P(Table2[6M Return vs Nifty])</f>
        <v>0.48372395237383392</v>
      </c>
      <c r="M145">
        <v>3.3865333559662201</v>
      </c>
      <c r="N145">
        <f>(Table2[[#This Row],[1W Return vs Nifty]]-AVERAGE(Table2[1W Return vs Nifty]))/_xlfn.STDEV.P(Table2[1W Return vs Nifty])</f>
        <v>0.81318911152970641</v>
      </c>
      <c r="O145">
        <v>2388.9</v>
      </c>
      <c r="P145">
        <v>2285.21036709287</v>
      </c>
      <c r="Q145">
        <v>1953.3863917064</v>
      </c>
      <c r="R145">
        <v>69.6058736998679</v>
      </c>
      <c r="S145" s="1">
        <f>(Table2[[#This Row],[Close Price]]-Table2[[#This Row],[20D EMA]])/Table2[[#This Row],[20D EMA]]</f>
        <v>7.3820586880991204E-2</v>
      </c>
      <c r="T145" s="1">
        <f>(Table2[[#This Row],[Close Price]]-Table2[[#This Row],[50D EMA]])/Table2[[#This Row],[50D EMA]]</f>
        <v>0.12254435606441887</v>
      </c>
      <c r="U145" s="1">
        <f>(Table2[[#This Row],[Close Price]]-Table2[[#This Row],[200D EMA]])/Table2[[#This Row],[200D EMA]]</f>
        <v>0.3132322467748434</v>
      </c>
      <c r="V145">
        <v>1.14602511962747</v>
      </c>
      <c r="W145">
        <v>2468</v>
      </c>
      <c r="X145">
        <v>2594.85</v>
      </c>
      <c r="Y145">
        <v>2279.1999999999998</v>
      </c>
      <c r="Z145">
        <v>2594.85</v>
      </c>
      <c r="AA145">
        <v>2279.1999999999998</v>
      </c>
      <c r="AB145">
        <v>2594.85</v>
      </c>
      <c r="AC145" s="1">
        <f>(Table2[[#This Row],[Close Price]]/Table2[[#This Row],[Day Low]])-1</f>
        <v>3.9404376012965869E-2</v>
      </c>
      <c r="AD145" s="1">
        <f>(Table2[[#This Row],[Day High]]/Table2[[#This Row],[Close Price]])-1</f>
        <v>1.1538836370724059E-2</v>
      </c>
      <c r="AE145" s="1">
        <f>(Table2[[#This Row],[Close Price]]/Table2[[#This Row],[Current Week Low]])-1</f>
        <v>0.12550456300456303</v>
      </c>
      <c r="AF145" s="1">
        <f>(Table2[[#This Row],[Current Week High]]/Table2[[#This Row],[Close Price]])-1</f>
        <v>1.1538836370724059E-2</v>
      </c>
      <c r="AG145" s="1">
        <f>(Table2[[#This Row],[Close Price]]/Table2[[#This Row],[Current Month Low]])-1</f>
        <v>0.12550456300456303</v>
      </c>
      <c r="AH145" s="1">
        <f>(Table2[[#This Row],[Current Month High]]/Table2[[#This Row],[Close Price]])-1</f>
        <v>1.1538836370724059E-2</v>
      </c>
      <c r="AI145">
        <v>1.1538836370723999</v>
      </c>
      <c r="AJ145">
        <v>131.65665778660701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0.1</v>
      </c>
      <c r="AM145" t="s">
        <v>3121</v>
      </c>
      <c r="AN145">
        <v>7.62</v>
      </c>
      <c r="AO145" t="s">
        <v>3121</v>
      </c>
      <c r="AP145">
        <v>7.7881880016054006E-2</v>
      </c>
      <c r="AQ145">
        <f>(Table2[[#This Row],[Sharpe Ratio]]-AVERAGE(Table2[Sharpe Ratio]))/_xlfn.STDEV.P(Table2[Sharpe Ratio])</f>
        <v>0.18293423008984691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2.9456395761064953</v>
      </c>
      <c r="AS145">
        <f>_xlfn.RANK.AVG(Table2[[#This Row],[1Y Return vs Nifty Z-Score]],Table2[1Y Return vs Nifty Z-Score])</f>
        <v>114</v>
      </c>
      <c r="AT145">
        <f>_xlfn.RANK.AVG(Table2[[#This Row],[6M Return vs Nifty Z-Score]],Table2[6M Return vs Nifty Z-Score])</f>
        <v>185</v>
      </c>
      <c r="AU145">
        <f>_xlfn.RANK.AVG(Table2[[#This Row],[Sharpe Ratio Z-Score]],Table2[Sharpe Ratio Z-Score])</f>
        <v>289</v>
      </c>
      <c r="AV145">
        <f>(Table2[[#This Row],[Rank 1Y]]+Table2[[#This Row],[Rank 6M]]+Table2[[#This Row],[Rank Sharpe]])/3</f>
        <v>196</v>
      </c>
    </row>
    <row r="146" spans="1:48" x14ac:dyDescent="0.3">
      <c r="A146" t="s">
        <v>87</v>
      </c>
      <c r="B146" t="s">
        <v>88</v>
      </c>
      <c r="C146" t="s">
        <v>3081</v>
      </c>
      <c r="D146" t="s">
        <v>89</v>
      </c>
      <c r="E146">
        <v>321800.89213739999</v>
      </c>
      <c r="F146">
        <v>346</v>
      </c>
      <c r="G146">
        <v>67.824451062348601</v>
      </c>
      <c r="H146">
        <f>(Table2[[#This Row],[1Y Return vs Nifty]]-AVERAGE(Table2[1Y Return vs Nifty]))/_xlfn.STDEV.P(Table2[1Y Return vs Nifty])</f>
        <v>0.52219812161657619</v>
      </c>
      <c r="I146">
        <v>1.15991297600133</v>
      </c>
      <c r="J146">
        <f>(Table2[[#This Row],[1M Return vs Nifty]]-AVERAGE(Table2[1M Return vs Nifty]))/_xlfn.STDEV.P(Table2[1M Return vs Nifty])</f>
        <v>0.23300967453774499</v>
      </c>
      <c r="K146">
        <v>14.8726020526778</v>
      </c>
      <c r="L146">
        <f>(Table2[[#This Row],[6M Return vs Nifty]]-AVERAGE(Table2[6M Return vs Nifty]))/_xlfn.STDEV.P(Table2[6M Return vs Nifty])</f>
        <v>0.31246647100859809</v>
      </c>
      <c r="M146">
        <v>-2.4762136946351201</v>
      </c>
      <c r="N146">
        <f>(Table2[[#This Row],[1W Return vs Nifty]]-AVERAGE(Table2[1W Return vs Nifty]))/_xlfn.STDEV.P(Table2[1W Return vs Nifty])</f>
        <v>-0.3485110842100676</v>
      </c>
      <c r="O146">
        <v>343.86</v>
      </c>
      <c r="P146">
        <v>333.32376683050302</v>
      </c>
      <c r="Q146">
        <v>284.65559290152402</v>
      </c>
      <c r="R146">
        <v>50.5975942150992</v>
      </c>
      <c r="S146" s="1">
        <f>(Table2[[#This Row],[Close Price]]-Table2[[#This Row],[20D EMA]])/Table2[[#This Row],[20D EMA]]</f>
        <v>6.2234630372825749E-3</v>
      </c>
      <c r="T146" s="1">
        <f>(Table2[[#This Row],[Close Price]]-Table2[[#This Row],[50D EMA]])/Table2[[#This Row],[50D EMA]]</f>
        <v>3.8029790944799073E-2</v>
      </c>
      <c r="U146" s="1">
        <f>(Table2[[#This Row],[Close Price]]-Table2[[#This Row],[200D EMA]])/Table2[[#This Row],[200D EMA]]</f>
        <v>0.21550395856686347</v>
      </c>
      <c r="V146">
        <v>0.96980684257067695</v>
      </c>
      <c r="W146">
        <v>344.3</v>
      </c>
      <c r="X146">
        <v>348.95</v>
      </c>
      <c r="Y146">
        <v>339.25</v>
      </c>
      <c r="Z146">
        <v>355</v>
      </c>
      <c r="AA146">
        <v>339.25</v>
      </c>
      <c r="AB146">
        <v>362.5</v>
      </c>
      <c r="AC146" s="1">
        <f>(Table2[[#This Row],[Close Price]]/Table2[[#This Row],[Day Low]])-1</f>
        <v>4.937554458321225E-3</v>
      </c>
      <c r="AD146" s="1">
        <f>(Table2[[#This Row],[Day High]]/Table2[[#This Row],[Close Price]])-1</f>
        <v>8.5260115606935472E-3</v>
      </c>
      <c r="AE146" s="1">
        <f>(Table2[[#This Row],[Close Price]]/Table2[[#This Row],[Current Week Low]])-1</f>
        <v>1.9896831245394209E-2</v>
      </c>
      <c r="AF146" s="1">
        <f>(Table2[[#This Row],[Current Week High]]/Table2[[#This Row],[Close Price]])-1</f>
        <v>2.6011560693641522E-2</v>
      </c>
      <c r="AG146" s="1">
        <f>(Table2[[#This Row],[Close Price]]/Table2[[#This Row],[Current Month Low]])-1</f>
        <v>1.9896831245394209E-2</v>
      </c>
      <c r="AH146" s="1">
        <f>(Table2[[#This Row],[Current Month High]]/Table2[[#This Row],[Close Price]])-1</f>
        <v>4.7687861271676235E-2</v>
      </c>
      <c r="AI146">
        <v>4.76878612716762</v>
      </c>
      <c r="AJ146">
        <v>92.422662495655203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0.02</v>
      </c>
      <c r="AM146" t="s">
        <v>3121</v>
      </c>
      <c r="AN146">
        <v>2.62</v>
      </c>
      <c r="AO146" t="s">
        <v>3121</v>
      </c>
      <c r="AP146">
        <v>0.11497907555180301</v>
      </c>
      <c r="AQ146">
        <f>(Table2[[#This Row],[Sharpe Ratio]]-AVERAGE(Table2[Sharpe Ratio]))/_xlfn.STDEV.P(Table2[Sharpe Ratio])</f>
        <v>0.61448170602093688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1.3336448889737886</v>
      </c>
      <c r="AS146">
        <f>_xlfn.RANK.AVG(Table2[[#This Row],[1Y Return vs Nifty Z-Score]],Table2[1Y Return vs Nifty Z-Score])</f>
        <v>162</v>
      </c>
      <c r="AT146">
        <f>_xlfn.RANK.AVG(Table2[[#This Row],[6M Return vs Nifty Z-Score]],Table2[6M Return vs Nifty Z-Score])</f>
        <v>233</v>
      </c>
      <c r="AU146">
        <f>_xlfn.RANK.AVG(Table2[[#This Row],[Sharpe Ratio Z-Score]],Table2[Sharpe Ratio Z-Score])</f>
        <v>196</v>
      </c>
      <c r="AV146">
        <f>(Table2[[#This Row],[Rank 1Y]]+Table2[[#This Row],[Rank 6M]]+Table2[[#This Row],[Rank Sharpe]])/3</f>
        <v>197</v>
      </c>
    </row>
    <row r="147" spans="1:48" x14ac:dyDescent="0.3">
      <c r="A147" t="s">
        <v>25</v>
      </c>
      <c r="B147" t="s">
        <v>26</v>
      </c>
      <c r="C147" t="s">
        <v>3077</v>
      </c>
      <c r="D147" t="s">
        <v>27</v>
      </c>
      <c r="E147">
        <v>875007.85048670997</v>
      </c>
      <c r="F147">
        <v>1464.1</v>
      </c>
      <c r="G147">
        <v>41.5605423498262</v>
      </c>
      <c r="H147">
        <f>(Table2[[#This Row],[1Y Return vs Nifty]]-AVERAGE(Table2[1Y Return vs Nifty]))/_xlfn.STDEV.P(Table2[1Y Return vs Nifty])</f>
        <v>0.12289483516277322</v>
      </c>
      <c r="I147">
        <v>1.1090103573587899</v>
      </c>
      <c r="J147">
        <f>(Table2[[#This Row],[1M Return vs Nifty]]-AVERAGE(Table2[1M Return vs Nifty]))/_xlfn.STDEV.P(Table2[1M Return vs Nifty])</f>
        <v>0.22822994244452091</v>
      </c>
      <c r="K147">
        <v>18.826716821342799</v>
      </c>
      <c r="L147">
        <f>(Table2[[#This Row],[6M Return vs Nifty]]-AVERAGE(Table2[6M Return vs Nifty]))/_xlfn.STDEV.P(Table2[6M Return vs Nifty])</f>
        <v>0.44743013674173154</v>
      </c>
      <c r="M147">
        <v>-1.7830411854713</v>
      </c>
      <c r="N147">
        <f>(Table2[[#This Row],[1W Return vs Nifty]]-AVERAGE(Table2[1W Return vs Nifty]))/_xlfn.STDEV.P(Table2[1W Return vs Nifty])</f>
        <v>-0.21115932186609182</v>
      </c>
      <c r="O147">
        <v>1461.39</v>
      </c>
      <c r="P147">
        <v>1428.25984864407</v>
      </c>
      <c r="Q147">
        <v>1237.7112888358199</v>
      </c>
      <c r="R147">
        <v>49.962147404194901</v>
      </c>
      <c r="S147" s="1">
        <f>(Table2[[#This Row],[Close Price]]-Table2[[#This Row],[20D EMA]])/Table2[[#This Row],[20D EMA]]</f>
        <v>1.8543988942033331E-3</v>
      </c>
      <c r="T147" s="1">
        <f>(Table2[[#This Row],[Close Price]]-Table2[[#This Row],[50D EMA]])/Table2[[#This Row],[50D EMA]]</f>
        <v>2.5093579008018105E-2</v>
      </c>
      <c r="U147" s="1">
        <f>(Table2[[#This Row],[Close Price]]-Table2[[#This Row],[200D EMA]])/Table2[[#This Row],[200D EMA]]</f>
        <v>0.18290914303376773</v>
      </c>
      <c r="V147">
        <v>0.73000912482199798</v>
      </c>
      <c r="W147">
        <v>1457.3</v>
      </c>
      <c r="X147">
        <v>1482</v>
      </c>
      <c r="Y147">
        <v>1422.6</v>
      </c>
      <c r="Z147">
        <v>1492.9</v>
      </c>
      <c r="AA147">
        <v>1422.6</v>
      </c>
      <c r="AB147">
        <v>1511</v>
      </c>
      <c r="AC147" s="1">
        <f>(Table2[[#This Row],[Close Price]]/Table2[[#This Row],[Day Low]])-1</f>
        <v>4.666163452961003E-3</v>
      </c>
      <c r="AD147" s="1">
        <f>(Table2[[#This Row],[Day High]]/Table2[[#This Row],[Close Price]])-1</f>
        <v>1.2225940851034789E-2</v>
      </c>
      <c r="AE147" s="1">
        <f>(Table2[[#This Row],[Close Price]]/Table2[[#This Row],[Current Week Low]])-1</f>
        <v>2.9171938703781874E-2</v>
      </c>
      <c r="AF147" s="1">
        <f>(Table2[[#This Row],[Current Week High]]/Table2[[#This Row],[Close Price]])-1</f>
        <v>1.9670787514514121E-2</v>
      </c>
      <c r="AG147" s="1">
        <f>(Table2[[#This Row],[Close Price]]/Table2[[#This Row],[Current Month Low]])-1</f>
        <v>2.9171938703781874E-2</v>
      </c>
      <c r="AH147" s="1">
        <f>(Table2[[#This Row],[Current Month High]]/Table2[[#This Row],[Close Price]])-1</f>
        <v>3.2033331056621872E-2</v>
      </c>
      <c r="AI147">
        <v>4.9279420804589904</v>
      </c>
      <c r="AJ147">
        <v>72.846939377840698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-0.01</v>
      </c>
      <c r="AM147" t="s">
        <v>3120</v>
      </c>
      <c r="AN147">
        <v>0.61</v>
      </c>
      <c r="AO147" t="s">
        <v>3121</v>
      </c>
      <c r="AP147">
        <v>0.140592493161705</v>
      </c>
      <c r="AQ147">
        <f>(Table2[[#This Row],[Sharpe Ratio]]-AVERAGE(Table2[Sharpe Ratio]))/_xlfn.STDEV.P(Table2[Sharpe Ratio])</f>
        <v>0.9124396934076231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1.4998352858905568</v>
      </c>
      <c r="AS147">
        <f>_xlfn.RANK.AVG(Table2[[#This Row],[1Y Return vs Nifty Z-Score]],Table2[1Y Return vs Nifty Z-Score])</f>
        <v>266</v>
      </c>
      <c r="AT147">
        <f>_xlfn.RANK.AVG(Table2[[#This Row],[6M Return vs Nifty Z-Score]],Table2[6M Return vs Nifty Z-Score])</f>
        <v>200</v>
      </c>
      <c r="AU147">
        <f>_xlfn.RANK.AVG(Table2[[#This Row],[Sharpe Ratio Z-Score]],Table2[Sharpe Ratio Z-Score])</f>
        <v>127</v>
      </c>
      <c r="AV147">
        <f>(Table2[[#This Row],[Rank 1Y]]+Table2[[#This Row],[Rank 6M]]+Table2[[#This Row],[Rank Sharpe]])/3</f>
        <v>197.66666666666666</v>
      </c>
    </row>
    <row r="148" spans="1:48" x14ac:dyDescent="0.3">
      <c r="A148" t="s">
        <v>865</v>
      </c>
      <c r="B148" t="s">
        <v>866</v>
      </c>
      <c r="C148" t="s">
        <v>3076</v>
      </c>
      <c r="D148" t="s">
        <v>24</v>
      </c>
      <c r="E148">
        <v>17295.970738186999</v>
      </c>
      <c r="F148">
        <v>214.93</v>
      </c>
      <c r="G148">
        <v>49.9850203617274</v>
      </c>
      <c r="H148">
        <f>(Table2[[#This Row],[1Y Return vs Nifty]]-AVERAGE(Table2[1Y Return vs Nifty]))/_xlfn.STDEV.P(Table2[1Y Return vs Nifty])</f>
        <v>0.25097637068859774</v>
      </c>
      <c r="I148">
        <v>5.8200515853572599</v>
      </c>
      <c r="J148">
        <f>(Table2[[#This Row],[1M Return vs Nifty]]-AVERAGE(Table2[1M Return vs Nifty]))/_xlfn.STDEV.P(Table2[1M Return vs Nifty])</f>
        <v>0.67059451131069159</v>
      </c>
      <c r="K148">
        <v>5.45254430838426</v>
      </c>
      <c r="L148">
        <f>(Table2[[#This Row],[6M Return vs Nifty]]-AVERAGE(Table2[6M Return vs Nifty]))/_xlfn.STDEV.P(Table2[6M Return vs Nifty])</f>
        <v>-9.0632768537513928E-3</v>
      </c>
      <c r="M148">
        <v>-3.7171300828960501</v>
      </c>
      <c r="N148">
        <f>(Table2[[#This Row],[1W Return vs Nifty]]-AVERAGE(Table2[1W Return vs Nifty]))/_xlfn.STDEV.P(Table2[1W Return vs Nifty])</f>
        <v>-0.5943980035496208</v>
      </c>
      <c r="O148">
        <v>213.98</v>
      </c>
      <c r="P148">
        <v>208.16828902028399</v>
      </c>
      <c r="Q148">
        <v>183.03712056694599</v>
      </c>
      <c r="R148">
        <v>49.724130989521697</v>
      </c>
      <c r="S148" s="1">
        <f>(Table2[[#This Row],[Close Price]]-Table2[[#This Row],[20D EMA]])/Table2[[#This Row],[20D EMA]]</f>
        <v>4.4396672586223809E-3</v>
      </c>
      <c r="T148" s="1">
        <f>(Table2[[#This Row],[Close Price]]-Table2[[#This Row],[50D EMA]])/Table2[[#This Row],[50D EMA]]</f>
        <v>3.2481945312319641E-2</v>
      </c>
      <c r="U148" s="1">
        <f>(Table2[[#This Row],[Close Price]]-Table2[[#This Row],[200D EMA]])/Table2[[#This Row],[200D EMA]]</f>
        <v>0.17424268549607769</v>
      </c>
      <c r="V148">
        <v>1.0528935863892299</v>
      </c>
      <c r="W148">
        <v>211.71</v>
      </c>
      <c r="X148">
        <v>216</v>
      </c>
      <c r="Y148">
        <v>205.56</v>
      </c>
      <c r="Z148">
        <v>216.68</v>
      </c>
      <c r="AA148">
        <v>205.56</v>
      </c>
      <c r="AB148">
        <v>229.37</v>
      </c>
      <c r="AC148" s="1">
        <f>(Table2[[#This Row],[Close Price]]/Table2[[#This Row],[Day Low]])-1</f>
        <v>1.520948467242933E-2</v>
      </c>
      <c r="AD148" s="1">
        <f>(Table2[[#This Row],[Day High]]/Table2[[#This Row],[Close Price]])-1</f>
        <v>4.9783650490857756E-3</v>
      </c>
      <c r="AE148" s="1">
        <f>(Table2[[#This Row],[Close Price]]/Table2[[#This Row],[Current Week Low]])-1</f>
        <v>4.5582798209768516E-2</v>
      </c>
      <c r="AF148" s="1">
        <f>(Table2[[#This Row],[Current Week High]]/Table2[[#This Row],[Close Price]])-1</f>
        <v>8.1421858279440151E-3</v>
      </c>
      <c r="AG148" s="1">
        <f>(Table2[[#This Row],[Close Price]]/Table2[[#This Row],[Current Month Low]])-1</f>
        <v>4.5582798209768516E-2</v>
      </c>
      <c r="AH148" s="1">
        <f>(Table2[[#This Row],[Current Month High]]/Table2[[#This Row],[Close Price]])-1</f>
        <v>6.718466477457774E-2</v>
      </c>
      <c r="AI148">
        <v>8.29107151165495</v>
      </c>
      <c r="AJ148">
        <v>85.925605536332199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0.03</v>
      </c>
      <c r="AM148" t="s">
        <v>3121</v>
      </c>
      <c r="AN148">
        <v>0.33</v>
      </c>
      <c r="AO148" t="s">
        <v>3121</v>
      </c>
      <c r="AP148">
        <v>0.18846335245248499</v>
      </c>
      <c r="AQ148">
        <f>(Table2[[#This Row],[Sharpe Ratio]]-AVERAGE(Table2[Sharpe Ratio]))/_xlfn.STDEV.P(Table2[Sharpe Ratio])</f>
        <v>1.4693159801253266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1.7874255817212437</v>
      </c>
      <c r="AS148">
        <f>_xlfn.RANK.AVG(Table2[[#This Row],[1Y Return vs Nifty Z-Score]],Table2[1Y Return vs Nifty Z-Score])</f>
        <v>228</v>
      </c>
      <c r="AT148">
        <f>_xlfn.RANK.AVG(Table2[[#This Row],[6M Return vs Nifty Z-Score]],Table2[6M Return vs Nifty Z-Score])</f>
        <v>315</v>
      </c>
      <c r="AU148">
        <f>_xlfn.RANK.AVG(Table2[[#This Row],[Sharpe Ratio Z-Score]],Table2[Sharpe Ratio Z-Score])</f>
        <v>52</v>
      </c>
      <c r="AV148">
        <f>(Table2[[#This Row],[Rank 1Y]]+Table2[[#This Row],[Rank 6M]]+Table2[[#This Row],[Rank Sharpe]])/3</f>
        <v>198.33333333333334</v>
      </c>
    </row>
    <row r="149" spans="1:48" x14ac:dyDescent="0.3">
      <c r="A149" t="s">
        <v>1589</v>
      </c>
      <c r="B149" t="s">
        <v>1590</v>
      </c>
      <c r="C149" t="s">
        <v>3078</v>
      </c>
      <c r="D149" t="s">
        <v>1591</v>
      </c>
      <c r="E149">
        <v>5612.8186329600003</v>
      </c>
      <c r="F149">
        <v>1097.5999999999999</v>
      </c>
      <c r="G149">
        <v>71.011033592455107</v>
      </c>
      <c r="H149">
        <f>(Table2[[#This Row],[1Y Return vs Nifty]]-AVERAGE(Table2[1Y Return vs Nifty]))/_xlfn.STDEV.P(Table2[1Y Return vs Nifty])</f>
        <v>0.57064532308819593</v>
      </c>
      <c r="I149">
        <v>12.819789575011701</v>
      </c>
      <c r="J149">
        <f>(Table2[[#This Row],[1M Return vs Nifty]]-AVERAGE(Table2[1M Return vs Nifty]))/_xlfn.STDEV.P(Table2[1M Return vs Nifty])</f>
        <v>1.3278666361155074</v>
      </c>
      <c r="K149">
        <v>54.587027754364598</v>
      </c>
      <c r="L149">
        <f>(Table2[[#This Row],[6M Return vs Nifty]]-AVERAGE(Table2[6M Return vs Nifty]))/_xlfn.STDEV.P(Table2[6M Return vs Nifty])</f>
        <v>1.6680175333252556</v>
      </c>
      <c r="M149">
        <v>3.1723102454193501</v>
      </c>
      <c r="N149">
        <f>(Table2[[#This Row],[1W Return vs Nifty]]-AVERAGE(Table2[1W Return vs Nifty]))/_xlfn.STDEV.P(Table2[1W Return vs Nifty])</f>
        <v>0.77074091662954314</v>
      </c>
      <c r="O149">
        <v>1050.99</v>
      </c>
      <c r="P149">
        <v>985.51193578285995</v>
      </c>
      <c r="Q149">
        <v>799.46853745574003</v>
      </c>
      <c r="R149">
        <v>58.615582104648702</v>
      </c>
      <c r="S149" s="1">
        <f>(Table2[[#This Row],[Close Price]]-Table2[[#This Row],[20D EMA]])/Table2[[#This Row],[20D EMA]]</f>
        <v>4.4348661737980286E-2</v>
      </c>
      <c r="T149" s="1">
        <f>(Table2[[#This Row],[Close Price]]-Table2[[#This Row],[50D EMA]])/Table2[[#This Row],[50D EMA]]</f>
        <v>0.11373587690554016</v>
      </c>
      <c r="U149" s="1">
        <f>(Table2[[#This Row],[Close Price]]-Table2[[#This Row],[200D EMA]])/Table2[[#This Row],[200D EMA]]</f>
        <v>0.37291206417333833</v>
      </c>
      <c r="V149">
        <v>1.10439211714415</v>
      </c>
      <c r="W149">
        <v>1075</v>
      </c>
      <c r="X149">
        <v>1125</v>
      </c>
      <c r="Y149">
        <v>1010</v>
      </c>
      <c r="Z149">
        <v>1134.45</v>
      </c>
      <c r="AA149">
        <v>1010</v>
      </c>
      <c r="AB149">
        <v>1134.45</v>
      </c>
      <c r="AC149" s="1">
        <f>(Table2[[#This Row],[Close Price]]/Table2[[#This Row],[Day Low]])-1</f>
        <v>2.1023255813953368E-2</v>
      </c>
      <c r="AD149" s="1">
        <f>(Table2[[#This Row],[Day High]]/Table2[[#This Row],[Close Price]])-1</f>
        <v>2.4963556851312019E-2</v>
      </c>
      <c r="AE149" s="1">
        <f>(Table2[[#This Row],[Close Price]]/Table2[[#This Row],[Current Week Low]])-1</f>
        <v>8.6732673267326588E-2</v>
      </c>
      <c r="AF149" s="1">
        <f>(Table2[[#This Row],[Current Week High]]/Table2[[#This Row],[Close Price]])-1</f>
        <v>3.357325072886308E-2</v>
      </c>
      <c r="AG149" s="1">
        <f>(Table2[[#This Row],[Close Price]]/Table2[[#This Row],[Current Month Low]])-1</f>
        <v>8.6732673267326588E-2</v>
      </c>
      <c r="AH149" s="1">
        <f>(Table2[[#This Row],[Current Month High]]/Table2[[#This Row],[Close Price]])-1</f>
        <v>3.357325072886308E-2</v>
      </c>
      <c r="AI149">
        <v>5.4983600583090597</v>
      </c>
      <c r="AJ149">
        <v>105.158878504672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0.11</v>
      </c>
      <c r="AM149" t="s">
        <v>3121</v>
      </c>
      <c r="AN149">
        <v>3.06</v>
      </c>
      <c r="AO149" t="s">
        <v>3121</v>
      </c>
      <c r="AP149">
        <v>4.4008593030391001E-2</v>
      </c>
      <c r="AQ149">
        <f>(Table2[[#This Row],[Sharpe Ratio]]-AVERAGE(Table2[Sharpe Ratio]))/_xlfn.STDEV.P(Table2[Sharpe Ratio])</f>
        <v>-0.2111098826535443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4.1261605265049575</v>
      </c>
      <c r="AS149">
        <f>_xlfn.RANK.AVG(Table2[[#This Row],[1Y Return vs Nifty Z-Score]],Table2[1Y Return vs Nifty Z-Score])</f>
        <v>150</v>
      </c>
      <c r="AT149">
        <f>_xlfn.RANK.AVG(Table2[[#This Row],[6M Return vs Nifty Z-Score]],Table2[6M Return vs Nifty Z-Score])</f>
        <v>51</v>
      </c>
      <c r="AU149">
        <f>_xlfn.RANK.AVG(Table2[[#This Row],[Sharpe Ratio Z-Score]],Table2[Sharpe Ratio Z-Score])</f>
        <v>397</v>
      </c>
      <c r="AV149">
        <f>(Table2[[#This Row],[Rank 1Y]]+Table2[[#This Row],[Rank 6M]]+Table2[[#This Row],[Rank Sharpe]])/3</f>
        <v>199.33333333333334</v>
      </c>
    </row>
    <row r="150" spans="1:48" x14ac:dyDescent="0.3">
      <c r="A150" t="s">
        <v>942</v>
      </c>
      <c r="B150" t="s">
        <v>943</v>
      </c>
      <c r="C150" t="s">
        <v>3090</v>
      </c>
      <c r="D150" t="s">
        <v>533</v>
      </c>
      <c r="E150">
        <v>15356.396194429901</v>
      </c>
      <c r="F150">
        <v>816.65</v>
      </c>
      <c r="G150">
        <v>57.037867862394997</v>
      </c>
      <c r="H150">
        <f>(Table2[[#This Row],[1Y Return vs Nifty]]-AVERAGE(Table2[1Y Return vs Nifty]))/_xlfn.STDEV.P(Table2[1Y Return vs Nifty])</f>
        <v>0.35820432433021659</v>
      </c>
      <c r="I150">
        <v>-6.2256421055398299</v>
      </c>
      <c r="J150">
        <f>(Table2[[#This Row],[1M Return vs Nifty]]-AVERAGE(Table2[1M Return vs Nifty]))/_xlfn.STDEV.P(Table2[1M Return vs Nifty])</f>
        <v>-0.46049049482319537</v>
      </c>
      <c r="K150">
        <v>18.9641395870221</v>
      </c>
      <c r="L150">
        <f>(Table2[[#This Row],[6M Return vs Nifty]]-AVERAGE(Table2[6M Return vs Nifty]))/_xlfn.STDEV.P(Table2[6M Return vs Nifty])</f>
        <v>0.4521207138484567</v>
      </c>
      <c r="M150">
        <v>-3.9368189774992999</v>
      </c>
      <c r="N150">
        <f>(Table2[[#This Row],[1W Return vs Nifty]]-AVERAGE(Table2[1W Return vs Nifty]))/_xlfn.STDEV.P(Table2[1W Return vs Nifty])</f>
        <v>-0.63792924064030732</v>
      </c>
      <c r="O150">
        <v>838.38</v>
      </c>
      <c r="P150">
        <v>805.50129060994698</v>
      </c>
      <c r="Q150">
        <v>676.75000605253103</v>
      </c>
      <c r="R150">
        <v>40.110328086493702</v>
      </c>
      <c r="S150" s="1">
        <f>(Table2[[#This Row],[Close Price]]-Table2[[#This Row],[20D EMA]])/Table2[[#This Row],[20D EMA]]</f>
        <v>-2.5919034328108995E-2</v>
      </c>
      <c r="T150" s="1">
        <f>(Table2[[#This Row],[Close Price]]-Table2[[#This Row],[50D EMA]])/Table2[[#This Row],[50D EMA]]</f>
        <v>1.3840709530844949E-2</v>
      </c>
      <c r="U150" s="1">
        <f>(Table2[[#This Row],[Close Price]]-Table2[[#This Row],[200D EMA]])/Table2[[#This Row],[200D EMA]]</f>
        <v>0.20672329914483895</v>
      </c>
      <c r="V150">
        <v>0.72722439927605997</v>
      </c>
      <c r="W150">
        <v>800.6</v>
      </c>
      <c r="X150">
        <v>842.45</v>
      </c>
      <c r="Y150">
        <v>785</v>
      </c>
      <c r="Z150">
        <v>842.45</v>
      </c>
      <c r="AA150">
        <v>785</v>
      </c>
      <c r="AB150">
        <v>874.55</v>
      </c>
      <c r="AC150" s="1">
        <f>(Table2[[#This Row],[Close Price]]/Table2[[#This Row],[Day Low]])-1</f>
        <v>2.0047464401698578E-2</v>
      </c>
      <c r="AD150" s="1">
        <f>(Table2[[#This Row],[Day High]]/Table2[[#This Row],[Close Price]])-1</f>
        <v>3.1592481479213896E-2</v>
      </c>
      <c r="AE150" s="1">
        <f>(Table2[[#This Row],[Close Price]]/Table2[[#This Row],[Current Week Low]])-1</f>
        <v>4.0318471337579487E-2</v>
      </c>
      <c r="AF150" s="1">
        <f>(Table2[[#This Row],[Current Week High]]/Table2[[#This Row],[Close Price]])-1</f>
        <v>3.1592481479213896E-2</v>
      </c>
      <c r="AG150" s="1">
        <f>(Table2[[#This Row],[Close Price]]/Table2[[#This Row],[Current Month Low]])-1</f>
        <v>4.0318471337579487E-2</v>
      </c>
      <c r="AH150" s="1">
        <f>(Table2[[#This Row],[Current Month High]]/Table2[[#This Row],[Close Price]])-1</f>
        <v>7.0899406110328744E-2</v>
      </c>
      <c r="AI150">
        <v>13.4635400722463</v>
      </c>
      <c r="AJ150">
        <v>93.978622327790902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0.17</v>
      </c>
      <c r="AM150" t="s">
        <v>3121</v>
      </c>
      <c r="AN150">
        <v>-8</v>
      </c>
      <c r="AO150" t="s">
        <v>3120</v>
      </c>
      <c r="AP150">
        <v>0.111767513372551</v>
      </c>
      <c r="AQ150">
        <f>(Table2[[#This Row],[Sharpe Ratio]]-AVERAGE(Table2[Sharpe Ratio]))/_xlfn.STDEV.P(Table2[Sharpe Ratio])</f>
        <v>0.57712196676742966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0.28902726948260027</v>
      </c>
      <c r="AS150">
        <f>_xlfn.RANK.AVG(Table2[[#This Row],[1Y Return vs Nifty Z-Score]],Table2[1Y Return vs Nifty Z-Score])</f>
        <v>199</v>
      </c>
      <c r="AT150">
        <f>_xlfn.RANK.AVG(Table2[[#This Row],[6M Return vs Nifty Z-Score]],Table2[6M Return vs Nifty Z-Score])</f>
        <v>199</v>
      </c>
      <c r="AU150">
        <f>_xlfn.RANK.AVG(Table2[[#This Row],[Sharpe Ratio Z-Score]],Table2[Sharpe Ratio Z-Score])</f>
        <v>201</v>
      </c>
      <c r="AV150">
        <f>(Table2[[#This Row],[Rank 1Y]]+Table2[[#This Row],[Rank 6M]]+Table2[[#This Row],[Rank Sharpe]])/3</f>
        <v>199.66666666666666</v>
      </c>
    </row>
    <row r="151" spans="1:48" x14ac:dyDescent="0.3">
      <c r="A151" t="s">
        <v>157</v>
      </c>
      <c r="B151" t="s">
        <v>158</v>
      </c>
      <c r="C151" t="s">
        <v>3084</v>
      </c>
      <c r="D151" t="s">
        <v>159</v>
      </c>
      <c r="E151">
        <v>165701.72971024</v>
      </c>
      <c r="F151">
        <v>4290.2</v>
      </c>
      <c r="G151">
        <v>41.683771725266297</v>
      </c>
      <c r="H151">
        <f>(Table2[[#This Row],[1Y Return vs Nifty]]-AVERAGE(Table2[1Y Return vs Nifty]))/_xlfn.STDEV.P(Table2[1Y Return vs Nifty])</f>
        <v>0.12476835273928762</v>
      </c>
      <c r="I151">
        <v>0.74586340741163004</v>
      </c>
      <c r="J151">
        <f>(Table2[[#This Row],[1M Return vs Nifty]]-AVERAGE(Table2[1M Return vs Nifty]))/_xlfn.STDEV.P(Table2[1M Return vs Nifty])</f>
        <v>0.19413061361807987</v>
      </c>
      <c r="K151">
        <v>26.261106227608</v>
      </c>
      <c r="L151">
        <f>(Table2[[#This Row],[6M Return vs Nifty]]-AVERAGE(Table2[6M Return vs Nifty]))/_xlfn.STDEV.P(Table2[6M Return vs Nifty])</f>
        <v>0.70118413870153995</v>
      </c>
      <c r="M151">
        <v>-0.712398817849348</v>
      </c>
      <c r="N151">
        <f>(Table2[[#This Row],[1W Return vs Nifty]]-AVERAGE(Table2[1W Return vs Nifty]))/_xlfn.STDEV.P(Table2[1W Return vs Nifty])</f>
        <v>9.8789125751444929E-4</v>
      </c>
      <c r="O151">
        <v>4332.6099999999997</v>
      </c>
      <c r="P151">
        <v>4264.5178687408197</v>
      </c>
      <c r="Q151">
        <v>3617.5159092252602</v>
      </c>
      <c r="R151">
        <v>44.362511478237202</v>
      </c>
      <c r="S151" s="1">
        <f>(Table2[[#This Row],[Close Price]]-Table2[[#This Row],[20D EMA]])/Table2[[#This Row],[20D EMA]]</f>
        <v>-9.7885570129782867E-3</v>
      </c>
      <c r="T151" s="1">
        <f>(Table2[[#This Row],[Close Price]]-Table2[[#This Row],[50D EMA]])/Table2[[#This Row],[50D EMA]]</f>
        <v>6.022282482958205E-3</v>
      </c>
      <c r="U151" s="1">
        <f>(Table2[[#This Row],[Close Price]]-Table2[[#This Row],[200D EMA]])/Table2[[#This Row],[200D EMA]]</f>
        <v>0.18595193709011332</v>
      </c>
      <c r="V151">
        <v>0.72333868206505103</v>
      </c>
      <c r="W151">
        <v>4273.6499999999996</v>
      </c>
      <c r="X151">
        <v>4318</v>
      </c>
      <c r="Y151">
        <v>4162.95</v>
      </c>
      <c r="Z151">
        <v>4348</v>
      </c>
      <c r="AA151">
        <v>4162.95</v>
      </c>
      <c r="AB151">
        <v>4468.6000000000004</v>
      </c>
      <c r="AC151" s="1">
        <f>(Table2[[#This Row],[Close Price]]/Table2[[#This Row],[Day Low]])-1</f>
        <v>3.8725679454330031E-3</v>
      </c>
      <c r="AD151" s="1">
        <f>(Table2[[#This Row],[Day High]]/Table2[[#This Row],[Close Price]])-1</f>
        <v>6.4798843876743284E-3</v>
      </c>
      <c r="AE151" s="1">
        <f>(Table2[[#This Row],[Close Price]]/Table2[[#This Row],[Current Week Low]])-1</f>
        <v>3.0567266001273241E-2</v>
      </c>
      <c r="AF151" s="1">
        <f>(Table2[[#This Row],[Current Week High]]/Table2[[#This Row],[Close Price]])-1</f>
        <v>1.347256538156727E-2</v>
      </c>
      <c r="AG151" s="1">
        <f>(Table2[[#This Row],[Close Price]]/Table2[[#This Row],[Current Month Low]])-1</f>
        <v>3.0567266001273241E-2</v>
      </c>
      <c r="AH151" s="1">
        <f>(Table2[[#This Row],[Current Month High]]/Table2[[#This Row],[Close Price]])-1</f>
        <v>4.1583142977017484E-2</v>
      </c>
      <c r="AI151">
        <v>7.4495361521607499</v>
      </c>
      <c r="AJ151">
        <v>83.864400968564496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-0.06</v>
      </c>
      <c r="AM151" t="s">
        <v>3120</v>
      </c>
      <c r="AN151">
        <v>-1.96</v>
      </c>
      <c r="AO151" t="s">
        <v>3120</v>
      </c>
      <c r="AP151">
        <v>0.11537022201670701</v>
      </c>
      <c r="AQ151">
        <f>(Table2[[#This Row],[Sharpe Ratio]]-AVERAGE(Table2[Sharpe Ratio]))/_xlfn.STDEV.P(Table2[Sharpe Ratio])</f>
        <v>0.61903186856586634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1.6401028648822884</v>
      </c>
      <c r="AS151">
        <f>_xlfn.RANK.AVG(Table2[[#This Row],[1Y Return vs Nifty Z-Score]],Table2[1Y Return vs Nifty Z-Score])</f>
        <v>264</v>
      </c>
      <c r="AT151">
        <f>_xlfn.RANK.AVG(Table2[[#This Row],[6M Return vs Nifty Z-Score]],Table2[6M Return vs Nifty Z-Score])</f>
        <v>140</v>
      </c>
      <c r="AU151">
        <f>_xlfn.RANK.AVG(Table2[[#This Row],[Sharpe Ratio Z-Score]],Table2[Sharpe Ratio Z-Score])</f>
        <v>195</v>
      </c>
      <c r="AV151">
        <f>(Table2[[#This Row],[Rank 1Y]]+Table2[[#This Row],[Rank 6M]]+Table2[[#This Row],[Rank Sharpe]])/3</f>
        <v>199.66666666666666</v>
      </c>
    </row>
    <row r="152" spans="1:48" x14ac:dyDescent="0.3">
      <c r="A152" t="s">
        <v>606</v>
      </c>
      <c r="B152" t="s">
        <v>607</v>
      </c>
      <c r="C152" t="s">
        <v>3076</v>
      </c>
      <c r="D152" t="s">
        <v>256</v>
      </c>
      <c r="E152">
        <v>30503.903958399998</v>
      </c>
      <c r="F152">
        <v>6029</v>
      </c>
      <c r="G152">
        <v>115.902027395682</v>
      </c>
      <c r="H152">
        <f>(Table2[[#This Row],[1Y Return vs Nifty]]-AVERAGE(Table2[1Y Return vs Nifty]))/_xlfn.STDEV.P(Table2[1Y Return vs Nifty])</f>
        <v>1.2531454625003948</v>
      </c>
      <c r="I152">
        <v>-7.2541372783974198</v>
      </c>
      <c r="J152">
        <f>(Table2[[#This Row],[1M Return vs Nifty]]-AVERAGE(Table2[1M Return vs Nifty]))/_xlfn.STDEV.P(Table2[1M Return vs Nifty])</f>
        <v>-0.55706571072623756</v>
      </c>
      <c r="K152">
        <v>-0.77259288824765904</v>
      </c>
      <c r="L152">
        <f>(Table2[[#This Row],[6M Return vs Nifty]]-AVERAGE(Table2[6M Return vs Nifty]))/_xlfn.STDEV.P(Table2[6M Return vs Nifty])</f>
        <v>-0.22154252566240099</v>
      </c>
      <c r="M152">
        <v>-2.0357745651013999</v>
      </c>
      <c r="N152">
        <f>(Table2[[#This Row],[1W Return vs Nifty]]-AVERAGE(Table2[1W Return vs Nifty]))/_xlfn.STDEV.P(Table2[1W Return vs Nifty])</f>
        <v>-0.26123830600990666</v>
      </c>
      <c r="O152">
        <v>6241.31</v>
      </c>
      <c r="P152">
        <v>6385.9180831288804</v>
      </c>
      <c r="Q152">
        <v>5677.6304350868604</v>
      </c>
      <c r="R152">
        <v>31.051327135904</v>
      </c>
      <c r="S152" s="1">
        <f>(Table2[[#This Row],[Close Price]]-Table2[[#This Row],[20D EMA]])/Table2[[#This Row],[20D EMA]]</f>
        <v>-3.4016897093719169E-2</v>
      </c>
      <c r="T152" s="1">
        <f>(Table2[[#This Row],[Close Price]]-Table2[[#This Row],[50D EMA]])/Table2[[#This Row],[50D EMA]]</f>
        <v>-5.589142837140855E-2</v>
      </c>
      <c r="U152" s="1">
        <f>(Table2[[#This Row],[Close Price]]-Table2[[#This Row],[200D EMA]])/Table2[[#This Row],[200D EMA]]</f>
        <v>6.1886656578020845E-2</v>
      </c>
      <c r="V152">
        <v>0.64663218069292205</v>
      </c>
      <c r="W152">
        <v>5990.45</v>
      </c>
      <c r="X152">
        <v>6098.35</v>
      </c>
      <c r="Y152">
        <v>5975</v>
      </c>
      <c r="Z152">
        <v>6150</v>
      </c>
      <c r="AA152">
        <v>5975</v>
      </c>
      <c r="AB152">
        <v>6401</v>
      </c>
      <c r="AC152" s="1">
        <f>(Table2[[#This Row],[Close Price]]/Table2[[#This Row],[Day Low]])-1</f>
        <v>6.4352427613951768E-3</v>
      </c>
      <c r="AD152" s="1">
        <f>(Table2[[#This Row],[Day High]]/Table2[[#This Row],[Close Price]])-1</f>
        <v>1.1502736772267541E-2</v>
      </c>
      <c r="AE152" s="1">
        <f>(Table2[[#This Row],[Close Price]]/Table2[[#This Row],[Current Week Low]])-1</f>
        <v>9.0376569037657895E-3</v>
      </c>
      <c r="AF152" s="1">
        <f>(Table2[[#This Row],[Current Week High]]/Table2[[#This Row],[Close Price]])-1</f>
        <v>2.0069663294078666E-2</v>
      </c>
      <c r="AG152" s="1">
        <f>(Table2[[#This Row],[Close Price]]/Table2[[#This Row],[Current Month Low]])-1</f>
        <v>9.0376569037657895E-3</v>
      </c>
      <c r="AH152" s="1">
        <f>(Table2[[#This Row],[Current Month High]]/Table2[[#This Row],[Close Price]])-1</f>
        <v>6.1701774755349215E-2</v>
      </c>
      <c r="AI152">
        <v>61.831978769281797</v>
      </c>
      <c r="AJ152">
        <v>151.103706788837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-0.15</v>
      </c>
      <c r="AM152" t="s">
        <v>3120</v>
      </c>
      <c r="AN152">
        <v>-6.43</v>
      </c>
      <c r="AO152" t="s">
        <v>3120</v>
      </c>
      <c r="AP152">
        <v>0.13658107246715301</v>
      </c>
      <c r="AQ152">
        <f>(Table2[[#This Row],[Sharpe Ratio]]-AVERAGE(Table2[Sharpe Ratio]))/_xlfn.STDEV.P(Table2[Sharpe Ratio])</f>
        <v>0.86577529059681102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77</v>
      </c>
      <c r="AT152">
        <f>_xlfn.RANK.AVG(Table2[[#This Row],[6M Return vs Nifty Z-Score]],Table2[6M Return vs Nifty Z-Score])</f>
        <v>386</v>
      </c>
      <c r="AU152">
        <f>_xlfn.RANK.AVG(Table2[[#This Row],[Sharpe Ratio Z-Score]],Table2[Sharpe Ratio Z-Score])</f>
        <v>139</v>
      </c>
      <c r="AV152">
        <f>(Table2[[#This Row],[Rank 1Y]]+Table2[[#This Row],[Rank 6M]]+Table2[[#This Row],[Rank Sharpe]])/3</f>
        <v>200.66666666666666</v>
      </c>
    </row>
    <row r="153" spans="1:48" x14ac:dyDescent="0.3">
      <c r="A153" t="s">
        <v>768</v>
      </c>
      <c r="B153" t="s">
        <v>769</v>
      </c>
      <c r="C153" t="s">
        <v>3077</v>
      </c>
      <c r="D153" t="s">
        <v>639</v>
      </c>
      <c r="E153">
        <v>20607.348486035</v>
      </c>
      <c r="F153">
        <v>1204.8499999999999</v>
      </c>
      <c r="G153">
        <v>26.235243449456899</v>
      </c>
      <c r="H153">
        <f>(Table2[[#This Row],[1Y Return vs Nifty]]-AVERAGE(Table2[1Y Return vs Nifty]))/_xlfn.STDEV.P(Table2[1Y Return vs Nifty])</f>
        <v>-0.11010331769353102</v>
      </c>
      <c r="I153">
        <v>-13.144714288672301</v>
      </c>
      <c r="J153">
        <f>(Table2[[#This Row],[1M Return vs Nifty]]-AVERAGE(Table2[1M Return vs Nifty]))/_xlfn.STDEV.P(Table2[1M Return vs Nifty])</f>
        <v>-1.1101881381073955</v>
      </c>
      <c r="K153">
        <v>53.7819500773073</v>
      </c>
      <c r="L153">
        <f>(Table2[[#This Row],[6M Return vs Nifty]]-AVERAGE(Table2[6M Return vs Nifty]))/_xlfn.STDEV.P(Table2[6M Return vs Nifty])</f>
        <v>1.6405382513993407</v>
      </c>
      <c r="M153">
        <v>3.7507228627851101</v>
      </c>
      <c r="N153">
        <f>(Table2[[#This Row],[1W Return vs Nifty]]-AVERAGE(Table2[1W Return vs Nifty]))/_xlfn.STDEV.P(Table2[1W Return vs Nifty])</f>
        <v>0.88535306772742095</v>
      </c>
      <c r="O153">
        <v>1272.3800000000001</v>
      </c>
      <c r="P153">
        <v>1269.48840668</v>
      </c>
      <c r="Q153">
        <v>1037.33165869394</v>
      </c>
      <c r="R153">
        <v>40.881231926014102</v>
      </c>
      <c r="S153" s="1">
        <f>(Table2[[#This Row],[Close Price]]-Table2[[#This Row],[20D EMA]])/Table2[[#This Row],[20D EMA]]</f>
        <v>-5.3073767270784035E-2</v>
      </c>
      <c r="T153" s="1">
        <f>(Table2[[#This Row],[Close Price]]-Table2[[#This Row],[50D EMA]])/Table2[[#This Row],[50D EMA]]</f>
        <v>-5.091689403375034E-2</v>
      </c>
      <c r="U153" s="1">
        <f>(Table2[[#This Row],[Close Price]]-Table2[[#This Row],[200D EMA]])/Table2[[#This Row],[200D EMA]]</f>
        <v>0.16148966427668382</v>
      </c>
      <c r="V153">
        <v>0.70170096995060005</v>
      </c>
      <c r="W153">
        <v>1194</v>
      </c>
      <c r="X153">
        <v>1265.4000000000001</v>
      </c>
      <c r="Y153">
        <v>1106</v>
      </c>
      <c r="Z153">
        <v>1312.95</v>
      </c>
      <c r="AA153">
        <v>1106</v>
      </c>
      <c r="AB153">
        <v>1312.95</v>
      </c>
      <c r="AC153" s="1">
        <f>(Table2[[#This Row],[Close Price]]/Table2[[#This Row],[Day Low]])-1</f>
        <v>9.0871021775542626E-3</v>
      </c>
      <c r="AD153" s="1">
        <f>(Table2[[#This Row],[Day High]]/Table2[[#This Row],[Close Price]])-1</f>
        <v>5.025521849192871E-2</v>
      </c>
      <c r="AE153" s="1">
        <f>(Table2[[#This Row],[Close Price]]/Table2[[#This Row],[Current Week Low]])-1</f>
        <v>8.9376130198914883E-2</v>
      </c>
      <c r="AF153" s="1">
        <f>(Table2[[#This Row],[Current Week High]]/Table2[[#This Row],[Close Price]])-1</f>
        <v>8.9720712121841073E-2</v>
      </c>
      <c r="AG153" s="1">
        <f>(Table2[[#This Row],[Close Price]]/Table2[[#This Row],[Current Month Low]])-1</f>
        <v>8.9376130198914883E-2</v>
      </c>
      <c r="AH153" s="1">
        <f>(Table2[[#This Row],[Current Month High]]/Table2[[#This Row],[Close Price]])-1</f>
        <v>8.9720712121841073E-2</v>
      </c>
      <c r="AI153">
        <v>24.0818359131842</v>
      </c>
      <c r="AJ153">
        <v>85.005758157389593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-0.05</v>
      </c>
      <c r="AM153" t="s">
        <v>3120</v>
      </c>
      <c r="AN153">
        <v>-8.3000000000000007</v>
      </c>
      <c r="AO153" t="s">
        <v>3120</v>
      </c>
      <c r="AP153">
        <v>9.9219611692035997E-2</v>
      </c>
      <c r="AQ153">
        <f>(Table2[[#This Row],[Sharpe Ratio]]-AVERAGE(Table2[Sharpe Ratio]))/_xlfn.STDEV.P(Table2[Sharpe Ratio])</f>
        <v>0.43115364705335557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1.7367535103791907</v>
      </c>
      <c r="AS153">
        <f>_xlfn.RANK.AVG(Table2[[#This Row],[1Y Return vs Nifty Z-Score]],Table2[1Y Return vs Nifty Z-Score])</f>
        <v>317</v>
      </c>
      <c r="AT153">
        <f>_xlfn.RANK.AVG(Table2[[#This Row],[6M Return vs Nifty Z-Score]],Table2[6M Return vs Nifty Z-Score])</f>
        <v>53</v>
      </c>
      <c r="AU153">
        <f>_xlfn.RANK.AVG(Table2[[#This Row],[Sharpe Ratio Z-Score]],Table2[Sharpe Ratio Z-Score])</f>
        <v>233</v>
      </c>
      <c r="AV153">
        <f>(Table2[[#This Row],[Rank 1Y]]+Table2[[#This Row],[Rank 6M]]+Table2[[#This Row],[Rank Sharpe]])/3</f>
        <v>201</v>
      </c>
    </row>
    <row r="154" spans="1:48" x14ac:dyDescent="0.3">
      <c r="A154" t="s">
        <v>994</v>
      </c>
      <c r="B154" t="s">
        <v>995</v>
      </c>
      <c r="C154" t="s">
        <v>3074</v>
      </c>
      <c r="D154" t="s">
        <v>18</v>
      </c>
      <c r="E154">
        <v>13582.208794</v>
      </c>
      <c r="F154">
        <v>912.1</v>
      </c>
      <c r="G154">
        <v>120.21646026745501</v>
      </c>
      <c r="H154">
        <f>(Table2[[#This Row],[1Y Return vs Nifty]]-AVERAGE(Table2[1Y Return vs Nifty]))/_xlfn.STDEV.P(Table2[1Y Return vs Nifty])</f>
        <v>1.3187399345091206</v>
      </c>
      <c r="I154">
        <v>-6.2673463737388904</v>
      </c>
      <c r="J154">
        <f>(Table2[[#This Row],[1M Return vs Nifty]]-AVERAGE(Table2[1M Return vs Nifty]))/_xlfn.STDEV.P(Table2[1M Return vs Nifty])</f>
        <v>-0.46440650611006634</v>
      </c>
      <c r="K154">
        <v>-9.7456206061875204</v>
      </c>
      <c r="L154">
        <f>(Table2[[#This Row],[6M Return vs Nifty]]-AVERAGE(Table2[6M Return vs Nifty]))/_xlfn.STDEV.P(Table2[6M Return vs Nifty])</f>
        <v>-0.52781403885549183</v>
      </c>
      <c r="M154">
        <v>-7.4682447747554903</v>
      </c>
      <c r="N154">
        <f>(Table2[[#This Row],[1W Return vs Nifty]]-AVERAGE(Table2[1W Return vs Nifty]))/_xlfn.STDEV.P(Table2[1W Return vs Nifty])</f>
        <v>-1.3376793756034413</v>
      </c>
      <c r="O154">
        <v>981.47</v>
      </c>
      <c r="P154">
        <v>981.79261263084197</v>
      </c>
      <c r="Q154">
        <v>844.62064954796301</v>
      </c>
      <c r="R154">
        <v>33.500718470646397</v>
      </c>
      <c r="S154" s="1">
        <f>(Table2[[#This Row],[Close Price]]-Table2[[#This Row],[20D EMA]])/Table2[[#This Row],[20D EMA]]</f>
        <v>-7.0679694743598892E-2</v>
      </c>
      <c r="T154" s="1">
        <f>(Table2[[#This Row],[Close Price]]-Table2[[#This Row],[50D EMA]])/Table2[[#This Row],[50D EMA]]</f>
        <v>-7.0985065210555476E-2</v>
      </c>
      <c r="U154" s="1">
        <f>(Table2[[#This Row],[Close Price]]-Table2[[#This Row],[200D EMA]])/Table2[[#This Row],[200D EMA]]</f>
        <v>7.9893086308216163E-2</v>
      </c>
      <c r="V154">
        <v>0.47533532663157102</v>
      </c>
      <c r="W154">
        <v>910</v>
      </c>
      <c r="X154">
        <v>941.95</v>
      </c>
      <c r="Y154">
        <v>902.55</v>
      </c>
      <c r="Z154">
        <v>983.85</v>
      </c>
      <c r="AA154">
        <v>902.55</v>
      </c>
      <c r="AB154">
        <v>1034</v>
      </c>
      <c r="AC154" s="1">
        <f>(Table2[[#This Row],[Close Price]]/Table2[[#This Row],[Day Low]])-1</f>
        <v>2.3076923076923439E-3</v>
      </c>
      <c r="AD154" s="1">
        <f>(Table2[[#This Row],[Day High]]/Table2[[#This Row],[Close Price]])-1</f>
        <v>3.2726674706720749E-2</v>
      </c>
      <c r="AE154" s="1">
        <f>(Table2[[#This Row],[Close Price]]/Table2[[#This Row],[Current Week Low]])-1</f>
        <v>1.0581131239266517E-2</v>
      </c>
      <c r="AF154" s="1">
        <f>(Table2[[#This Row],[Current Week High]]/Table2[[#This Row],[Close Price]])-1</f>
        <v>7.866462010744435E-2</v>
      </c>
      <c r="AG154" s="1">
        <f>(Table2[[#This Row],[Close Price]]/Table2[[#This Row],[Current Month Low]])-1</f>
        <v>1.0581131239266517E-2</v>
      </c>
      <c r="AH154" s="1">
        <f>(Table2[[#This Row],[Current Month High]]/Table2[[#This Row],[Close Price]])-1</f>
        <v>0.1336476263567592</v>
      </c>
      <c r="AI154">
        <v>39.7873040236816</v>
      </c>
      <c r="AJ154">
        <v>162.173038229376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-0.02</v>
      </c>
      <c r="AM154" t="s">
        <v>3120</v>
      </c>
      <c r="AN154">
        <v>-10.18</v>
      </c>
      <c r="AO154" t="s">
        <v>3120</v>
      </c>
      <c r="AP154">
        <v>0.18860236461787899</v>
      </c>
      <c r="AQ154">
        <f>(Table2[[#This Row],[Sharpe Ratio]]-AVERAGE(Table2[Sharpe Ratio]))/_xlfn.STDEV.P(Table2[Sharpe Ratio])</f>
        <v>1.4709330929079274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70</v>
      </c>
      <c r="AT154">
        <f>_xlfn.RANK.AVG(Table2[[#This Row],[6M Return vs Nifty Z-Score]],Table2[6M Return vs Nifty Z-Score])</f>
        <v>492</v>
      </c>
      <c r="AU154">
        <f>_xlfn.RANK.AVG(Table2[[#This Row],[Sharpe Ratio Z-Score]],Table2[Sharpe Ratio Z-Score])</f>
        <v>50</v>
      </c>
      <c r="AV154">
        <f>(Table2[[#This Row],[Rank 1Y]]+Table2[[#This Row],[Rank 6M]]+Table2[[#This Row],[Rank Sharpe]])/3</f>
        <v>204</v>
      </c>
    </row>
    <row r="155" spans="1:48" x14ac:dyDescent="0.3">
      <c r="A155" t="s">
        <v>293</v>
      </c>
      <c r="B155" t="s">
        <v>294</v>
      </c>
      <c r="C155" t="s">
        <v>3078</v>
      </c>
      <c r="D155" t="s">
        <v>179</v>
      </c>
      <c r="E155">
        <v>93900.320282159999</v>
      </c>
      <c r="F155">
        <v>3452.4</v>
      </c>
      <c r="G155">
        <v>51.255506483511397</v>
      </c>
      <c r="H155">
        <f>(Table2[[#This Row],[1Y Return vs Nifty]]-AVERAGE(Table2[1Y Return vs Nifty]))/_xlfn.STDEV.P(Table2[1Y Return vs Nifty])</f>
        <v>0.27029220403903942</v>
      </c>
      <c r="I155">
        <v>16.858049567112602</v>
      </c>
      <c r="J155">
        <f>(Table2[[#This Row],[1M Return vs Nifty]]-AVERAGE(Table2[1M Return vs Nifty]))/_xlfn.STDEV.P(Table2[1M Return vs Nifty])</f>
        <v>1.7070573614605673</v>
      </c>
      <c r="K155">
        <v>24.367704809820999</v>
      </c>
      <c r="L155">
        <f>(Table2[[#This Row],[6M Return vs Nifty]]-AVERAGE(Table2[6M Return vs Nifty]))/_xlfn.STDEV.P(Table2[6M Return vs Nifty])</f>
        <v>0.63655768979977423</v>
      </c>
      <c r="M155">
        <v>4.6522330635086302</v>
      </c>
      <c r="N155">
        <f>(Table2[[#This Row],[1W Return vs Nifty]]-AVERAGE(Table2[1W Return vs Nifty]))/_xlfn.STDEV.P(Table2[1W Return vs Nifty])</f>
        <v>1.0639868323437023</v>
      </c>
      <c r="O155">
        <v>3272.14</v>
      </c>
      <c r="P155">
        <v>3085.1787843515299</v>
      </c>
      <c r="Q155">
        <v>2662.0508910243998</v>
      </c>
      <c r="R155">
        <v>80.738276805913898</v>
      </c>
      <c r="S155" s="1">
        <f>(Table2[[#This Row],[Close Price]]-Table2[[#This Row],[20D EMA]])/Table2[[#This Row],[20D EMA]]</f>
        <v>5.5089329918646582E-2</v>
      </c>
      <c r="T155" s="1">
        <f>(Table2[[#This Row],[Close Price]]-Table2[[#This Row],[50D EMA]])/Table2[[#This Row],[50D EMA]]</f>
        <v>0.11902753173043616</v>
      </c>
      <c r="U155" s="1">
        <f>(Table2[[#This Row],[Close Price]]-Table2[[#This Row],[200D EMA]])/Table2[[#This Row],[200D EMA]]</f>
        <v>0.29689481581302951</v>
      </c>
      <c r="V155">
        <v>1.5962049748381499</v>
      </c>
      <c r="W155">
        <v>3441.8</v>
      </c>
      <c r="X155">
        <v>3490.2</v>
      </c>
      <c r="Y155">
        <v>3302</v>
      </c>
      <c r="Z155">
        <v>3490.2</v>
      </c>
      <c r="AA155">
        <v>3302</v>
      </c>
      <c r="AB155">
        <v>3490.2</v>
      </c>
      <c r="AC155" s="1">
        <f>(Table2[[#This Row],[Close Price]]/Table2[[#This Row],[Day Low]])-1</f>
        <v>3.0797838340403949E-3</v>
      </c>
      <c r="AD155" s="1">
        <f>(Table2[[#This Row],[Day High]]/Table2[[#This Row],[Close Price]])-1</f>
        <v>1.0948905109488871E-2</v>
      </c>
      <c r="AE155" s="1">
        <f>(Table2[[#This Row],[Close Price]]/Table2[[#This Row],[Current Week Low]])-1</f>
        <v>4.5548152634766748E-2</v>
      </c>
      <c r="AF155" s="1">
        <f>(Table2[[#This Row],[Current Week High]]/Table2[[#This Row],[Close Price]])-1</f>
        <v>1.0948905109488871E-2</v>
      </c>
      <c r="AG155" s="1">
        <f>(Table2[[#This Row],[Close Price]]/Table2[[#This Row],[Current Month Low]])-1</f>
        <v>4.5548152634766748E-2</v>
      </c>
      <c r="AH155" s="1">
        <f>(Table2[[#This Row],[Current Month High]]/Table2[[#This Row],[Close Price]])-1</f>
        <v>1.0948905109488871E-2</v>
      </c>
      <c r="AI155">
        <v>1.09489051094888</v>
      </c>
      <c r="AJ155">
        <v>80.848611838658996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0.14000000000000001</v>
      </c>
      <c r="AM155" t="s">
        <v>3121</v>
      </c>
      <c r="AN155">
        <v>9.89</v>
      </c>
      <c r="AO155" t="s">
        <v>3121</v>
      </c>
      <c r="AP155">
        <v>9.5890536320996006E-2</v>
      </c>
      <c r="AQ155">
        <f>(Table2[[#This Row],[Sharpe Ratio]]-AVERAGE(Table2[Sharpe Ratio]))/_xlfn.STDEV.P(Table2[Sharpe Ratio])</f>
        <v>0.39242689014332927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4.0703209777864124</v>
      </c>
      <c r="AS155">
        <f>_xlfn.RANK.AVG(Table2[[#This Row],[1Y Return vs Nifty Z-Score]],Table2[1Y Return vs Nifty Z-Score])</f>
        <v>223</v>
      </c>
      <c r="AT155">
        <f>_xlfn.RANK.AVG(Table2[[#This Row],[6M Return vs Nifty Z-Score]],Table2[6M Return vs Nifty Z-Score])</f>
        <v>151</v>
      </c>
      <c r="AU155">
        <f>_xlfn.RANK.AVG(Table2[[#This Row],[Sharpe Ratio Z-Score]],Table2[Sharpe Ratio Z-Score])</f>
        <v>239</v>
      </c>
      <c r="AV155">
        <f>(Table2[[#This Row],[Rank 1Y]]+Table2[[#This Row],[Rank 6M]]+Table2[[#This Row],[Rank Sharpe]])/3</f>
        <v>204.33333333333334</v>
      </c>
    </row>
    <row r="156" spans="1:48" x14ac:dyDescent="0.3">
      <c r="A156" t="s">
        <v>1486</v>
      </c>
      <c r="B156" t="s">
        <v>1487</v>
      </c>
      <c r="C156" t="s">
        <v>3090</v>
      </c>
      <c r="D156" t="s">
        <v>380</v>
      </c>
      <c r="E156">
        <v>6706.2067280000001</v>
      </c>
      <c r="F156">
        <v>136.69999999999999</v>
      </c>
      <c r="G156">
        <v>79.456232566559507</v>
      </c>
      <c r="H156">
        <f>(Table2[[#This Row],[1Y Return vs Nifty]]-AVERAGE(Table2[1Y Return vs Nifty]))/_xlfn.STDEV.P(Table2[1Y Return vs Nifty])</f>
        <v>0.69904188972369985</v>
      </c>
      <c r="I156">
        <v>-12.6119962099327</v>
      </c>
      <c r="J156">
        <f>(Table2[[#This Row],[1M Return vs Nifty]]-AVERAGE(Table2[1M Return vs Nifty]))/_xlfn.STDEV.P(Table2[1M Return vs Nifty])</f>
        <v>-1.0601661595629668</v>
      </c>
      <c r="K156">
        <v>16.069034695062701</v>
      </c>
      <c r="L156">
        <f>(Table2[[#This Row],[6M Return vs Nifty]]-AVERAGE(Table2[6M Return vs Nifty]))/_xlfn.STDEV.P(Table2[6M Return vs Nifty])</f>
        <v>0.3533036607883886</v>
      </c>
      <c r="M156">
        <v>-2.1227106617015501</v>
      </c>
      <c r="N156">
        <f>(Table2[[#This Row],[1W Return vs Nifty]]-AVERAGE(Table2[1W Return vs Nifty]))/_xlfn.STDEV.P(Table2[1W Return vs Nifty])</f>
        <v>-0.27846464710318092</v>
      </c>
      <c r="O156">
        <v>140.84</v>
      </c>
      <c r="P156">
        <v>133.56174470333701</v>
      </c>
      <c r="Q156">
        <v>108.064475715076</v>
      </c>
      <c r="R156">
        <v>42.025862186154001</v>
      </c>
      <c r="S156" s="1">
        <f>(Table2[[#This Row],[Close Price]]-Table2[[#This Row],[20D EMA]])/Table2[[#This Row],[20D EMA]]</f>
        <v>-2.93950582220961E-2</v>
      </c>
      <c r="T156" s="1">
        <f>(Table2[[#This Row],[Close Price]]-Table2[[#This Row],[50D EMA]])/Table2[[#This Row],[50D EMA]]</f>
        <v>2.349666293768149E-2</v>
      </c>
      <c r="U156" s="1">
        <f>(Table2[[#This Row],[Close Price]]-Table2[[#This Row],[200D EMA]])/Table2[[#This Row],[200D EMA]]</f>
        <v>0.26498554770602628</v>
      </c>
      <c r="V156">
        <v>0.452768450960566</v>
      </c>
      <c r="W156">
        <v>135.65</v>
      </c>
      <c r="X156">
        <v>139.9</v>
      </c>
      <c r="Y156">
        <v>128.61000000000001</v>
      </c>
      <c r="Z156">
        <v>139.9</v>
      </c>
      <c r="AA156">
        <v>128.61000000000001</v>
      </c>
      <c r="AB156">
        <v>149.35</v>
      </c>
      <c r="AC156" s="1">
        <f>(Table2[[#This Row],[Close Price]]/Table2[[#This Row],[Day Low]])-1</f>
        <v>7.7405086619977137E-3</v>
      </c>
      <c r="AD156" s="1">
        <f>(Table2[[#This Row],[Day High]]/Table2[[#This Row],[Close Price]])-1</f>
        <v>2.3408924652523977E-2</v>
      </c>
      <c r="AE156" s="1">
        <f>(Table2[[#This Row],[Close Price]]/Table2[[#This Row],[Current Week Low]])-1</f>
        <v>6.2903351216856862E-2</v>
      </c>
      <c r="AF156" s="1">
        <f>(Table2[[#This Row],[Current Week High]]/Table2[[#This Row],[Close Price]])-1</f>
        <v>2.3408924652523977E-2</v>
      </c>
      <c r="AG156" s="1">
        <f>(Table2[[#This Row],[Close Price]]/Table2[[#This Row],[Current Month Low]])-1</f>
        <v>6.2903351216856862E-2</v>
      </c>
      <c r="AH156" s="1">
        <f>(Table2[[#This Row],[Current Month High]]/Table2[[#This Row],[Close Price]])-1</f>
        <v>9.2538405267008184E-2</v>
      </c>
      <c r="AI156">
        <v>24.323335771762899</v>
      </c>
      <c r="AJ156">
        <v>110.146041506533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0.32</v>
      </c>
      <c r="AM156" t="s">
        <v>3121</v>
      </c>
      <c r="AN156">
        <v>-7.77</v>
      </c>
      <c r="AO156" t="s">
        <v>3120</v>
      </c>
      <c r="AP156">
        <v>8.5923684894161995E-2</v>
      </c>
      <c r="AQ156">
        <f>(Table2[[#This Row],[Sharpe Ratio]]-AVERAGE(Table2[Sharpe Ratio]))/_xlfn.STDEV.P(Table2[Sharpe Ratio])</f>
        <v>0.27648363583221713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-9.8016203218421194E-3</v>
      </c>
      <c r="AS156">
        <f>_xlfn.RANK.AVG(Table2[[#This Row],[1Y Return vs Nifty Z-Score]],Table2[1Y Return vs Nifty Z-Score])</f>
        <v>130</v>
      </c>
      <c r="AT156">
        <f>_xlfn.RANK.AVG(Table2[[#This Row],[6M Return vs Nifty Z-Score]],Table2[6M Return vs Nifty Z-Score])</f>
        <v>224</v>
      </c>
      <c r="AU156">
        <f>_xlfn.RANK.AVG(Table2[[#This Row],[Sharpe Ratio Z-Score]],Table2[Sharpe Ratio Z-Score])</f>
        <v>260</v>
      </c>
      <c r="AV156">
        <f>(Table2[[#This Row],[Rank 1Y]]+Table2[[#This Row],[Rank 6M]]+Table2[[#This Row],[Rank Sharpe]])/3</f>
        <v>204.66666666666666</v>
      </c>
    </row>
    <row r="157" spans="1:48" x14ac:dyDescent="0.3">
      <c r="A157" t="s">
        <v>629</v>
      </c>
      <c r="B157" t="s">
        <v>630</v>
      </c>
      <c r="C157" t="s">
        <v>3076</v>
      </c>
      <c r="D157" t="s">
        <v>413</v>
      </c>
      <c r="E157">
        <v>28967.490175429899</v>
      </c>
      <c r="F157">
        <v>1542.65</v>
      </c>
      <c r="G157">
        <v>42.107024828559503</v>
      </c>
      <c r="H157">
        <f>(Table2[[#This Row],[1Y Return vs Nifty]]-AVERAGE(Table2[1Y Return vs Nifty]))/_xlfn.STDEV.P(Table2[1Y Return vs Nifty])</f>
        <v>0.13120328049496349</v>
      </c>
      <c r="I157">
        <v>1.3179362496896001</v>
      </c>
      <c r="J157">
        <f>(Table2[[#This Row],[1M Return vs Nifty]]-AVERAGE(Table2[1M Return vs Nifty]))/_xlfn.STDEV.P(Table2[1M Return vs Nifty])</f>
        <v>0.24784798606014954</v>
      </c>
      <c r="K157">
        <v>25.550277308118901</v>
      </c>
      <c r="L157">
        <f>(Table2[[#This Row],[6M Return vs Nifty]]-AVERAGE(Table2[6M Return vs Nifty]))/_xlfn.STDEV.P(Table2[6M Return vs Nifty])</f>
        <v>0.67692179876046599</v>
      </c>
      <c r="M157">
        <v>-4.4795722324928402</v>
      </c>
      <c r="N157">
        <f>(Table2[[#This Row],[1W Return vs Nifty]]-AVERAGE(Table2[1W Return vs Nifty]))/_xlfn.STDEV.P(Table2[1W Return vs Nifty])</f>
        <v>-0.74547550813614327</v>
      </c>
      <c r="O157">
        <v>1483.65</v>
      </c>
      <c r="P157">
        <v>1398.7062748179801</v>
      </c>
      <c r="Q157">
        <v>1180.58721516025</v>
      </c>
      <c r="R157">
        <v>62.639636824988102</v>
      </c>
      <c r="S157" s="1">
        <f>(Table2[[#This Row],[Close Price]]-Table2[[#This Row],[20D EMA]])/Table2[[#This Row],[20D EMA]]</f>
        <v>3.9766791359148047E-2</v>
      </c>
      <c r="T157" s="1">
        <f>(Table2[[#This Row],[Close Price]]-Table2[[#This Row],[50D EMA]])/Table2[[#This Row],[50D EMA]]</f>
        <v>0.10291204649149946</v>
      </c>
      <c r="U157" s="1">
        <f>(Table2[[#This Row],[Close Price]]-Table2[[#This Row],[200D EMA]])/Table2[[#This Row],[200D EMA]]</f>
        <v>0.30668025215790984</v>
      </c>
      <c r="V157">
        <v>0.93173949032717596</v>
      </c>
      <c r="W157">
        <v>1460.45</v>
      </c>
      <c r="X157">
        <v>1625</v>
      </c>
      <c r="Y157">
        <v>1429.3</v>
      </c>
      <c r="Z157">
        <v>1625</v>
      </c>
      <c r="AA157">
        <v>1429.3</v>
      </c>
      <c r="AB157">
        <v>1625</v>
      </c>
      <c r="AC157" s="1">
        <f>(Table2[[#This Row],[Close Price]]/Table2[[#This Row],[Day Low]])-1</f>
        <v>5.6284022047998983E-2</v>
      </c>
      <c r="AD157" s="1">
        <f>(Table2[[#This Row],[Day High]]/Table2[[#This Row],[Close Price]])-1</f>
        <v>5.3382167050205709E-2</v>
      </c>
      <c r="AE157" s="1">
        <f>(Table2[[#This Row],[Close Price]]/Table2[[#This Row],[Current Week Low]])-1</f>
        <v>7.9304554677114725E-2</v>
      </c>
      <c r="AF157" s="1">
        <f>(Table2[[#This Row],[Current Week High]]/Table2[[#This Row],[Close Price]])-1</f>
        <v>5.3382167050205709E-2</v>
      </c>
      <c r="AG157" s="1">
        <f>(Table2[[#This Row],[Close Price]]/Table2[[#This Row],[Current Month Low]])-1</f>
        <v>7.9304554677114725E-2</v>
      </c>
      <c r="AH157" s="1">
        <f>(Table2[[#This Row],[Current Month High]]/Table2[[#This Row],[Close Price]])-1</f>
        <v>5.3382167050205709E-2</v>
      </c>
      <c r="AI157">
        <v>6.9458399507341202</v>
      </c>
      <c r="AJ157">
        <v>74.291040560388595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0.27</v>
      </c>
      <c r="AM157" t="s">
        <v>3121</v>
      </c>
      <c r="AN157">
        <v>3.13</v>
      </c>
      <c r="AO157" t="s">
        <v>3121</v>
      </c>
      <c r="AP157">
        <v>0.106736488350369</v>
      </c>
      <c r="AQ157">
        <f>(Table2[[#This Row],[Sharpe Ratio]]-AVERAGE(Table2[Sharpe Ratio]))/_xlfn.STDEV.P(Table2[Sharpe Ratio])</f>
        <v>0.51859662224168035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0.82909417942111618</v>
      </c>
      <c r="AS157">
        <f>_xlfn.RANK.AVG(Table2[[#This Row],[1Y Return vs Nifty Z-Score]],Table2[1Y Return vs Nifty Z-Score])</f>
        <v>261</v>
      </c>
      <c r="AT157">
        <f>_xlfn.RANK.AVG(Table2[[#This Row],[6M Return vs Nifty Z-Score]],Table2[6M Return vs Nifty Z-Score])</f>
        <v>143</v>
      </c>
      <c r="AU157">
        <f>_xlfn.RANK.AVG(Table2[[#This Row],[Sharpe Ratio Z-Score]],Table2[Sharpe Ratio Z-Score])</f>
        <v>210</v>
      </c>
      <c r="AV157">
        <f>(Table2[[#This Row],[Rank 1Y]]+Table2[[#This Row],[Rank 6M]]+Table2[[#This Row],[Rank Sharpe]])/3</f>
        <v>204.66666666666666</v>
      </c>
    </row>
    <row r="158" spans="1:48" x14ac:dyDescent="0.3">
      <c r="A158" t="s">
        <v>282</v>
      </c>
      <c r="B158" t="s">
        <v>283</v>
      </c>
      <c r="C158" t="s">
        <v>3080</v>
      </c>
      <c r="D158" t="s">
        <v>54</v>
      </c>
      <c r="E158">
        <v>96381.318534494902</v>
      </c>
      <c r="F158">
        <v>2113.5500000000002</v>
      </c>
      <c r="G158">
        <v>68.119172308277697</v>
      </c>
      <c r="H158">
        <f>(Table2[[#This Row],[1Y Return vs Nifty]]-AVERAGE(Table2[1Y Return vs Nifty]))/_xlfn.STDEV.P(Table2[1Y Return vs Nifty])</f>
        <v>0.52667891552183133</v>
      </c>
      <c r="I158">
        <v>15.7143656159076</v>
      </c>
      <c r="J158">
        <f>(Table2[[#This Row],[1M Return vs Nifty]]-AVERAGE(Table2[1M Return vs Nifty]))/_xlfn.STDEV.P(Table2[1M Return vs Nifty])</f>
        <v>1.5996659731222174</v>
      </c>
      <c r="K158">
        <v>18.429820988110102</v>
      </c>
      <c r="L158">
        <f>(Table2[[#This Row],[6M Return vs Nifty]]-AVERAGE(Table2[6M Return vs Nifty]))/_xlfn.STDEV.P(Table2[6M Return vs Nifty])</f>
        <v>0.43388310543353897</v>
      </c>
      <c r="M158">
        <v>7.2258524939793096</v>
      </c>
      <c r="N158">
        <f>(Table2[[#This Row],[1W Return vs Nifty]]-AVERAGE(Table2[1W Return vs Nifty]))/_xlfn.STDEV.P(Table2[1W Return vs Nifty])</f>
        <v>1.5739481474631756</v>
      </c>
      <c r="O158">
        <v>1900.14</v>
      </c>
      <c r="P158">
        <v>1787.6890581789801</v>
      </c>
      <c r="Q158">
        <v>1535.5117287927401</v>
      </c>
      <c r="R158">
        <v>84.618012943831204</v>
      </c>
      <c r="S158" s="1">
        <f>(Table2[[#This Row],[Close Price]]-Table2[[#This Row],[20D EMA]])/Table2[[#This Row],[20D EMA]]</f>
        <v>0.11231277695327717</v>
      </c>
      <c r="T158" s="1">
        <f>(Table2[[#This Row],[Close Price]]-Table2[[#This Row],[50D EMA]])/Table2[[#This Row],[50D EMA]]</f>
        <v>0.1822805483594315</v>
      </c>
      <c r="U158" s="1">
        <f>(Table2[[#This Row],[Close Price]]-Table2[[#This Row],[200D EMA]])/Table2[[#This Row],[200D EMA]]</f>
        <v>0.37644666619494277</v>
      </c>
      <c r="V158">
        <v>1.55715064235182</v>
      </c>
      <c r="W158">
        <v>2051.1</v>
      </c>
      <c r="X158">
        <v>2125</v>
      </c>
      <c r="Y158">
        <v>1900.05</v>
      </c>
      <c r="Z158">
        <v>2125</v>
      </c>
      <c r="AA158">
        <v>1900.05</v>
      </c>
      <c r="AB158">
        <v>2125</v>
      </c>
      <c r="AC158" s="1">
        <f>(Table2[[#This Row],[Close Price]]/Table2[[#This Row],[Day Low]])-1</f>
        <v>3.044707717809958E-2</v>
      </c>
      <c r="AD158" s="1">
        <f>(Table2[[#This Row],[Day High]]/Table2[[#This Row],[Close Price]])-1</f>
        <v>5.4174256582526503E-3</v>
      </c>
      <c r="AE158" s="1">
        <f>(Table2[[#This Row],[Close Price]]/Table2[[#This Row],[Current Week Low]])-1</f>
        <v>0.11236546406673531</v>
      </c>
      <c r="AF158" s="1">
        <f>(Table2[[#This Row],[Current Week High]]/Table2[[#This Row],[Close Price]])-1</f>
        <v>5.4174256582526503E-3</v>
      </c>
      <c r="AG158" s="1">
        <f>(Table2[[#This Row],[Close Price]]/Table2[[#This Row],[Current Month Low]])-1</f>
        <v>0.11236546406673531</v>
      </c>
      <c r="AH158" s="1">
        <f>(Table2[[#This Row],[Current Month High]]/Table2[[#This Row],[Close Price]])-1</f>
        <v>5.4174256582526503E-3</v>
      </c>
      <c r="AI158">
        <v>0.54174256582526503</v>
      </c>
      <c r="AJ158">
        <v>98.623249694577595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7.0000000000000007E-2</v>
      </c>
      <c r="AM158" t="s">
        <v>3121</v>
      </c>
      <c r="AN158">
        <v>16.41</v>
      </c>
      <c r="AO158" t="s">
        <v>3121</v>
      </c>
      <c r="AP158">
        <v>8.9360059016429003E-2</v>
      </c>
      <c r="AQ158">
        <f>(Table2[[#This Row],[Sharpe Ratio]]-AVERAGE(Table2[Sharpe Ratio]))/_xlfn.STDEV.P(Table2[Sharpe Ratio])</f>
        <v>0.31645858696808338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4.450634728508847</v>
      </c>
      <c r="AS158">
        <f>_xlfn.RANK.AVG(Table2[[#This Row],[1Y Return vs Nifty Z-Score]],Table2[1Y Return vs Nifty Z-Score])</f>
        <v>161</v>
      </c>
      <c r="AT158">
        <f>_xlfn.RANK.AVG(Table2[[#This Row],[6M Return vs Nifty Z-Score]],Table2[6M Return vs Nifty Z-Score])</f>
        <v>203</v>
      </c>
      <c r="AU158">
        <f>_xlfn.RANK.AVG(Table2[[#This Row],[Sharpe Ratio Z-Score]],Table2[Sharpe Ratio Z-Score])</f>
        <v>251</v>
      </c>
      <c r="AV158">
        <f>(Table2[[#This Row],[Rank 1Y]]+Table2[[#This Row],[Rank 6M]]+Table2[[#This Row],[Rank Sharpe]])/3</f>
        <v>205</v>
      </c>
    </row>
    <row r="159" spans="1:48" x14ac:dyDescent="0.3">
      <c r="A159" t="s">
        <v>671</v>
      </c>
      <c r="B159" t="s">
        <v>672</v>
      </c>
      <c r="C159" t="s">
        <v>3089</v>
      </c>
      <c r="D159" t="s">
        <v>141</v>
      </c>
      <c r="E159">
        <v>26017.10208728</v>
      </c>
      <c r="F159">
        <v>1125.4000000000001</v>
      </c>
      <c r="G159">
        <v>74.733633350973193</v>
      </c>
      <c r="H159">
        <f>(Table2[[#This Row],[1Y Return vs Nifty]]-AVERAGE(Table2[1Y Return vs Nifty]))/_xlfn.STDEV.P(Table2[1Y Return vs Nifty])</f>
        <v>0.62724186147852634</v>
      </c>
      <c r="I159">
        <v>-10.7159013573197</v>
      </c>
      <c r="J159">
        <f>(Table2[[#This Row],[1M Return vs Nifty]]-AVERAGE(Table2[1M Return vs Nifty]))/_xlfn.STDEV.P(Table2[1M Return vs Nifty])</f>
        <v>-0.88212373933947141</v>
      </c>
      <c r="K159">
        <v>0.80224531825739998</v>
      </c>
      <c r="L159">
        <f>(Table2[[#This Row],[6M Return vs Nifty]]-AVERAGE(Table2[6M Return vs Nifty]))/_xlfn.STDEV.P(Table2[6M Return vs Nifty])</f>
        <v>-0.16778942295256824</v>
      </c>
      <c r="M159">
        <v>-5.1961047372739397</v>
      </c>
      <c r="N159">
        <f>(Table2[[#This Row],[1W Return vs Nifty]]-AVERAGE(Table2[1W Return vs Nifty]))/_xlfn.STDEV.P(Table2[1W Return vs Nifty])</f>
        <v>-0.88745604113095067</v>
      </c>
      <c r="O159">
        <v>1220.1400000000001</v>
      </c>
      <c r="P159">
        <v>1236.65721677785</v>
      </c>
      <c r="Q159">
        <v>1040.10974507673</v>
      </c>
      <c r="R159">
        <v>29.700129195413702</v>
      </c>
      <c r="S159" s="1">
        <f>(Table2[[#This Row],[Close Price]]-Table2[[#This Row],[20D EMA]])/Table2[[#This Row],[20D EMA]]</f>
        <v>-7.764682741324766E-2</v>
      </c>
      <c r="T159" s="1">
        <f>(Table2[[#This Row],[Close Price]]-Table2[[#This Row],[50D EMA]])/Table2[[#This Row],[50D EMA]]</f>
        <v>-8.9966091871225326E-2</v>
      </c>
      <c r="U159" s="1">
        <f>(Table2[[#This Row],[Close Price]]-Table2[[#This Row],[200D EMA]])/Table2[[#This Row],[200D EMA]]</f>
        <v>8.2001207398531006E-2</v>
      </c>
      <c r="V159">
        <v>0.73630723497207795</v>
      </c>
      <c r="W159">
        <v>1119.45</v>
      </c>
      <c r="X159">
        <v>1176.95</v>
      </c>
      <c r="Y159">
        <v>1114</v>
      </c>
      <c r="Z159">
        <v>1247</v>
      </c>
      <c r="AA159">
        <v>1114</v>
      </c>
      <c r="AB159">
        <v>1282.8499999999999</v>
      </c>
      <c r="AC159" s="1">
        <f>(Table2[[#This Row],[Close Price]]/Table2[[#This Row],[Day Low]])-1</f>
        <v>5.3151100987092192E-3</v>
      </c>
      <c r="AD159" s="1">
        <f>(Table2[[#This Row],[Day High]]/Table2[[#This Row],[Close Price]])-1</f>
        <v>4.5805935667318165E-2</v>
      </c>
      <c r="AE159" s="1">
        <f>(Table2[[#This Row],[Close Price]]/Table2[[#This Row],[Current Week Low]])-1</f>
        <v>1.023339317773786E-2</v>
      </c>
      <c r="AF159" s="1">
        <f>(Table2[[#This Row],[Current Week High]]/Table2[[#This Row],[Close Price]])-1</f>
        <v>0.10805047094366449</v>
      </c>
      <c r="AG159" s="1">
        <f>(Table2[[#This Row],[Close Price]]/Table2[[#This Row],[Current Month Low]])-1</f>
        <v>1.023339317773786E-2</v>
      </c>
      <c r="AH159" s="1">
        <f>(Table2[[#This Row],[Current Month High]]/Table2[[#This Row],[Close Price]])-1</f>
        <v>0.13990581126710477</v>
      </c>
      <c r="AI159">
        <v>29.118535631775298</v>
      </c>
      <c r="AJ159">
        <v>103.618599601954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-0.06</v>
      </c>
      <c r="AM159" t="s">
        <v>3120</v>
      </c>
      <c r="AN159">
        <v>-5.82</v>
      </c>
      <c r="AO159" t="s">
        <v>3120</v>
      </c>
      <c r="AP159">
        <v>0.15126884712041599</v>
      </c>
      <c r="AQ159">
        <f>(Table2[[#This Row],[Sharpe Ratio]]-AVERAGE(Table2[Sharpe Ratio]))/_xlfn.STDEV.P(Table2[Sharpe Ratio])</f>
        <v>1.0366365103499906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141</v>
      </c>
      <c r="AT159">
        <f>_xlfn.RANK.AVG(Table2[[#This Row],[6M Return vs Nifty Z-Score]],Table2[6M Return vs Nifty Z-Score])</f>
        <v>368</v>
      </c>
      <c r="AU159">
        <f>_xlfn.RANK.AVG(Table2[[#This Row],[Sharpe Ratio Z-Score]],Table2[Sharpe Ratio Z-Score])</f>
        <v>107</v>
      </c>
      <c r="AV159">
        <f>(Table2[[#This Row],[Rank 1Y]]+Table2[[#This Row],[Rank 6M]]+Table2[[#This Row],[Rank Sharpe]])/3</f>
        <v>205.33333333333334</v>
      </c>
    </row>
    <row r="160" spans="1:48" x14ac:dyDescent="0.3">
      <c r="A160" t="s">
        <v>447</v>
      </c>
      <c r="B160" t="s">
        <v>448</v>
      </c>
      <c r="C160" t="s">
        <v>3090</v>
      </c>
      <c r="D160" t="s">
        <v>380</v>
      </c>
      <c r="E160">
        <v>49879.563065230002</v>
      </c>
      <c r="F160">
        <v>1693.7</v>
      </c>
      <c r="G160">
        <v>35.244207180043503</v>
      </c>
      <c r="H160">
        <f>(Table2[[#This Row],[1Y Return vs Nifty]]-AVERAGE(Table2[1Y Return vs Nifty]))/_xlfn.STDEV.P(Table2[1Y Return vs Nifty])</f>
        <v>2.6864445351243015E-2</v>
      </c>
      <c r="I160">
        <v>0.79017862783069603</v>
      </c>
      <c r="J160">
        <f>(Table2[[#This Row],[1M Return vs Nifty]]-AVERAGE(Table2[1M Return vs Nifty]))/_xlfn.STDEV.P(Table2[1M Return vs Nifty])</f>
        <v>0.19829179209777195</v>
      </c>
      <c r="K160">
        <v>43.875204048383203</v>
      </c>
      <c r="L160">
        <f>(Table2[[#This Row],[6M Return vs Nifty]]-AVERAGE(Table2[6M Return vs Nifty]))/_xlfn.STDEV.P(Table2[6M Return vs Nifty])</f>
        <v>1.3023966349378189</v>
      </c>
      <c r="M160">
        <v>2.4063176007396598</v>
      </c>
      <c r="N160">
        <f>(Table2[[#This Row],[1W Return vs Nifty]]-AVERAGE(Table2[1W Return vs Nifty]))/_xlfn.STDEV.P(Table2[1W Return vs Nifty])</f>
        <v>0.61895988333929552</v>
      </c>
      <c r="O160">
        <v>1624</v>
      </c>
      <c r="P160">
        <v>1540.6298799692399</v>
      </c>
      <c r="Q160">
        <v>1297.0903121602801</v>
      </c>
      <c r="R160">
        <v>71.221700349271103</v>
      </c>
      <c r="S160" s="1">
        <f>(Table2[[#This Row],[Close Price]]-Table2[[#This Row],[20D EMA]])/Table2[[#This Row],[20D EMA]]</f>
        <v>4.2918719211822685E-2</v>
      </c>
      <c r="T160" s="1">
        <f>(Table2[[#This Row],[Close Price]]-Table2[[#This Row],[50D EMA]])/Table2[[#This Row],[50D EMA]]</f>
        <v>9.9355544132258611E-2</v>
      </c>
      <c r="U160" s="1">
        <f>(Table2[[#This Row],[Close Price]]-Table2[[#This Row],[200D EMA]])/Table2[[#This Row],[200D EMA]]</f>
        <v>0.30576875343334714</v>
      </c>
      <c r="V160">
        <v>1.1375623027155399</v>
      </c>
      <c r="W160">
        <v>1639</v>
      </c>
      <c r="X160">
        <v>1704</v>
      </c>
      <c r="Y160">
        <v>1585.55</v>
      </c>
      <c r="Z160">
        <v>1704</v>
      </c>
      <c r="AA160">
        <v>1585.55</v>
      </c>
      <c r="AB160">
        <v>1704</v>
      </c>
      <c r="AC160" s="1">
        <f>(Table2[[#This Row],[Close Price]]/Table2[[#This Row],[Day Low]])-1</f>
        <v>3.3374008541793732E-2</v>
      </c>
      <c r="AD160" s="1">
        <f>(Table2[[#This Row],[Day High]]/Table2[[#This Row],[Close Price]])-1</f>
        <v>6.0813603353604417E-3</v>
      </c>
      <c r="AE160" s="1">
        <f>(Table2[[#This Row],[Close Price]]/Table2[[#This Row],[Current Week Low]])-1</f>
        <v>6.8209769480621851E-2</v>
      </c>
      <c r="AF160" s="1">
        <f>(Table2[[#This Row],[Current Week High]]/Table2[[#This Row],[Close Price]])-1</f>
        <v>6.0813603353604417E-3</v>
      </c>
      <c r="AG160" s="1">
        <f>(Table2[[#This Row],[Close Price]]/Table2[[#This Row],[Current Month Low]])-1</f>
        <v>6.8209769480621851E-2</v>
      </c>
      <c r="AH160" s="1">
        <f>(Table2[[#This Row],[Current Month High]]/Table2[[#This Row],[Close Price]])-1</f>
        <v>6.0813603353604417E-3</v>
      </c>
      <c r="AI160">
        <v>0.60813603353604395</v>
      </c>
      <c r="AJ160">
        <v>66.203817280800706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0.34</v>
      </c>
      <c r="AM160" t="s">
        <v>3121</v>
      </c>
      <c r="AN160">
        <v>3.85</v>
      </c>
      <c r="AO160" t="s">
        <v>3121</v>
      </c>
      <c r="AP160">
        <v>9.0649763050449E-2</v>
      </c>
      <c r="AQ160">
        <f>(Table2[[#This Row],[Sharpe Ratio]]-AVERAGE(Table2[Sharpe Ratio]))/_xlfn.STDEV.P(Table2[Sharpe Ratio])</f>
        <v>0.33146156798973858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2.477974323715868</v>
      </c>
      <c r="AS160">
        <f>_xlfn.RANK.AVG(Table2[[#This Row],[1Y Return vs Nifty Z-Score]],Table2[1Y Return vs Nifty Z-Score])</f>
        <v>290</v>
      </c>
      <c r="AT160">
        <f>_xlfn.RANK.AVG(Table2[[#This Row],[6M Return vs Nifty Z-Score]],Table2[6M Return vs Nifty Z-Score])</f>
        <v>77</v>
      </c>
      <c r="AU160">
        <f>_xlfn.RANK.AVG(Table2[[#This Row],[Sharpe Ratio Z-Score]],Table2[Sharpe Ratio Z-Score])</f>
        <v>250</v>
      </c>
      <c r="AV160">
        <f>(Table2[[#This Row],[Rank 1Y]]+Table2[[#This Row],[Rank 6M]]+Table2[[#This Row],[Rank Sharpe]])/3</f>
        <v>205.66666666666666</v>
      </c>
    </row>
    <row r="161" spans="1:48" x14ac:dyDescent="0.3">
      <c r="A161" t="s">
        <v>142</v>
      </c>
      <c r="B161" t="s">
        <v>143</v>
      </c>
      <c r="C161" t="s">
        <v>3078</v>
      </c>
      <c r="D161" t="s">
        <v>144</v>
      </c>
      <c r="E161">
        <v>196034.78743431999</v>
      </c>
      <c r="F161">
        <v>1508.6</v>
      </c>
      <c r="G161">
        <v>56.8284517978325</v>
      </c>
      <c r="H161">
        <f>(Table2[[#This Row],[1Y Return vs Nifty]]-AVERAGE(Table2[1Y Return vs Nifty]))/_xlfn.STDEV.P(Table2[1Y Return vs Nifty])</f>
        <v>0.35502046758858252</v>
      </c>
      <c r="I161">
        <v>-7.7688524959400196</v>
      </c>
      <c r="J161">
        <f>(Table2[[#This Row],[1M Return vs Nifty]]-AVERAGE(Table2[1M Return vs Nifty]))/_xlfn.STDEV.P(Table2[1M Return vs Nifty])</f>
        <v>-0.60539722902072435</v>
      </c>
      <c r="K161">
        <v>-1.75053636608106</v>
      </c>
      <c r="L161">
        <f>(Table2[[#This Row],[6M Return vs Nifty]]-AVERAGE(Table2[6M Return vs Nifty]))/_xlfn.STDEV.P(Table2[6M Return vs Nifty])</f>
        <v>-0.25492214268671087</v>
      </c>
      <c r="M161">
        <v>-2.8057947938513998</v>
      </c>
      <c r="N161">
        <f>(Table2[[#This Row],[1W Return vs Nifty]]-AVERAGE(Table2[1W Return vs Nifty]))/_xlfn.STDEV.P(Table2[1W Return vs Nifty])</f>
        <v>-0.41381740293183655</v>
      </c>
      <c r="O161">
        <v>1558.52</v>
      </c>
      <c r="P161">
        <v>1553.70037209568</v>
      </c>
      <c r="Q161">
        <v>1358.2303003504801</v>
      </c>
      <c r="R161">
        <v>40.6147534776076</v>
      </c>
      <c r="S161" s="1">
        <f>(Table2[[#This Row],[Close Price]]-Table2[[#This Row],[20D EMA]])/Table2[[#This Row],[20D EMA]]</f>
        <v>-3.2030387803813919E-2</v>
      </c>
      <c r="T161" s="1">
        <f>(Table2[[#This Row],[Close Price]]-Table2[[#This Row],[50D EMA]])/Table2[[#This Row],[50D EMA]]</f>
        <v>-2.9027715321228432E-2</v>
      </c>
      <c r="U161" s="1">
        <f>(Table2[[#This Row],[Close Price]]-Table2[[#This Row],[200D EMA]])/Table2[[#This Row],[200D EMA]]</f>
        <v>0.11071001700574502</v>
      </c>
      <c r="V161">
        <v>1.43997750682229</v>
      </c>
      <c r="W161">
        <v>1500.05</v>
      </c>
      <c r="X161">
        <v>1527.5</v>
      </c>
      <c r="Y161">
        <v>1455</v>
      </c>
      <c r="Z161">
        <v>1549.5</v>
      </c>
      <c r="AA161">
        <v>1455</v>
      </c>
      <c r="AB161">
        <v>1593</v>
      </c>
      <c r="AC161" s="1">
        <f>(Table2[[#This Row],[Close Price]]/Table2[[#This Row],[Day Low]])-1</f>
        <v>5.699810006333017E-3</v>
      </c>
      <c r="AD161" s="1">
        <f>(Table2[[#This Row],[Day High]]/Table2[[#This Row],[Close Price]])-1</f>
        <v>1.2528171814927713E-2</v>
      </c>
      <c r="AE161" s="1">
        <f>(Table2[[#This Row],[Close Price]]/Table2[[#This Row],[Current Week Low]])-1</f>
        <v>3.6838487972508549E-2</v>
      </c>
      <c r="AF161" s="1">
        <f>(Table2[[#This Row],[Current Week High]]/Table2[[#This Row],[Close Price]])-1</f>
        <v>2.7111228953997202E-2</v>
      </c>
      <c r="AG161" s="1">
        <f>(Table2[[#This Row],[Close Price]]/Table2[[#This Row],[Current Month Low]])-1</f>
        <v>3.6838487972508549E-2</v>
      </c>
      <c r="AH161" s="1">
        <f>(Table2[[#This Row],[Current Month High]]/Table2[[#This Row],[Close Price]])-1</f>
        <v>5.5945910115338782E-2</v>
      </c>
      <c r="AI161">
        <v>12.8728622563966</v>
      </c>
      <c r="AJ161">
        <v>87.952407649660501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-0.11</v>
      </c>
      <c r="AM161" t="s">
        <v>3120</v>
      </c>
      <c r="AN161">
        <v>-6.41</v>
      </c>
      <c r="AO161" t="s">
        <v>3120</v>
      </c>
      <c r="AP161">
        <v>0.227159674635076</v>
      </c>
      <c r="AQ161">
        <f>(Table2[[#This Row],[Sharpe Ratio]]-AVERAGE(Table2[Sharpe Ratio]))/_xlfn.STDEV.P(Table2[Sharpe Ratio])</f>
        <v>1.9194659153036067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1.0003496082529173</v>
      </c>
      <c r="AS161">
        <f>_xlfn.RANK.AVG(Table2[[#This Row],[1Y Return vs Nifty Z-Score]],Table2[1Y Return vs Nifty Z-Score])</f>
        <v>201</v>
      </c>
      <c r="AT161">
        <f>_xlfn.RANK.AVG(Table2[[#This Row],[6M Return vs Nifty Z-Score]],Table2[6M Return vs Nifty Z-Score])</f>
        <v>399</v>
      </c>
      <c r="AU161">
        <f>_xlfn.RANK.AVG(Table2[[#This Row],[Sharpe Ratio Z-Score]],Table2[Sharpe Ratio Z-Score])</f>
        <v>19</v>
      </c>
      <c r="AV161">
        <f>(Table2[[#This Row],[Rank 1Y]]+Table2[[#This Row],[Rank 6M]]+Table2[[#This Row],[Rank Sharpe]])/3</f>
        <v>206.33333333333334</v>
      </c>
    </row>
    <row r="162" spans="1:48" x14ac:dyDescent="0.3">
      <c r="A162" t="s">
        <v>449</v>
      </c>
      <c r="B162" t="s">
        <v>450</v>
      </c>
      <c r="C162" t="s">
        <v>3087</v>
      </c>
      <c r="D162" t="s">
        <v>270</v>
      </c>
      <c r="E162">
        <v>49062.499526759901</v>
      </c>
      <c r="F162">
        <v>4356.3999999999996</v>
      </c>
      <c r="G162">
        <v>46.205330447440502</v>
      </c>
      <c r="H162">
        <f>(Table2[[#This Row],[1Y Return vs Nifty]]-AVERAGE(Table2[1Y Return vs Nifty]))/_xlfn.STDEV.P(Table2[1Y Return vs Nifty])</f>
        <v>0.19351186222297631</v>
      </c>
      <c r="I162">
        <v>-22.981567565571201</v>
      </c>
      <c r="J162">
        <f>(Table2[[#This Row],[1M Return vs Nifty]]-AVERAGE(Table2[1M Return vs Nifty]))/_xlfn.STDEV.P(Table2[1M Return vs Nifty])</f>
        <v>-2.0338640620143331</v>
      </c>
      <c r="K162">
        <v>18.166703131985699</v>
      </c>
      <c r="L162">
        <f>(Table2[[#This Row],[6M Return vs Nifty]]-AVERAGE(Table2[6M Return vs Nifty]))/_xlfn.STDEV.P(Table2[6M Return vs Nifty])</f>
        <v>0.42490224563052875</v>
      </c>
      <c r="M162">
        <v>-13.723159285764201</v>
      </c>
      <c r="N162">
        <f>(Table2[[#This Row],[1W Return vs Nifty]]-AVERAGE(Table2[1W Return vs Nifty]))/_xlfn.STDEV.P(Table2[1W Return vs Nifty])</f>
        <v>-2.5770873440964817</v>
      </c>
      <c r="O162">
        <v>4831.38</v>
      </c>
      <c r="P162">
        <v>4948.9685552668197</v>
      </c>
      <c r="Q162">
        <v>4180.9389802346504</v>
      </c>
      <c r="R162">
        <v>16.654206267042799</v>
      </c>
      <c r="S162" s="1">
        <f>(Table2[[#This Row],[Close Price]]-Table2[[#This Row],[20D EMA]])/Table2[[#This Row],[20D EMA]]</f>
        <v>-9.8311455526164465E-2</v>
      </c>
      <c r="T162" s="1">
        <f>(Table2[[#This Row],[Close Price]]-Table2[[#This Row],[50D EMA]])/Table2[[#This Row],[50D EMA]]</f>
        <v>-0.11973576890808761</v>
      </c>
      <c r="U162" s="1">
        <f>(Table2[[#This Row],[Close Price]]-Table2[[#This Row],[200D EMA]])/Table2[[#This Row],[200D EMA]]</f>
        <v>4.1966893225382981E-2</v>
      </c>
      <c r="V162">
        <v>0.37985303006468801</v>
      </c>
      <c r="W162">
        <v>4301.05</v>
      </c>
      <c r="X162">
        <v>4515.95</v>
      </c>
      <c r="Y162">
        <v>4301.05</v>
      </c>
      <c r="Z162">
        <v>4923.8999999999996</v>
      </c>
      <c r="AA162">
        <v>4301.05</v>
      </c>
      <c r="AB162">
        <v>5215.05</v>
      </c>
      <c r="AC162" s="1">
        <f>(Table2[[#This Row],[Close Price]]/Table2[[#This Row],[Day Low]])-1</f>
        <v>1.286895060508475E-2</v>
      </c>
      <c r="AD162" s="1">
        <f>(Table2[[#This Row],[Day High]]/Table2[[#This Row],[Close Price]])-1</f>
        <v>3.6624276925902199E-2</v>
      </c>
      <c r="AE162" s="1">
        <f>(Table2[[#This Row],[Close Price]]/Table2[[#This Row],[Current Week Low]])-1</f>
        <v>1.286895060508475E-2</v>
      </c>
      <c r="AF162" s="1">
        <f>(Table2[[#This Row],[Current Week High]]/Table2[[#This Row],[Close Price]])-1</f>
        <v>0.13026811128454696</v>
      </c>
      <c r="AG162" s="1">
        <f>(Table2[[#This Row],[Close Price]]/Table2[[#This Row],[Current Month Low]])-1</f>
        <v>1.286895060508475E-2</v>
      </c>
      <c r="AH162" s="1">
        <f>(Table2[[#This Row],[Current Month High]]/Table2[[#This Row],[Close Price]])-1</f>
        <v>0.19710081718850447</v>
      </c>
      <c r="AI162">
        <v>34.054494536773497</v>
      </c>
      <c r="AJ162">
        <v>74.238576142385696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-0.18</v>
      </c>
      <c r="AM162" t="s">
        <v>3120</v>
      </c>
      <c r="AN162">
        <v>-11.81</v>
      </c>
      <c r="AO162" t="s">
        <v>3120</v>
      </c>
      <c r="AP162">
        <v>0.12464079335602</v>
      </c>
      <c r="AQ162">
        <f>(Table2[[#This Row],[Sharpe Ratio]]-AVERAGE(Table2[Sharpe Ratio]))/_xlfn.STDEV.P(Table2[Sharpe Ratio])</f>
        <v>0.72687537544401648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244</v>
      </c>
      <c r="AT162">
        <f>_xlfn.RANK.AVG(Table2[[#This Row],[6M Return vs Nifty Z-Score]],Table2[6M Return vs Nifty Z-Score])</f>
        <v>206</v>
      </c>
      <c r="AU162">
        <f>_xlfn.RANK.AVG(Table2[[#This Row],[Sharpe Ratio Z-Score]],Table2[Sharpe Ratio Z-Score])</f>
        <v>171</v>
      </c>
      <c r="AV162">
        <f>(Table2[[#This Row],[Rank 1Y]]+Table2[[#This Row],[Rank 6M]]+Table2[[#This Row],[Rank Sharpe]])/3</f>
        <v>207</v>
      </c>
    </row>
    <row r="163" spans="1:48" x14ac:dyDescent="0.3">
      <c r="A163" t="s">
        <v>910</v>
      </c>
      <c r="B163" t="s">
        <v>911</v>
      </c>
      <c r="C163" t="s">
        <v>3087</v>
      </c>
      <c r="D163" t="s">
        <v>270</v>
      </c>
      <c r="E163">
        <v>16098.627850000001</v>
      </c>
      <c r="F163">
        <v>925</v>
      </c>
      <c r="G163">
        <v>54.833585988147398</v>
      </c>
      <c r="H163">
        <f>(Table2[[#This Row],[1Y Return vs Nifty]]-AVERAGE(Table2[1Y Return vs Nifty]))/_xlfn.STDEV.P(Table2[1Y Return vs Nifty])</f>
        <v>0.32469152902271714</v>
      </c>
      <c r="I163">
        <v>-5.2185998065656101</v>
      </c>
      <c r="J163">
        <f>(Table2[[#This Row],[1M Return vs Nifty]]-AVERAGE(Table2[1M Return vs Nifty]))/_xlfn.STDEV.P(Table2[1M Return vs Nifty])</f>
        <v>-0.36592969374844136</v>
      </c>
      <c r="K163">
        <v>3.6378387057308301</v>
      </c>
      <c r="L163">
        <f>(Table2[[#This Row],[6M Return vs Nifty]]-AVERAGE(Table2[6M Return vs Nifty]))/_xlfn.STDEV.P(Table2[6M Return vs Nifty])</f>
        <v>-7.1003643962329929E-2</v>
      </c>
      <c r="M163">
        <v>-4.4881094869276099</v>
      </c>
      <c r="N163">
        <f>(Table2[[#This Row],[1W Return vs Nifty]]-AVERAGE(Table2[1W Return vs Nifty]))/_xlfn.STDEV.P(Table2[1W Return vs Nifty])</f>
        <v>-0.74716716054112553</v>
      </c>
      <c r="O163">
        <v>953.61</v>
      </c>
      <c r="P163">
        <v>946.03442981798798</v>
      </c>
      <c r="Q163">
        <v>812.64931209060398</v>
      </c>
      <c r="R163">
        <v>31.742452954651402</v>
      </c>
      <c r="S163" s="1">
        <f>(Table2[[#This Row],[Close Price]]-Table2[[#This Row],[20D EMA]])/Table2[[#This Row],[20D EMA]]</f>
        <v>-3.0001782699426403E-2</v>
      </c>
      <c r="T163" s="1">
        <f>(Table2[[#This Row],[Close Price]]-Table2[[#This Row],[50D EMA]])/Table2[[#This Row],[50D EMA]]</f>
        <v>-2.2234317436031263E-2</v>
      </c>
      <c r="U163" s="1">
        <f>(Table2[[#This Row],[Close Price]]-Table2[[#This Row],[200D EMA]])/Table2[[#This Row],[200D EMA]]</f>
        <v>0.13825236327385187</v>
      </c>
      <c r="V163">
        <v>0.82380177124556397</v>
      </c>
      <c r="W163">
        <v>921</v>
      </c>
      <c r="X163">
        <v>938.7</v>
      </c>
      <c r="Y163">
        <v>901.05</v>
      </c>
      <c r="Z163">
        <v>965</v>
      </c>
      <c r="AA163">
        <v>901.05</v>
      </c>
      <c r="AB163">
        <v>980</v>
      </c>
      <c r="AC163" s="1">
        <f>(Table2[[#This Row],[Close Price]]/Table2[[#This Row],[Day Low]])-1</f>
        <v>4.3431053203040193E-3</v>
      </c>
      <c r="AD163" s="1">
        <f>(Table2[[#This Row],[Day High]]/Table2[[#This Row],[Close Price]])-1</f>
        <v>1.4810810810810926E-2</v>
      </c>
      <c r="AE163" s="1">
        <f>(Table2[[#This Row],[Close Price]]/Table2[[#This Row],[Current Week Low]])-1</f>
        <v>2.658010099328556E-2</v>
      </c>
      <c r="AF163" s="1">
        <f>(Table2[[#This Row],[Current Week High]]/Table2[[#This Row],[Close Price]])-1</f>
        <v>4.3243243243243246E-2</v>
      </c>
      <c r="AG163" s="1">
        <f>(Table2[[#This Row],[Close Price]]/Table2[[#This Row],[Current Month Low]])-1</f>
        <v>2.658010099328556E-2</v>
      </c>
      <c r="AH163" s="1">
        <f>(Table2[[#This Row],[Current Month High]]/Table2[[#This Row],[Close Price]])-1</f>
        <v>5.9459459459459518E-2</v>
      </c>
      <c r="AI163">
        <v>14.5945945945946</v>
      </c>
      <c r="AJ163">
        <v>80.238109156095902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-0.05</v>
      </c>
      <c r="AM163" t="s">
        <v>3120</v>
      </c>
      <c r="AN163">
        <v>-7.34</v>
      </c>
      <c r="AO163" t="s">
        <v>3120</v>
      </c>
      <c r="AP163">
        <v>0.15981193370305299</v>
      </c>
      <c r="AQ163">
        <f>(Table2[[#This Row],[Sharpe Ratio]]-AVERAGE(Table2[Sharpe Ratio]))/_xlfn.STDEV.P(Table2[Sharpe Ratio])</f>
        <v>1.136017269411548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0.27660830018236859</v>
      </c>
      <c r="AS163">
        <f>_xlfn.RANK.AVG(Table2[[#This Row],[1Y Return vs Nifty Z-Score]],Table2[1Y Return vs Nifty Z-Score])</f>
        <v>204</v>
      </c>
      <c r="AT163">
        <f>_xlfn.RANK.AVG(Table2[[#This Row],[6M Return vs Nifty Z-Score]],Table2[6M Return vs Nifty Z-Score])</f>
        <v>336</v>
      </c>
      <c r="AU163">
        <f>_xlfn.RANK.AVG(Table2[[#This Row],[Sharpe Ratio Z-Score]],Table2[Sharpe Ratio Z-Score])</f>
        <v>92</v>
      </c>
      <c r="AV163">
        <f>(Table2[[#This Row],[Rank 1Y]]+Table2[[#This Row],[Rank 6M]]+Table2[[#This Row],[Rank Sharpe]])/3</f>
        <v>210.66666666666666</v>
      </c>
    </row>
    <row r="164" spans="1:48" x14ac:dyDescent="0.3">
      <c r="A164" t="s">
        <v>1879</v>
      </c>
      <c r="B164" t="s">
        <v>1880</v>
      </c>
      <c r="C164" t="s">
        <v>3075</v>
      </c>
      <c r="D164" t="s">
        <v>304</v>
      </c>
      <c r="E164">
        <v>3701.2088883000001</v>
      </c>
      <c r="F164">
        <v>1355.75</v>
      </c>
      <c r="G164">
        <v>50.569684968995901</v>
      </c>
      <c r="H164">
        <f>(Table2[[#This Row],[1Y Return vs Nifty]]-AVERAGE(Table2[1Y Return vs Nifty]))/_xlfn.STDEV.P(Table2[1Y Return vs Nifty])</f>
        <v>0.25986531793978213</v>
      </c>
      <c r="I164">
        <v>-0.99843639387119199</v>
      </c>
      <c r="J164">
        <f>(Table2[[#This Row],[1M Return vs Nifty]]-AVERAGE(Table2[1M Return vs Nifty]))/_xlfn.STDEV.P(Table2[1M Return vs Nifty])</f>
        <v>3.0341677749299273E-2</v>
      </c>
      <c r="K164">
        <v>20.027801297768999</v>
      </c>
      <c r="L164">
        <f>(Table2[[#This Row],[6M Return vs Nifty]]-AVERAGE(Table2[6M Return vs Nifty]))/_xlfn.STDEV.P(Table2[6M Return vs Nifty])</f>
        <v>0.48842610506269429</v>
      </c>
      <c r="M164">
        <v>1.2695230835251401</v>
      </c>
      <c r="N164">
        <f>(Table2[[#This Row],[1W Return vs Nifty]]-AVERAGE(Table2[1W Return vs Nifty]))/_xlfn.STDEV.P(Table2[1W Return vs Nifty])</f>
        <v>0.39370465711756142</v>
      </c>
      <c r="O164">
        <v>1358.22</v>
      </c>
      <c r="P164">
        <v>1344.4713703048401</v>
      </c>
      <c r="Q164">
        <v>1192.6714602120101</v>
      </c>
      <c r="R164">
        <v>43.800915859897003</v>
      </c>
      <c r="S164" s="1">
        <f>(Table2[[#This Row],[Close Price]]-Table2[[#This Row],[20D EMA]])/Table2[[#This Row],[20D EMA]]</f>
        <v>-1.8185566403086592E-3</v>
      </c>
      <c r="T164" s="1">
        <f>(Table2[[#This Row],[Close Price]]-Table2[[#This Row],[50D EMA]])/Table2[[#This Row],[50D EMA]]</f>
        <v>8.3888954010248908E-3</v>
      </c>
      <c r="U164" s="1">
        <f>(Table2[[#This Row],[Close Price]]-Table2[[#This Row],[200D EMA]])/Table2[[#This Row],[200D EMA]]</f>
        <v>0.13673383260047239</v>
      </c>
      <c r="V164">
        <v>0.77514635105838903</v>
      </c>
      <c r="W164">
        <v>1350.25</v>
      </c>
      <c r="X164">
        <v>1359.9</v>
      </c>
      <c r="Y164">
        <v>1345.5</v>
      </c>
      <c r="Z164">
        <v>1380.75</v>
      </c>
      <c r="AA164">
        <v>1345.5</v>
      </c>
      <c r="AB164">
        <v>1380.75</v>
      </c>
      <c r="AC164" s="1">
        <f>(Table2[[#This Row],[Close Price]]/Table2[[#This Row],[Day Low]])-1</f>
        <v>4.0733197556008793E-3</v>
      </c>
      <c r="AD164" s="1">
        <f>(Table2[[#This Row],[Day High]]/Table2[[#This Row],[Close Price]])-1</f>
        <v>3.0610363267564722E-3</v>
      </c>
      <c r="AE164" s="1">
        <f>(Table2[[#This Row],[Close Price]]/Table2[[#This Row],[Current Week Low]])-1</f>
        <v>7.6179858788554267E-3</v>
      </c>
      <c r="AF164" s="1">
        <f>(Table2[[#This Row],[Current Week High]]/Table2[[#This Row],[Close Price]])-1</f>
        <v>1.8439977872026558E-2</v>
      </c>
      <c r="AG164" s="1">
        <f>(Table2[[#This Row],[Close Price]]/Table2[[#This Row],[Current Month Low]])-1</f>
        <v>7.6179858788554267E-3</v>
      </c>
      <c r="AH164" s="1">
        <f>(Table2[[#This Row],[Current Month High]]/Table2[[#This Row],[Close Price]])-1</f>
        <v>1.8439977872026558E-2</v>
      </c>
      <c r="AI164">
        <v>4.3702747556702803</v>
      </c>
      <c r="AJ164">
        <v>78.847041751863301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-0.11</v>
      </c>
      <c r="AM164" t="s">
        <v>3120</v>
      </c>
      <c r="AN164">
        <v>-0.11</v>
      </c>
      <c r="AO164" t="s">
        <v>3120</v>
      </c>
      <c r="AP164">
        <v>0.103241062785356</v>
      </c>
      <c r="AQ164">
        <f>(Table2[[#This Row],[Sharpe Ratio]]-AVERAGE(Table2[Sharpe Ratio]))/_xlfn.STDEV.P(Table2[Sharpe Ratio])</f>
        <v>0.47793473235750455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1.6502724902268415</v>
      </c>
      <c r="AS164">
        <f>_xlfn.RANK.AVG(Table2[[#This Row],[1Y Return vs Nifty Z-Score]],Table2[1Y Return vs Nifty Z-Score])</f>
        <v>227</v>
      </c>
      <c r="AT164">
        <f>_xlfn.RANK.AVG(Table2[[#This Row],[6M Return vs Nifty Z-Score]],Table2[6M Return vs Nifty Z-Score])</f>
        <v>184</v>
      </c>
      <c r="AU164">
        <f>_xlfn.RANK.AVG(Table2[[#This Row],[Sharpe Ratio Z-Score]],Table2[Sharpe Ratio Z-Score])</f>
        <v>221</v>
      </c>
      <c r="AV164">
        <f>(Table2[[#This Row],[Rank 1Y]]+Table2[[#This Row],[Rank 6M]]+Table2[[#This Row],[Rank Sharpe]])/3</f>
        <v>210.66666666666666</v>
      </c>
    </row>
    <row r="165" spans="1:48" x14ac:dyDescent="0.3">
      <c r="A165" t="s">
        <v>259</v>
      </c>
      <c r="B165" t="s">
        <v>260</v>
      </c>
      <c r="C165" t="s">
        <v>3084</v>
      </c>
      <c r="D165" t="s">
        <v>46</v>
      </c>
      <c r="E165">
        <v>105040.692770496</v>
      </c>
      <c r="F165">
        <v>99.48</v>
      </c>
      <c r="G165">
        <v>66.092469751367403</v>
      </c>
      <c r="H165">
        <f>(Table2[[#This Row],[1Y Return vs Nifty]]-AVERAGE(Table2[1Y Return vs Nifty]))/_xlfn.STDEV.P(Table2[1Y Return vs Nifty])</f>
        <v>0.49586594702972137</v>
      </c>
      <c r="I165">
        <v>-1.15099219710601</v>
      </c>
      <c r="J165">
        <f>(Table2[[#This Row],[1M Return vs Nifty]]-AVERAGE(Table2[1M Return vs Nifty]))/_xlfn.STDEV.P(Table2[1M Return vs Nifty])</f>
        <v>1.6016759146395349E-2</v>
      </c>
      <c r="K165">
        <v>9.6659555857431897E-2</v>
      </c>
      <c r="L165">
        <f>(Table2[[#This Row],[6M Return vs Nifty]]-AVERAGE(Table2[6M Return vs Nifty]))/_xlfn.STDEV.P(Table2[6M Return vs Nifty])</f>
        <v>-0.19187280104196011</v>
      </c>
      <c r="M165">
        <v>1.51863148242252</v>
      </c>
      <c r="N165">
        <f>(Table2[[#This Row],[1W Return vs Nifty]]-AVERAGE(Table2[1W Return vs Nifty]))/_xlfn.STDEV.P(Table2[1W Return vs Nifty])</f>
        <v>0.44306535326593532</v>
      </c>
      <c r="O165">
        <v>96.86</v>
      </c>
      <c r="P165">
        <v>94.397380620922704</v>
      </c>
      <c r="Q165">
        <v>81.817662820328593</v>
      </c>
      <c r="R165">
        <v>58.730560199907899</v>
      </c>
      <c r="S165" s="1">
        <f>(Table2[[#This Row],[Close Price]]-Table2[[#This Row],[20D EMA]])/Table2[[#This Row],[20D EMA]]</f>
        <v>2.7049349576708698E-2</v>
      </c>
      <c r="T165" s="1">
        <f>(Table2[[#This Row],[Close Price]]-Table2[[#This Row],[50D EMA]])/Table2[[#This Row],[50D EMA]]</f>
        <v>5.3842800993471246E-2</v>
      </c>
      <c r="U165" s="1">
        <f>(Table2[[#This Row],[Close Price]]-Table2[[#This Row],[200D EMA]])/Table2[[#This Row],[200D EMA]]</f>
        <v>0.21587437933124373</v>
      </c>
      <c r="V165">
        <v>0.71674680567895899</v>
      </c>
      <c r="W165">
        <v>98.96</v>
      </c>
      <c r="X165">
        <v>100.49</v>
      </c>
      <c r="Y165">
        <v>90.1</v>
      </c>
      <c r="Z165">
        <v>100.49</v>
      </c>
      <c r="AA165">
        <v>90.1</v>
      </c>
      <c r="AB165">
        <v>102.53</v>
      </c>
      <c r="AC165" s="1">
        <f>(Table2[[#This Row],[Close Price]]/Table2[[#This Row],[Day Low]])-1</f>
        <v>5.2546483427649004E-3</v>
      </c>
      <c r="AD165" s="1">
        <f>(Table2[[#This Row],[Day High]]/Table2[[#This Row],[Close Price]])-1</f>
        <v>1.0152794531564036E-2</v>
      </c>
      <c r="AE165" s="1">
        <f>(Table2[[#This Row],[Close Price]]/Table2[[#This Row],[Current Week Low]])-1</f>
        <v>0.10410654827968924</v>
      </c>
      <c r="AF165" s="1">
        <f>(Table2[[#This Row],[Current Week High]]/Table2[[#This Row],[Close Price]])-1</f>
        <v>1.0152794531564036E-2</v>
      </c>
      <c r="AG165" s="1">
        <f>(Table2[[#This Row],[Close Price]]/Table2[[#This Row],[Current Month Low]])-1</f>
        <v>0.10410654827968924</v>
      </c>
      <c r="AH165" s="1">
        <f>(Table2[[#This Row],[Current Month High]]/Table2[[#This Row],[Close Price]])-1</f>
        <v>3.0659429030960972E-2</v>
      </c>
      <c r="AI165">
        <v>4.2923200643345298</v>
      </c>
      <c r="AJ165">
        <v>92.977691561590703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0.08</v>
      </c>
      <c r="AM165" t="s">
        <v>3121</v>
      </c>
      <c r="AN165">
        <v>4.4000000000000004</v>
      </c>
      <c r="AO165" t="s">
        <v>3121</v>
      </c>
      <c r="AP165">
        <v>0.16468043267471999</v>
      </c>
      <c r="AQ165">
        <f>(Table2[[#This Row],[Sharpe Ratio]]-AVERAGE(Table2[Sharpe Ratio]))/_xlfn.STDEV.P(Table2[Sharpe Ratio])</f>
        <v>1.1926519667910673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1.955727225191159</v>
      </c>
      <c r="AS165">
        <f>_xlfn.RANK.AVG(Table2[[#This Row],[1Y Return vs Nifty Z-Score]],Table2[1Y Return vs Nifty Z-Score])</f>
        <v>173</v>
      </c>
      <c r="AT165">
        <f>_xlfn.RANK.AVG(Table2[[#This Row],[6M Return vs Nifty Z-Score]],Table2[6M Return vs Nifty Z-Score])</f>
        <v>376</v>
      </c>
      <c r="AU165">
        <f>_xlfn.RANK.AVG(Table2[[#This Row],[Sharpe Ratio Z-Score]],Table2[Sharpe Ratio Z-Score])</f>
        <v>85</v>
      </c>
      <c r="AV165">
        <f>(Table2[[#This Row],[Rank 1Y]]+Table2[[#This Row],[Rank 6M]]+Table2[[#This Row],[Rank Sharpe]])/3</f>
        <v>211.33333333333334</v>
      </c>
    </row>
    <row r="166" spans="1:48" x14ac:dyDescent="0.3">
      <c r="A166" t="s">
        <v>1324</v>
      </c>
      <c r="B166" t="s">
        <v>1325</v>
      </c>
      <c r="C166" t="s">
        <v>3094</v>
      </c>
      <c r="D166" t="s">
        <v>1326</v>
      </c>
      <c r="E166">
        <v>8287.3562867500004</v>
      </c>
      <c r="F166">
        <v>674.15</v>
      </c>
      <c r="G166">
        <v>19.501658977106899</v>
      </c>
      <c r="H166">
        <f>(Table2[[#This Row],[1Y Return vs Nifty]]-AVERAGE(Table2[1Y Return vs Nifty]))/_xlfn.STDEV.P(Table2[1Y Return vs Nifty])</f>
        <v>-0.21247735648775218</v>
      </c>
      <c r="I166">
        <v>3.58442244571535</v>
      </c>
      <c r="J166">
        <f>(Table2[[#This Row],[1M Return vs Nifty]]-AVERAGE(Table2[1M Return vs Nifty]))/_xlfn.STDEV.P(Table2[1M Return vs Nifty])</f>
        <v>0.46066998026970302</v>
      </c>
      <c r="K166">
        <v>21.588084597121998</v>
      </c>
      <c r="L166">
        <f>(Table2[[#This Row],[6M Return vs Nifty]]-AVERAGE(Table2[6M Return vs Nifty]))/_xlfn.STDEV.P(Table2[6M Return vs Nifty])</f>
        <v>0.54168241298062714</v>
      </c>
      <c r="M166">
        <v>-2.9049387784151199</v>
      </c>
      <c r="N166">
        <f>(Table2[[#This Row],[1W Return vs Nifty]]-AVERAGE(Table2[1W Return vs Nifty]))/_xlfn.STDEV.P(Table2[1W Return vs Nifty])</f>
        <v>-0.43346273050268597</v>
      </c>
      <c r="O166">
        <v>668.05</v>
      </c>
      <c r="P166">
        <v>625.45067294717001</v>
      </c>
      <c r="Q166">
        <v>549.47025119879004</v>
      </c>
      <c r="R166">
        <v>49.300904002134303</v>
      </c>
      <c r="S166" s="1">
        <f>(Table2[[#This Row],[Close Price]]-Table2[[#This Row],[20D EMA]])/Table2[[#This Row],[20D EMA]]</f>
        <v>9.1310530648903866E-3</v>
      </c>
      <c r="T166" s="1">
        <f>(Table2[[#This Row],[Close Price]]-Table2[[#This Row],[50D EMA]])/Table2[[#This Row],[50D EMA]]</f>
        <v>7.7862778248131273E-2</v>
      </c>
      <c r="U166" s="1">
        <f>(Table2[[#This Row],[Close Price]]-Table2[[#This Row],[200D EMA]])/Table2[[#This Row],[200D EMA]]</f>
        <v>0.22690900650070442</v>
      </c>
      <c r="V166">
        <v>1.3964638893681101</v>
      </c>
      <c r="W166">
        <v>665.75</v>
      </c>
      <c r="X166">
        <v>688</v>
      </c>
      <c r="Y166">
        <v>652.70000000000005</v>
      </c>
      <c r="Z166">
        <v>700</v>
      </c>
      <c r="AA166">
        <v>652.70000000000005</v>
      </c>
      <c r="AB166">
        <v>719</v>
      </c>
      <c r="AC166" s="1">
        <f>(Table2[[#This Row],[Close Price]]/Table2[[#This Row],[Day Low]])-1</f>
        <v>1.2617348854675248E-2</v>
      </c>
      <c r="AD166" s="1">
        <f>(Table2[[#This Row],[Day High]]/Table2[[#This Row],[Close Price]])-1</f>
        <v>2.054438923088342E-2</v>
      </c>
      <c r="AE166" s="1">
        <f>(Table2[[#This Row],[Close Price]]/Table2[[#This Row],[Current Week Low]])-1</f>
        <v>3.2863490117971406E-2</v>
      </c>
      <c r="AF166" s="1">
        <f>(Table2[[#This Row],[Current Week High]]/Table2[[#This Row],[Close Price]])-1</f>
        <v>3.8344582066305755E-2</v>
      </c>
      <c r="AG166" s="1">
        <f>(Table2[[#This Row],[Close Price]]/Table2[[#This Row],[Current Month Low]])-1</f>
        <v>3.2863490117971406E-2</v>
      </c>
      <c r="AH166" s="1">
        <f>(Table2[[#This Row],[Current Month High]]/Table2[[#This Row],[Close Price]])-1</f>
        <v>6.6528220722391174E-2</v>
      </c>
      <c r="AI166">
        <v>13.9805681228213</v>
      </c>
      <c r="AJ166">
        <v>65.659171888438294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0.23</v>
      </c>
      <c r="AM166" t="s">
        <v>3121</v>
      </c>
      <c r="AN166">
        <v>-1.54</v>
      </c>
      <c r="AO166" t="s">
        <v>3120</v>
      </c>
      <c r="AP166">
        <v>0.15028907034076899</v>
      </c>
      <c r="AQ166">
        <f>(Table2[[#This Row],[Sharpe Ratio]]-AVERAGE(Table2[Sharpe Ratio]))/_xlfn.STDEV.P(Table2[Sharpe Ratio])</f>
        <v>1.0252388779919031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1.3816511842517949</v>
      </c>
      <c r="AS166">
        <f>_xlfn.RANK.AVG(Table2[[#This Row],[1Y Return vs Nifty Z-Score]],Table2[1Y Return vs Nifty Z-Score])</f>
        <v>348</v>
      </c>
      <c r="AT166">
        <f>_xlfn.RANK.AVG(Table2[[#This Row],[6M Return vs Nifty Z-Score]],Table2[6M Return vs Nifty Z-Score])</f>
        <v>176</v>
      </c>
      <c r="AU166">
        <f>_xlfn.RANK.AVG(Table2[[#This Row],[Sharpe Ratio Z-Score]],Table2[Sharpe Ratio Z-Score])</f>
        <v>112</v>
      </c>
      <c r="AV166">
        <f>(Table2[[#This Row],[Rank 1Y]]+Table2[[#This Row],[Rank 6M]]+Table2[[#This Row],[Rank Sharpe]])/3</f>
        <v>212</v>
      </c>
    </row>
    <row r="167" spans="1:48" x14ac:dyDescent="0.3">
      <c r="A167" t="s">
        <v>1109</v>
      </c>
      <c r="B167" t="s">
        <v>1110</v>
      </c>
      <c r="C167" t="s">
        <v>3084</v>
      </c>
      <c r="D167" t="s">
        <v>75</v>
      </c>
      <c r="E167">
        <v>11135.071447030001</v>
      </c>
      <c r="F167">
        <v>230.33</v>
      </c>
      <c r="G167">
        <v>66.394965216386694</v>
      </c>
      <c r="H167">
        <f>(Table2[[#This Row],[1Y Return vs Nifty]]-AVERAGE(Table2[1Y Return vs Nifty]))/_xlfn.STDEV.P(Table2[1Y Return vs Nifty])</f>
        <v>0.5004649362602156</v>
      </c>
      <c r="I167">
        <v>2.2082037414629401</v>
      </c>
      <c r="J167">
        <f>(Table2[[#This Row],[1M Return vs Nifty]]-AVERAGE(Table2[1M Return vs Nifty]))/_xlfn.STDEV.P(Table2[1M Return vs Nifty])</f>
        <v>0.33144368733173446</v>
      </c>
      <c r="K167">
        <v>16.9165724332431</v>
      </c>
      <c r="L167">
        <f>(Table2[[#This Row],[6M Return vs Nifty]]-AVERAGE(Table2[6M Return vs Nifty]))/_xlfn.STDEV.P(Table2[6M Return vs Nifty])</f>
        <v>0.38223220906889671</v>
      </c>
      <c r="M167">
        <v>2.3023000524780501</v>
      </c>
      <c r="N167">
        <f>(Table2[[#This Row],[1W Return vs Nifty]]-AVERAGE(Table2[1W Return vs Nifty]))/_xlfn.STDEV.P(Table2[1W Return vs Nifty])</f>
        <v>0.59834886172554724</v>
      </c>
      <c r="O167">
        <v>222.76</v>
      </c>
      <c r="P167">
        <v>216.744259967326</v>
      </c>
      <c r="Q167">
        <v>188.701337236348</v>
      </c>
      <c r="R167">
        <v>59.553755698624201</v>
      </c>
      <c r="S167" s="1">
        <f>(Table2[[#This Row],[Close Price]]-Table2[[#This Row],[20D EMA]])/Table2[[#This Row],[20D EMA]]</f>
        <v>3.3982761716645812E-2</v>
      </c>
      <c r="T167" s="1">
        <f>(Table2[[#This Row],[Close Price]]-Table2[[#This Row],[50D EMA]])/Table2[[#This Row],[50D EMA]]</f>
        <v>6.2680968043730648E-2</v>
      </c>
      <c r="U167" s="1">
        <f>(Table2[[#This Row],[Close Price]]-Table2[[#This Row],[200D EMA]])/Table2[[#This Row],[200D EMA]]</f>
        <v>0.2206060824651826</v>
      </c>
      <c r="V167">
        <v>1.09141502353495</v>
      </c>
      <c r="W167">
        <v>228.73</v>
      </c>
      <c r="X167">
        <v>236</v>
      </c>
      <c r="Y167">
        <v>211.2</v>
      </c>
      <c r="Z167">
        <v>237.79</v>
      </c>
      <c r="AA167">
        <v>211.2</v>
      </c>
      <c r="AB167">
        <v>240.9</v>
      </c>
      <c r="AC167" s="1">
        <f>(Table2[[#This Row],[Close Price]]/Table2[[#This Row],[Day Low]])-1</f>
        <v>6.9951471166878054E-3</v>
      </c>
      <c r="AD167" s="1">
        <f>(Table2[[#This Row],[Day High]]/Table2[[#This Row],[Close Price]])-1</f>
        <v>2.4616854078930217E-2</v>
      </c>
      <c r="AE167" s="1">
        <f>(Table2[[#This Row],[Close Price]]/Table2[[#This Row],[Current Week Low]])-1</f>
        <v>9.0577651515151736E-2</v>
      </c>
      <c r="AF167" s="1">
        <f>(Table2[[#This Row],[Current Week High]]/Table2[[#This Row],[Close Price]])-1</f>
        <v>3.2388312421308463E-2</v>
      </c>
      <c r="AG167" s="1">
        <f>(Table2[[#This Row],[Close Price]]/Table2[[#This Row],[Current Month Low]])-1</f>
        <v>9.0577651515151736E-2</v>
      </c>
      <c r="AH167" s="1">
        <f>(Table2[[#This Row],[Current Month High]]/Table2[[#This Row],[Close Price]])-1</f>
        <v>4.589067859158602E-2</v>
      </c>
      <c r="AI167">
        <v>5.6484174879520603</v>
      </c>
      <c r="AJ167">
        <v>99.333621808740801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0.05</v>
      </c>
      <c r="AM167" t="s">
        <v>3121</v>
      </c>
      <c r="AN167">
        <v>4.99</v>
      </c>
      <c r="AO167" t="s">
        <v>3121</v>
      </c>
      <c r="AP167">
        <v>8.8946700722021002E-2</v>
      </c>
      <c r="AQ167">
        <f>(Table2[[#This Row],[Sharpe Ratio]]-AVERAGE(Table2[Sharpe Ratio]))/_xlfn.STDEV.P(Table2[Sharpe Ratio])</f>
        <v>0.31165003672511282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2.1241397311115069</v>
      </c>
      <c r="AS167">
        <f>_xlfn.RANK.AVG(Table2[[#This Row],[1Y Return vs Nifty Z-Score]],Table2[1Y Return vs Nifty Z-Score])</f>
        <v>171</v>
      </c>
      <c r="AT167">
        <f>_xlfn.RANK.AVG(Table2[[#This Row],[6M Return vs Nifty Z-Score]],Table2[6M Return vs Nifty Z-Score])</f>
        <v>217</v>
      </c>
      <c r="AU167">
        <f>_xlfn.RANK.AVG(Table2[[#This Row],[Sharpe Ratio Z-Score]],Table2[Sharpe Ratio Z-Score])</f>
        <v>252</v>
      </c>
      <c r="AV167">
        <f>(Table2[[#This Row],[Rank 1Y]]+Table2[[#This Row],[Rank 6M]]+Table2[[#This Row],[Rank Sharpe]])/3</f>
        <v>213.33333333333334</v>
      </c>
    </row>
    <row r="168" spans="1:48" x14ac:dyDescent="0.3">
      <c r="A168" t="s">
        <v>1019</v>
      </c>
      <c r="B168" t="s">
        <v>1020</v>
      </c>
      <c r="C168" t="s">
        <v>3075</v>
      </c>
      <c r="D168" t="s">
        <v>21</v>
      </c>
      <c r="E168">
        <v>12886.860564500001</v>
      </c>
      <c r="F168">
        <v>2286.25</v>
      </c>
      <c r="G168">
        <v>144.20559989985699</v>
      </c>
      <c r="H168">
        <f>(Table2[[#This Row],[1Y Return vs Nifty]]-AVERAGE(Table2[1Y Return vs Nifty]))/_xlfn.STDEV.P(Table2[1Y Return vs Nifty])</f>
        <v>1.6834587735542066</v>
      </c>
      <c r="I168">
        <v>-15.961698922054399</v>
      </c>
      <c r="J168">
        <f>(Table2[[#This Row],[1M Return vs Nifty]]-AVERAGE(Table2[1M Return vs Nifty]))/_xlfn.STDEV.P(Table2[1M Return vs Nifty])</f>
        <v>-1.3747016782230552</v>
      </c>
      <c r="K168">
        <v>54.781119076873701</v>
      </c>
      <c r="L168">
        <f>(Table2[[#This Row],[6M Return vs Nifty]]-AVERAGE(Table2[6M Return vs Nifty]))/_xlfn.STDEV.P(Table2[6M Return vs Nifty])</f>
        <v>1.6746423477035355</v>
      </c>
      <c r="M168">
        <v>3.6741348316476299</v>
      </c>
      <c r="N168">
        <f>(Table2[[#This Row],[1W Return vs Nifty]]-AVERAGE(Table2[1W Return vs Nifty]))/_xlfn.STDEV.P(Table2[1W Return vs Nifty])</f>
        <v>0.87017719027683083</v>
      </c>
      <c r="O168">
        <v>2346.94</v>
      </c>
      <c r="P168">
        <v>2340.1225350476102</v>
      </c>
      <c r="Q168">
        <v>1743.40098741985</v>
      </c>
      <c r="R168">
        <v>45.261001132159997</v>
      </c>
      <c r="S168" s="1">
        <f>(Table2[[#This Row],[Close Price]]-Table2[[#This Row],[20D EMA]])/Table2[[#This Row],[20D EMA]]</f>
        <v>-2.5859203899545814E-2</v>
      </c>
      <c r="T168" s="1">
        <f>(Table2[[#This Row],[Close Price]]-Table2[[#This Row],[50D EMA]])/Table2[[#This Row],[50D EMA]]</f>
        <v>-2.3021245358211189E-2</v>
      </c>
      <c r="U168" s="1">
        <f>(Table2[[#This Row],[Close Price]]-Table2[[#This Row],[200D EMA]])/Table2[[#This Row],[200D EMA]]</f>
        <v>0.31137358329912418</v>
      </c>
      <c r="V168">
        <v>0.82476448184274997</v>
      </c>
      <c r="W168">
        <v>2235.65</v>
      </c>
      <c r="X168">
        <v>2303.5500000000002</v>
      </c>
      <c r="Y168">
        <v>2108</v>
      </c>
      <c r="Z168">
        <v>2335</v>
      </c>
      <c r="AA168">
        <v>2108</v>
      </c>
      <c r="AB168">
        <v>2421</v>
      </c>
      <c r="AC168" s="1">
        <f>(Table2[[#This Row],[Close Price]]/Table2[[#This Row],[Day Low]])-1</f>
        <v>2.2633238655424659E-2</v>
      </c>
      <c r="AD168" s="1">
        <f>(Table2[[#This Row],[Day High]]/Table2[[#This Row],[Close Price]])-1</f>
        <v>7.5669764898853575E-3</v>
      </c>
      <c r="AE168" s="1">
        <f>(Table2[[#This Row],[Close Price]]/Table2[[#This Row],[Current Week Low]])-1</f>
        <v>8.4558823529411686E-2</v>
      </c>
      <c r="AF168" s="1">
        <f>(Table2[[#This Row],[Current Week High]]/Table2[[#This Row],[Close Price]])-1</f>
        <v>2.1323127392017582E-2</v>
      </c>
      <c r="AG168" s="1">
        <f>(Table2[[#This Row],[Close Price]]/Table2[[#This Row],[Current Month Low]])-1</f>
        <v>8.4558823529411686E-2</v>
      </c>
      <c r="AH168" s="1">
        <f>(Table2[[#This Row],[Current Month High]]/Table2[[#This Row],[Close Price]])-1</f>
        <v>5.8939311098961111E-2</v>
      </c>
      <c r="AI168">
        <v>21.244395844723801</v>
      </c>
      <c r="AJ168">
        <v>209.538315732466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-0.03</v>
      </c>
      <c r="AM168" t="s">
        <v>3120</v>
      </c>
      <c r="AN168">
        <v>-5.46</v>
      </c>
      <c r="AO168" t="s">
        <v>3120</v>
      </c>
      <c r="AQ168">
        <f>(Table2[[#This Row],[Sharpe Ratio]]-AVERAGE(Table2[Sharpe Ratio]))/_xlfn.STDEV.P(Table2[Sharpe Ratio])</f>
        <v>-0.72305686320743012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2.1305197701040877</v>
      </c>
      <c r="AS168">
        <f>_xlfn.RANK.AVG(Table2[[#This Row],[1Y Return vs Nifty Z-Score]],Table2[1Y Return vs Nifty Z-Score])</f>
        <v>44</v>
      </c>
      <c r="AT168">
        <f>_xlfn.RANK.AVG(Table2[[#This Row],[6M Return vs Nifty Z-Score]],Table2[6M Return vs Nifty Z-Score])</f>
        <v>50</v>
      </c>
      <c r="AU168">
        <f>_xlfn.RANK.AVG(Table2[[#This Row],[Sharpe Ratio Z-Score]],Table2[Sharpe Ratio Z-Score])</f>
        <v>548.5</v>
      </c>
      <c r="AV168">
        <f>(Table2[[#This Row],[Rank 1Y]]+Table2[[#This Row],[Rank 6M]]+Table2[[#This Row],[Rank Sharpe]])/3</f>
        <v>214.16666666666666</v>
      </c>
    </row>
    <row r="169" spans="1:48" x14ac:dyDescent="0.3">
      <c r="A169" t="s">
        <v>490</v>
      </c>
      <c r="B169" t="s">
        <v>491</v>
      </c>
      <c r="C169" t="s">
        <v>3076</v>
      </c>
      <c r="D169" t="s">
        <v>256</v>
      </c>
      <c r="E169">
        <v>41680.600079299998</v>
      </c>
      <c r="F169">
        <v>659.75</v>
      </c>
      <c r="G169">
        <v>84.663790273186507</v>
      </c>
      <c r="H169">
        <f>(Table2[[#This Row],[1Y Return vs Nifty]]-AVERAGE(Table2[1Y Return vs Nifty]))/_xlfn.STDEV.P(Table2[1Y Return vs Nifty])</f>
        <v>0.778214983470502</v>
      </c>
      <c r="I169">
        <v>-5.0664307216015096</v>
      </c>
      <c r="J169">
        <f>(Table2[[#This Row],[1M Return vs Nifty]]-AVERAGE(Table2[1M Return vs Nifty]))/_xlfn.STDEV.P(Table2[1M Return vs Nifty])</f>
        <v>-0.35164108781036446</v>
      </c>
      <c r="K169">
        <v>24.5292020855441</v>
      </c>
      <c r="L169">
        <f>(Table2[[#This Row],[6M Return vs Nifty]]-AVERAGE(Table2[6M Return vs Nifty]))/_xlfn.STDEV.P(Table2[6M Return vs Nifty])</f>
        <v>0.64206998916706426</v>
      </c>
      <c r="M169">
        <v>-2.27574107439137</v>
      </c>
      <c r="N169">
        <f>(Table2[[#This Row],[1W Return vs Nifty]]-AVERAGE(Table2[1W Return vs Nifty]))/_xlfn.STDEV.P(Table2[1W Return vs Nifty])</f>
        <v>-0.30878754161688293</v>
      </c>
      <c r="O169">
        <v>641.25</v>
      </c>
      <c r="P169">
        <v>631.72163151287998</v>
      </c>
      <c r="Q169">
        <v>532.99411612379902</v>
      </c>
      <c r="R169">
        <v>61.008381575679103</v>
      </c>
      <c r="S169" s="1">
        <f>(Table2[[#This Row],[Close Price]]-Table2[[#This Row],[20D EMA]])/Table2[[#This Row],[20D EMA]]</f>
        <v>2.884990253411306E-2</v>
      </c>
      <c r="T169" s="1">
        <f>(Table2[[#This Row],[Close Price]]-Table2[[#This Row],[50D EMA]])/Table2[[#This Row],[50D EMA]]</f>
        <v>4.4368226587391375E-2</v>
      </c>
      <c r="U169" s="1">
        <f>(Table2[[#This Row],[Close Price]]-Table2[[#This Row],[200D EMA]])/Table2[[#This Row],[200D EMA]]</f>
        <v>0.23781854253482843</v>
      </c>
      <c r="V169">
        <v>1.1038712137071001</v>
      </c>
      <c r="W169">
        <v>632</v>
      </c>
      <c r="X169">
        <v>661.5</v>
      </c>
      <c r="Y169">
        <v>597</v>
      </c>
      <c r="Z169">
        <v>661.5</v>
      </c>
      <c r="AA169">
        <v>597</v>
      </c>
      <c r="AB169">
        <v>673.35</v>
      </c>
      <c r="AC169" s="1">
        <f>(Table2[[#This Row],[Close Price]]/Table2[[#This Row],[Day Low]])-1</f>
        <v>4.3908227848101333E-2</v>
      </c>
      <c r="AD169" s="1">
        <f>(Table2[[#This Row],[Day High]]/Table2[[#This Row],[Close Price]])-1</f>
        <v>2.6525198938991412E-3</v>
      </c>
      <c r="AE169" s="1">
        <f>(Table2[[#This Row],[Close Price]]/Table2[[#This Row],[Current Week Low]])-1</f>
        <v>0.10510887772194311</v>
      </c>
      <c r="AF169" s="1">
        <f>(Table2[[#This Row],[Current Week High]]/Table2[[#This Row],[Close Price]])-1</f>
        <v>2.6525198938991412E-3</v>
      </c>
      <c r="AG169" s="1">
        <f>(Table2[[#This Row],[Close Price]]/Table2[[#This Row],[Current Month Low]])-1</f>
        <v>0.10510887772194311</v>
      </c>
      <c r="AH169" s="1">
        <f>(Table2[[#This Row],[Current Month High]]/Table2[[#This Row],[Close Price]])-1</f>
        <v>2.0613868889731046E-2</v>
      </c>
      <c r="AI169">
        <v>3.9636225843122399</v>
      </c>
      <c r="AJ169">
        <v>113.85737439222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0.03</v>
      </c>
      <c r="AM169" t="s">
        <v>3121</v>
      </c>
      <c r="AN169">
        <v>4.3</v>
      </c>
      <c r="AO169" t="s">
        <v>3121</v>
      </c>
      <c r="AP169">
        <v>5.2061418288245002E-2</v>
      </c>
      <c r="AQ169">
        <f>(Table2[[#This Row],[Sharpe Ratio]]-AVERAGE(Table2[Sharpe Ratio]))/_xlfn.STDEV.P(Table2[Sharpe Ratio])</f>
        <v>-0.11743227808119483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0.64242406512912409</v>
      </c>
      <c r="AS169">
        <f>_xlfn.RANK.AVG(Table2[[#This Row],[1Y Return vs Nifty Z-Score]],Table2[1Y Return vs Nifty Z-Score])</f>
        <v>116</v>
      </c>
      <c r="AT169">
        <f>_xlfn.RANK.AVG(Table2[[#This Row],[6M Return vs Nifty Z-Score]],Table2[6M Return vs Nifty Z-Score])</f>
        <v>148</v>
      </c>
      <c r="AU169">
        <f>_xlfn.RANK.AVG(Table2[[#This Row],[Sharpe Ratio Z-Score]],Table2[Sharpe Ratio Z-Score])</f>
        <v>379</v>
      </c>
      <c r="AV169">
        <f>(Table2[[#This Row],[Rank 1Y]]+Table2[[#This Row],[Rank 6M]]+Table2[[#This Row],[Rank Sharpe]])/3</f>
        <v>214.33333333333334</v>
      </c>
    </row>
    <row r="170" spans="1:48" x14ac:dyDescent="0.3">
      <c r="A170" t="s">
        <v>869</v>
      </c>
      <c r="B170" t="s">
        <v>870</v>
      </c>
      <c r="C170" t="s">
        <v>3083</v>
      </c>
      <c r="D170" t="s">
        <v>136</v>
      </c>
      <c r="E170">
        <v>17220.57024411</v>
      </c>
      <c r="F170">
        <v>943.85</v>
      </c>
      <c r="G170">
        <v>304.80738896623302</v>
      </c>
      <c r="H170">
        <f>(Table2[[#This Row],[1Y Return vs Nifty]]-AVERAGE(Table2[1Y Return vs Nifty]))/_xlfn.STDEV.P(Table2[1Y Return vs Nifty])</f>
        <v>4.1251677699759135</v>
      </c>
      <c r="I170">
        <v>-2.4826245361422399</v>
      </c>
      <c r="J170">
        <f>(Table2[[#This Row],[1M Return vs Nifty]]-AVERAGE(Table2[1M Return vs Nifty]))/_xlfn.STDEV.P(Table2[1M Return vs Nifty])</f>
        <v>-0.1090228949421941</v>
      </c>
      <c r="K170">
        <v>-19.847240842070001</v>
      </c>
      <c r="L170">
        <f>(Table2[[#This Row],[6M Return vs Nifty]]-AVERAGE(Table2[6M Return vs Nifty]))/_xlfn.STDEV.P(Table2[6M Return vs Nifty])</f>
        <v>-0.87260719146775145</v>
      </c>
      <c r="M170">
        <v>-0.85839111060074802</v>
      </c>
      <c r="N170">
        <f>(Table2[[#This Row],[1W Return vs Nifty]]-AVERAGE(Table2[1W Return vs Nifty]))/_xlfn.STDEV.P(Table2[1W Return vs Nifty])</f>
        <v>-2.7940403550702465E-2</v>
      </c>
      <c r="O170">
        <v>898.2</v>
      </c>
      <c r="P170">
        <v>904.04253531103598</v>
      </c>
      <c r="Q170">
        <v>820.48774308106601</v>
      </c>
      <c r="R170">
        <v>68.624481308155396</v>
      </c>
      <c r="S170" s="1">
        <f>(Table2[[#This Row],[Close Price]]-Table2[[#This Row],[20D EMA]])/Table2[[#This Row],[20D EMA]]</f>
        <v>5.0823869962146488E-2</v>
      </c>
      <c r="T170" s="1">
        <f>(Table2[[#This Row],[Close Price]]-Table2[[#This Row],[50D EMA]])/Table2[[#This Row],[50D EMA]]</f>
        <v>4.4032734228891431E-2</v>
      </c>
      <c r="U170" s="1">
        <f>(Table2[[#This Row],[Close Price]]-Table2[[#This Row],[200D EMA]])/Table2[[#This Row],[200D EMA]]</f>
        <v>0.15035234585673213</v>
      </c>
      <c r="V170">
        <v>1.83600984481574</v>
      </c>
      <c r="W170">
        <v>896</v>
      </c>
      <c r="X170">
        <v>948.25</v>
      </c>
      <c r="Y170">
        <v>856</v>
      </c>
      <c r="Z170">
        <v>948.25</v>
      </c>
      <c r="AA170">
        <v>856</v>
      </c>
      <c r="AB170">
        <v>948.25</v>
      </c>
      <c r="AC170" s="1">
        <f>(Table2[[#This Row],[Close Price]]/Table2[[#This Row],[Day Low]])-1</f>
        <v>5.3404017857142883E-2</v>
      </c>
      <c r="AD170" s="1">
        <f>(Table2[[#This Row],[Day High]]/Table2[[#This Row],[Close Price]])-1</f>
        <v>4.661757694548907E-3</v>
      </c>
      <c r="AE170" s="1">
        <f>(Table2[[#This Row],[Close Price]]/Table2[[#This Row],[Current Week Low]])-1</f>
        <v>0.10262850467289719</v>
      </c>
      <c r="AF170" s="1">
        <f>(Table2[[#This Row],[Current Week High]]/Table2[[#This Row],[Close Price]])-1</f>
        <v>4.661757694548907E-3</v>
      </c>
      <c r="AG170" s="1">
        <f>(Table2[[#This Row],[Close Price]]/Table2[[#This Row],[Current Month Low]])-1</f>
        <v>0.10262850467289719</v>
      </c>
      <c r="AH170" s="1">
        <f>(Table2[[#This Row],[Current Month High]]/Table2[[#This Row],[Close Price]])-1</f>
        <v>4.661757694548907E-3</v>
      </c>
      <c r="AI170">
        <v>39.217036605392799</v>
      </c>
      <c r="AJ170">
        <v>367.83147459727297</v>
      </c>
      <c r="AK170" t="str">
        <f>IF(AND(Table2[[#This Row],[20D EMA]]&gt;Table2[[#This Row],[50D EMA]],Table2[[#This Row],[50D EMA]]&gt;Table2[[#This Row],[200D EMA]]),"Uptrend","Downtrend/NoTrend")</f>
        <v>Downtrend/NoTrend</v>
      </c>
      <c r="AL170">
        <v>0.1</v>
      </c>
      <c r="AM170" t="s">
        <v>3121</v>
      </c>
      <c r="AN170">
        <v>9.74</v>
      </c>
      <c r="AO170" t="s">
        <v>3121</v>
      </c>
      <c r="AP170">
        <v>0.21672458508457201</v>
      </c>
      <c r="AQ170">
        <f>(Table2[[#This Row],[Sharpe Ratio]]-AVERAGE(Table2[Sharpe Ratio]))/_xlfn.STDEV.P(Table2[Sharpe Ratio])</f>
        <v>1.7980756999086098</v>
      </c>
      <c r="AR1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0">
        <f>_xlfn.RANK.AVG(Table2[[#This Row],[1Y Return vs Nifty Z-Score]],Table2[1Y Return vs Nifty Z-Score])</f>
        <v>5</v>
      </c>
      <c r="AT170">
        <f>_xlfn.RANK.AVG(Table2[[#This Row],[6M Return vs Nifty Z-Score]],Table2[6M Return vs Nifty Z-Score])</f>
        <v>614</v>
      </c>
      <c r="AU170">
        <f>_xlfn.RANK.AVG(Table2[[#This Row],[Sharpe Ratio Z-Score]],Table2[Sharpe Ratio Z-Score])</f>
        <v>25</v>
      </c>
      <c r="AV170">
        <f>(Table2[[#This Row],[Rank 1Y]]+Table2[[#This Row],[Rank 6M]]+Table2[[#This Row],[Rank Sharpe]])/3</f>
        <v>214.66666666666666</v>
      </c>
    </row>
    <row r="171" spans="1:48" x14ac:dyDescent="0.3">
      <c r="A171" t="s">
        <v>731</v>
      </c>
      <c r="B171" t="s">
        <v>732</v>
      </c>
      <c r="C171" t="s">
        <v>3076</v>
      </c>
      <c r="D171" t="s">
        <v>413</v>
      </c>
      <c r="E171">
        <v>22460.630857945001</v>
      </c>
      <c r="F171">
        <v>6328.55</v>
      </c>
      <c r="G171">
        <v>118.123293028925</v>
      </c>
      <c r="H171">
        <f>(Table2[[#This Row],[1Y Return vs Nifty]]-AVERAGE(Table2[1Y Return vs Nifty]))/_xlfn.STDEV.P(Table2[1Y Return vs Nifty])</f>
        <v>1.2869164703556699</v>
      </c>
      <c r="I171">
        <v>30.154487275460301</v>
      </c>
      <c r="J171">
        <f>(Table2[[#This Row],[1M Return vs Nifty]]-AVERAGE(Table2[1M Return vs Nifty]))/_xlfn.STDEV.P(Table2[1M Return vs Nifty])</f>
        <v>2.955586646101978</v>
      </c>
      <c r="K171">
        <v>71.531695801347595</v>
      </c>
      <c r="L171">
        <f>(Table2[[#This Row],[6M Return vs Nifty]]-AVERAGE(Table2[6M Return vs Nifty]))/_xlfn.STDEV.P(Table2[6M Return vs Nifty])</f>
        <v>2.246380744321288</v>
      </c>
      <c r="M171">
        <v>-4.1419513102301497</v>
      </c>
      <c r="N171">
        <f>(Table2[[#This Row],[1W Return vs Nifty]]-AVERAGE(Table2[1W Return vs Nifty]))/_xlfn.STDEV.P(Table2[1W Return vs Nifty])</f>
        <v>-0.67857610277322877</v>
      </c>
      <c r="O171">
        <v>5772.14</v>
      </c>
      <c r="P171">
        <v>5370.13286796172</v>
      </c>
      <c r="Q171">
        <v>4257.6473991282401</v>
      </c>
      <c r="R171">
        <v>65.718527748512003</v>
      </c>
      <c r="S171" s="1">
        <f>(Table2[[#This Row],[Close Price]]-Table2[[#This Row],[20D EMA]])/Table2[[#This Row],[20D EMA]]</f>
        <v>9.6395790815884549E-2</v>
      </c>
      <c r="T171" s="1">
        <f>(Table2[[#This Row],[Close Price]]-Table2[[#This Row],[50D EMA]])/Table2[[#This Row],[50D EMA]]</f>
        <v>0.17847177259918628</v>
      </c>
      <c r="U171" s="1">
        <f>(Table2[[#This Row],[Close Price]]-Table2[[#This Row],[200D EMA]])/Table2[[#This Row],[200D EMA]]</f>
        <v>0.48639598509162141</v>
      </c>
      <c r="V171">
        <v>1.81769816614057</v>
      </c>
      <c r="W171">
        <v>6216.35</v>
      </c>
      <c r="X171">
        <v>6512</v>
      </c>
      <c r="Y171">
        <v>5758.7</v>
      </c>
      <c r="Z171">
        <v>6512</v>
      </c>
      <c r="AA171">
        <v>5758.7</v>
      </c>
      <c r="AB171">
        <v>6719</v>
      </c>
      <c r="AC171" s="1">
        <f>(Table2[[#This Row],[Close Price]]/Table2[[#This Row],[Day Low]])-1</f>
        <v>1.8049176767717334E-2</v>
      </c>
      <c r="AD171" s="1">
        <f>(Table2[[#This Row],[Day High]]/Table2[[#This Row],[Close Price]])-1</f>
        <v>2.8987682802537718E-2</v>
      </c>
      <c r="AE171" s="1">
        <f>(Table2[[#This Row],[Close Price]]/Table2[[#This Row],[Current Week Low]])-1</f>
        <v>9.8954625175821098E-2</v>
      </c>
      <c r="AF171" s="1">
        <f>(Table2[[#This Row],[Current Week High]]/Table2[[#This Row],[Close Price]])-1</f>
        <v>2.8987682802537718E-2</v>
      </c>
      <c r="AG171" s="1">
        <f>(Table2[[#This Row],[Close Price]]/Table2[[#This Row],[Current Month Low]])-1</f>
        <v>9.8954625175821098E-2</v>
      </c>
      <c r="AH171" s="1">
        <f>(Table2[[#This Row],[Current Month High]]/Table2[[#This Row],[Close Price]])-1</f>
        <v>6.1696597166807532E-2</v>
      </c>
      <c r="AI171">
        <v>6.1696597166807496</v>
      </c>
      <c r="AJ171">
        <v>201.35952380952301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0.22</v>
      </c>
      <c r="AM171" t="s">
        <v>3121</v>
      </c>
      <c r="AN171">
        <v>20.28</v>
      </c>
      <c r="AO171" t="s">
        <v>3121</v>
      </c>
      <c r="AQ171">
        <f>(Table2[[#This Row],[Sharpe Ratio]]-AVERAGE(Table2[Sharpe Ratio]))/_xlfn.STDEV.P(Table2[Sharpe Ratio])</f>
        <v>-0.72305686320743012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5.0872508947982764</v>
      </c>
      <c r="AS171">
        <f>_xlfn.RANK.AVG(Table2[[#This Row],[1Y Return vs Nifty Z-Score]],Table2[1Y Return vs Nifty Z-Score])</f>
        <v>72</v>
      </c>
      <c r="AT171">
        <f>_xlfn.RANK.AVG(Table2[[#This Row],[6M Return vs Nifty Z-Score]],Table2[6M Return vs Nifty Z-Score])</f>
        <v>28</v>
      </c>
      <c r="AU171">
        <f>_xlfn.RANK.AVG(Table2[[#This Row],[Sharpe Ratio Z-Score]],Table2[Sharpe Ratio Z-Score])</f>
        <v>548.5</v>
      </c>
      <c r="AV171">
        <f>(Table2[[#This Row],[Rank 1Y]]+Table2[[#This Row],[Rank 6M]]+Table2[[#This Row],[Rank Sharpe]])/3</f>
        <v>216.16666666666666</v>
      </c>
    </row>
    <row r="172" spans="1:48" x14ac:dyDescent="0.3">
      <c r="A172" t="s">
        <v>832</v>
      </c>
      <c r="B172" t="s">
        <v>833</v>
      </c>
      <c r="C172" t="s">
        <v>3076</v>
      </c>
      <c r="D172" t="s">
        <v>588</v>
      </c>
      <c r="E172">
        <v>18426.395711505</v>
      </c>
      <c r="F172">
        <v>1075.3499999999999</v>
      </c>
      <c r="G172">
        <v>159.35387265927901</v>
      </c>
      <c r="H172">
        <f>(Table2[[#This Row],[1Y Return vs Nifty]]-AVERAGE(Table2[1Y Return vs Nifty]))/_xlfn.STDEV.P(Table2[1Y Return vs Nifty])</f>
        <v>1.9137655098113211</v>
      </c>
      <c r="I172">
        <v>19.3045020724518</v>
      </c>
      <c r="J172">
        <f>(Table2[[#This Row],[1M Return vs Nifty]]-AVERAGE(Table2[1M Return vs Nifty]))/_xlfn.STDEV.P(Table2[1M Return vs Nifty])</f>
        <v>1.9367781079792152</v>
      </c>
      <c r="K172">
        <v>46.435339820332302</v>
      </c>
      <c r="L172">
        <f>(Table2[[#This Row],[6M Return vs Nifty]]-AVERAGE(Table2[6M Return vs Nifty]))/_xlfn.STDEV.P(Table2[6M Return vs Nifty])</f>
        <v>1.3897803677760625</v>
      </c>
      <c r="M172">
        <v>4.12119384266596</v>
      </c>
      <c r="N172">
        <f>(Table2[[#This Row],[1W Return vs Nifty]]-AVERAGE(Table2[1W Return vs Nifty]))/_xlfn.STDEV.P(Table2[1W Return vs Nifty])</f>
        <v>0.9587616944563101</v>
      </c>
      <c r="O172">
        <v>834.85</v>
      </c>
      <c r="P172">
        <v>777.66313053354997</v>
      </c>
      <c r="Q172">
        <v>646.39726860604901</v>
      </c>
      <c r="R172">
        <v>87.751153538903495</v>
      </c>
      <c r="S172" s="1">
        <f>(Table2[[#This Row],[Close Price]]-Table2[[#This Row],[20D EMA]])/Table2[[#This Row],[20D EMA]]</f>
        <v>0.28807570222195589</v>
      </c>
      <c r="T172" s="1">
        <f>(Table2[[#This Row],[Close Price]]-Table2[[#This Row],[50D EMA]])/Table2[[#This Row],[50D EMA]]</f>
        <v>0.38279668635210823</v>
      </c>
      <c r="U172" s="1">
        <f>(Table2[[#This Row],[Close Price]]-Table2[[#This Row],[200D EMA]])/Table2[[#This Row],[200D EMA]]</f>
        <v>0.66360542073295625</v>
      </c>
      <c r="V172">
        <v>2.6152935003188902</v>
      </c>
      <c r="W172">
        <v>915</v>
      </c>
      <c r="X172">
        <v>1090.8</v>
      </c>
      <c r="Y172">
        <v>810.6</v>
      </c>
      <c r="Z172">
        <v>1090.8</v>
      </c>
      <c r="AA172">
        <v>810.6</v>
      </c>
      <c r="AB172">
        <v>1090.8</v>
      </c>
      <c r="AC172" s="1">
        <f>(Table2[[#This Row],[Close Price]]/Table2[[#This Row],[Day Low]])-1</f>
        <v>0.17524590163934417</v>
      </c>
      <c r="AD172" s="1">
        <f>(Table2[[#This Row],[Day High]]/Table2[[#This Row],[Close Price]])-1</f>
        <v>1.4367415260147842E-2</v>
      </c>
      <c r="AE172" s="1">
        <f>(Table2[[#This Row],[Close Price]]/Table2[[#This Row],[Current Week Low]])-1</f>
        <v>0.32660991857883026</v>
      </c>
      <c r="AF172" s="1">
        <f>(Table2[[#This Row],[Current Week High]]/Table2[[#This Row],[Close Price]])-1</f>
        <v>1.4367415260147842E-2</v>
      </c>
      <c r="AG172" s="1">
        <f>(Table2[[#This Row],[Close Price]]/Table2[[#This Row],[Current Month Low]])-1</f>
        <v>0.32660991857883026</v>
      </c>
      <c r="AH172" s="1">
        <f>(Table2[[#This Row],[Current Month High]]/Table2[[#This Row],[Close Price]])-1</f>
        <v>1.4367415260147842E-2</v>
      </c>
      <c r="AI172">
        <v>1.43674152601478</v>
      </c>
      <c r="AJ172">
        <v>186.76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0.33</v>
      </c>
      <c r="AM172" t="s">
        <v>3121</v>
      </c>
      <c r="AN172">
        <v>45.46</v>
      </c>
      <c r="AO172" t="s">
        <v>3121</v>
      </c>
      <c r="AQ172">
        <f>(Table2[[#This Row],[Sharpe Ratio]]-AVERAGE(Table2[Sharpe Ratio]))/_xlfn.STDEV.P(Table2[Sharpe Ratio])</f>
        <v>-0.72305686320743012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5.4760288168154787</v>
      </c>
      <c r="AS172">
        <f>_xlfn.RANK.AVG(Table2[[#This Row],[1Y Return vs Nifty Z-Score]],Table2[1Y Return vs Nifty Z-Score])</f>
        <v>34</v>
      </c>
      <c r="AT172">
        <f>_xlfn.RANK.AVG(Table2[[#This Row],[6M Return vs Nifty Z-Score]],Table2[6M Return vs Nifty Z-Score])</f>
        <v>67</v>
      </c>
      <c r="AU172">
        <f>_xlfn.RANK.AVG(Table2[[#This Row],[Sharpe Ratio Z-Score]],Table2[Sharpe Ratio Z-Score])</f>
        <v>548.5</v>
      </c>
      <c r="AV172">
        <f>(Table2[[#This Row],[Rank 1Y]]+Table2[[#This Row],[Rank 6M]]+Table2[[#This Row],[Rank Sharpe]])/3</f>
        <v>216.5</v>
      </c>
    </row>
    <row r="173" spans="1:48" x14ac:dyDescent="0.3">
      <c r="A173" t="s">
        <v>1265</v>
      </c>
      <c r="B173" t="s">
        <v>1266</v>
      </c>
      <c r="C173" t="s">
        <v>3084</v>
      </c>
      <c r="D173" t="s">
        <v>304</v>
      </c>
      <c r="E173">
        <v>8824.1576065649897</v>
      </c>
      <c r="F173">
        <v>542.15</v>
      </c>
      <c r="G173">
        <v>14.6103944476808</v>
      </c>
      <c r="H173">
        <f>(Table2[[#This Row],[1Y Return vs Nifty]]-AVERAGE(Table2[1Y Return vs Nifty]))/_xlfn.STDEV.P(Table2[1Y Return vs Nifty])</f>
        <v>-0.28684168751299427</v>
      </c>
      <c r="I173">
        <v>6.4653494766264199</v>
      </c>
      <c r="J173">
        <f>(Table2[[#This Row],[1M Return vs Nifty]]-AVERAGE(Table2[1M Return vs Nifty]))/_xlfn.STDEV.P(Table2[1M Return vs Nifty])</f>
        <v>0.73118768161984005</v>
      </c>
      <c r="K173">
        <v>36.544939205441899</v>
      </c>
      <c r="L173">
        <f>(Table2[[#This Row],[6M Return vs Nifty]]-AVERAGE(Table2[6M Return vs Nifty]))/_xlfn.STDEV.P(Table2[6M Return vs Nifty])</f>
        <v>1.0521966605116622</v>
      </c>
      <c r="M173">
        <v>-2.3262331015922499</v>
      </c>
      <c r="N173">
        <f>(Table2[[#This Row],[1W Return vs Nifty]]-AVERAGE(Table2[1W Return vs Nifty]))/_xlfn.STDEV.P(Table2[1W Return vs Nifty])</f>
        <v>-0.31879250982995705</v>
      </c>
      <c r="O173">
        <v>541.65</v>
      </c>
      <c r="P173">
        <v>510.70818393780502</v>
      </c>
      <c r="Q173">
        <v>432.81772080015998</v>
      </c>
      <c r="R173">
        <v>45.928632709310698</v>
      </c>
      <c r="S173" s="1">
        <f>(Table2[[#This Row],[Close Price]]-Table2[[#This Row],[20D EMA]])/Table2[[#This Row],[20D EMA]]</f>
        <v>9.2310532631773295E-4</v>
      </c>
      <c r="T173" s="1">
        <f>(Table2[[#This Row],[Close Price]]-Table2[[#This Row],[50D EMA]])/Table2[[#This Row],[50D EMA]]</f>
        <v>6.1565130638329468E-2</v>
      </c>
      <c r="U173" s="1">
        <f>(Table2[[#This Row],[Close Price]]-Table2[[#This Row],[200D EMA]])/Table2[[#This Row],[200D EMA]]</f>
        <v>0.25260582907214363</v>
      </c>
      <c r="V173">
        <v>0.63755964820941102</v>
      </c>
      <c r="W173">
        <v>540</v>
      </c>
      <c r="X173">
        <v>548.9</v>
      </c>
      <c r="Y173">
        <v>530.95000000000005</v>
      </c>
      <c r="Z173">
        <v>560.54999999999995</v>
      </c>
      <c r="AA173">
        <v>530.95000000000005</v>
      </c>
      <c r="AB173">
        <v>575</v>
      </c>
      <c r="AC173" s="1">
        <f>(Table2[[#This Row],[Close Price]]/Table2[[#This Row],[Day Low]])-1</f>
        <v>3.9814814814813637E-3</v>
      </c>
      <c r="AD173" s="1">
        <f>(Table2[[#This Row],[Day High]]/Table2[[#This Row],[Close Price]])-1</f>
        <v>1.2450428848104877E-2</v>
      </c>
      <c r="AE173" s="1">
        <f>(Table2[[#This Row],[Close Price]]/Table2[[#This Row],[Current Week Low]])-1</f>
        <v>2.109426499670386E-2</v>
      </c>
      <c r="AF173" s="1">
        <f>(Table2[[#This Row],[Current Week High]]/Table2[[#This Row],[Close Price]])-1</f>
        <v>3.3938946785944779E-2</v>
      </c>
      <c r="AG173" s="1">
        <f>(Table2[[#This Row],[Close Price]]/Table2[[#This Row],[Current Month Low]])-1</f>
        <v>2.109426499670386E-2</v>
      </c>
      <c r="AH173" s="1">
        <f>(Table2[[#This Row],[Current Month High]]/Table2[[#This Row],[Close Price]])-1</f>
        <v>6.0592087060776567E-2</v>
      </c>
      <c r="AI173">
        <v>9.6744443419717694</v>
      </c>
      <c r="AJ173">
        <v>58.848520363316702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0.04</v>
      </c>
      <c r="AM173" t="s">
        <v>3121</v>
      </c>
      <c r="AN173">
        <v>-2.87</v>
      </c>
      <c r="AO173" t="s">
        <v>3120</v>
      </c>
      <c r="AP173">
        <v>0.126333495716518</v>
      </c>
      <c r="AQ173">
        <f>(Table2[[#This Row],[Sharpe Ratio]]-AVERAGE(Table2[Sharpe Ratio]))/_xlfn.STDEV.P(Table2[Sharpe Ratio])</f>
        <v>0.74656639037455408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1.9243165351631051</v>
      </c>
      <c r="AS173">
        <f>_xlfn.RANK.AVG(Table2[[#This Row],[1Y Return vs Nifty Z-Score]],Table2[1Y Return vs Nifty Z-Score])</f>
        <v>380</v>
      </c>
      <c r="AT173">
        <f>_xlfn.RANK.AVG(Table2[[#This Row],[6M Return vs Nifty Z-Score]],Table2[6M Return vs Nifty Z-Score])</f>
        <v>103</v>
      </c>
      <c r="AU173">
        <f>_xlfn.RANK.AVG(Table2[[#This Row],[Sharpe Ratio Z-Score]],Table2[Sharpe Ratio Z-Score])</f>
        <v>167</v>
      </c>
      <c r="AV173">
        <f>(Table2[[#This Row],[Rank 1Y]]+Table2[[#This Row],[Rank 6M]]+Table2[[#This Row],[Rank Sharpe]])/3</f>
        <v>216.66666666666666</v>
      </c>
    </row>
    <row r="174" spans="1:48" x14ac:dyDescent="0.3">
      <c r="A174" t="s">
        <v>289</v>
      </c>
      <c r="B174" t="s">
        <v>290</v>
      </c>
      <c r="C174" t="s">
        <v>3082</v>
      </c>
      <c r="D174" t="s">
        <v>204</v>
      </c>
      <c r="E174">
        <v>94434.801106800005</v>
      </c>
      <c r="F174">
        <v>32018.7</v>
      </c>
      <c r="G174">
        <v>50.7492959790778</v>
      </c>
      <c r="H174">
        <f>(Table2[[#This Row],[1Y Return vs Nifty]]-AVERAGE(Table2[1Y Return vs Nifty]))/_xlfn.STDEV.P(Table2[1Y Return vs Nifty])</f>
        <v>0.2625960335919727</v>
      </c>
      <c r="I174">
        <v>-8.2962506015214608</v>
      </c>
      <c r="J174">
        <f>(Table2[[#This Row],[1M Return vs Nifty]]-AVERAGE(Table2[1M Return vs Nifty]))/_xlfn.STDEV.P(Table2[1M Return vs Nifty])</f>
        <v>-0.65491966457272444</v>
      </c>
      <c r="K174">
        <v>13.907555847296299</v>
      </c>
      <c r="L174">
        <f>(Table2[[#This Row],[6M Return vs Nifty]]-AVERAGE(Table2[6M Return vs Nifty]))/_xlfn.STDEV.P(Table2[6M Return vs Nifty])</f>
        <v>0.27952706962543794</v>
      </c>
      <c r="M174">
        <v>-5.58504680012335</v>
      </c>
      <c r="N174">
        <f>(Table2[[#This Row],[1W Return vs Nifty]]-AVERAGE(Table2[1W Return vs Nifty]))/_xlfn.STDEV.P(Table2[1W Return vs Nifty])</f>
        <v>-0.9645247030813664</v>
      </c>
      <c r="O174">
        <v>33588.769999999997</v>
      </c>
      <c r="P174">
        <v>33196.749762666397</v>
      </c>
      <c r="Q174">
        <v>28547.539633083801</v>
      </c>
      <c r="R174">
        <v>24.790017226750901</v>
      </c>
      <c r="S174" s="1">
        <f>(Table2[[#This Row],[Close Price]]-Table2[[#This Row],[20D EMA]])/Table2[[#This Row],[20D EMA]]</f>
        <v>-4.6743896844093913E-2</v>
      </c>
      <c r="T174" s="1">
        <f>(Table2[[#This Row],[Close Price]]-Table2[[#This Row],[50D EMA]])/Table2[[#This Row],[50D EMA]]</f>
        <v>-3.5486900708311217E-2</v>
      </c>
      <c r="U174" s="1">
        <f>(Table2[[#This Row],[Close Price]]-Table2[[#This Row],[200D EMA]])/Table2[[#This Row],[200D EMA]]</f>
        <v>0.12159227770695394</v>
      </c>
      <c r="V174">
        <v>0.54626615537842704</v>
      </c>
      <c r="W174">
        <v>31849</v>
      </c>
      <c r="X174">
        <v>32500</v>
      </c>
      <c r="Y174">
        <v>31619</v>
      </c>
      <c r="Z174">
        <v>33789.9</v>
      </c>
      <c r="AA174">
        <v>31619</v>
      </c>
      <c r="AB174">
        <v>35182.800000000003</v>
      </c>
      <c r="AC174" s="1">
        <f>(Table2[[#This Row],[Close Price]]/Table2[[#This Row],[Day Low]])-1</f>
        <v>5.3282677635091424E-3</v>
      </c>
      <c r="AD174" s="1">
        <f>(Table2[[#This Row],[Day High]]/Table2[[#This Row],[Close Price]])-1</f>
        <v>1.5031840768051197E-2</v>
      </c>
      <c r="AE174" s="1">
        <f>(Table2[[#This Row],[Close Price]]/Table2[[#This Row],[Current Week Low]])-1</f>
        <v>1.2641133495683077E-2</v>
      </c>
      <c r="AF174" s="1">
        <f>(Table2[[#This Row],[Current Week High]]/Table2[[#This Row],[Close Price]])-1</f>
        <v>5.5317673734411432E-2</v>
      </c>
      <c r="AG174" s="1">
        <f>(Table2[[#This Row],[Close Price]]/Table2[[#This Row],[Current Month Low]])-1</f>
        <v>1.2641133495683077E-2</v>
      </c>
      <c r="AH174" s="1">
        <f>(Table2[[#This Row],[Current Month High]]/Table2[[#This Row],[Close Price]])-1</f>
        <v>9.8820376842282842E-2</v>
      </c>
      <c r="AI174">
        <v>14.5518087867402</v>
      </c>
      <c r="AJ174">
        <v>78.564676554487505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-0.05</v>
      </c>
      <c r="AM174" t="s">
        <v>3120</v>
      </c>
      <c r="AN174">
        <v>-6.15</v>
      </c>
      <c r="AO174" t="s">
        <v>3120</v>
      </c>
      <c r="AP174">
        <v>0.11865597530326499</v>
      </c>
      <c r="AQ174">
        <f>(Table2[[#This Row],[Sharpe Ratio]]-AVERAGE(Table2[Sharpe Ratio]))/_xlfn.STDEV.P(Table2[Sharpe Ratio])</f>
        <v>0.65725466457156323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-0.42006659986511696</v>
      </c>
      <c r="AS174">
        <f>_xlfn.RANK.AVG(Table2[[#This Row],[1Y Return vs Nifty Z-Score]],Table2[1Y Return vs Nifty Z-Score])</f>
        <v>226</v>
      </c>
      <c r="AT174">
        <f>_xlfn.RANK.AVG(Table2[[#This Row],[6M Return vs Nifty Z-Score]],Table2[6M Return vs Nifty Z-Score])</f>
        <v>242</v>
      </c>
      <c r="AU174">
        <f>_xlfn.RANK.AVG(Table2[[#This Row],[Sharpe Ratio Z-Score]],Table2[Sharpe Ratio Z-Score])</f>
        <v>183</v>
      </c>
      <c r="AV174">
        <f>(Table2[[#This Row],[Rank 1Y]]+Table2[[#This Row],[Rank 6M]]+Table2[[#This Row],[Rank Sharpe]])/3</f>
        <v>217</v>
      </c>
    </row>
    <row r="175" spans="1:48" x14ac:dyDescent="0.3">
      <c r="A175" t="s">
        <v>420</v>
      </c>
      <c r="B175" t="s">
        <v>421</v>
      </c>
      <c r="C175" t="s">
        <v>3081</v>
      </c>
      <c r="D175" t="s">
        <v>101</v>
      </c>
      <c r="E175">
        <v>54749.9063781</v>
      </c>
      <c r="F175">
        <v>139.32</v>
      </c>
      <c r="G175">
        <v>131.280861477168</v>
      </c>
      <c r="H175">
        <f>(Table2[[#This Row],[1Y Return vs Nifty]]-AVERAGE(Table2[1Y Return vs Nifty]))/_xlfn.STDEV.P(Table2[1Y Return vs Nifty])</f>
        <v>1.4869575373815882</v>
      </c>
      <c r="I175">
        <v>-3.28824810723754</v>
      </c>
      <c r="J175">
        <f>(Table2[[#This Row],[1M Return vs Nifty]]-AVERAGE(Table2[1M Return vs Nifty]))/_xlfn.STDEV.P(Table2[1M Return vs Nifty])</f>
        <v>-0.18467057163370298</v>
      </c>
      <c r="K175">
        <v>-12.742458091731301</v>
      </c>
      <c r="L175">
        <f>(Table2[[#This Row],[6M Return vs Nifty]]-AVERAGE(Table2[6M Return vs Nifty]))/_xlfn.STDEV.P(Table2[6M Return vs Nifty])</f>
        <v>-0.63010347563681512</v>
      </c>
      <c r="M175">
        <v>-1.6048543695055</v>
      </c>
      <c r="N175">
        <f>(Table2[[#This Row],[1W Return vs Nifty]]-AVERAGE(Table2[1W Return vs Nifty]))/_xlfn.STDEV.P(Table2[1W Return vs Nifty])</f>
        <v>-0.17585169948376764</v>
      </c>
      <c r="O175">
        <v>142.62</v>
      </c>
      <c r="P175">
        <v>139.97595626014601</v>
      </c>
      <c r="Q175">
        <v>117.454490533157</v>
      </c>
      <c r="R175">
        <v>40.966925215502101</v>
      </c>
      <c r="S175" s="1">
        <f>(Table2[[#This Row],[Close Price]]-Table2[[#This Row],[20D EMA]])/Table2[[#This Row],[20D EMA]]</f>
        <v>-2.3138409760202015E-2</v>
      </c>
      <c r="T175" s="1">
        <f>(Table2[[#This Row],[Close Price]]-Table2[[#This Row],[50D EMA]])/Table2[[#This Row],[50D EMA]]</f>
        <v>-4.6862066720009758E-3</v>
      </c>
      <c r="U175" s="1">
        <f>(Table2[[#This Row],[Close Price]]-Table2[[#This Row],[200D EMA]])/Table2[[#This Row],[200D EMA]]</f>
        <v>0.18616154535760757</v>
      </c>
      <c r="V175">
        <v>0.95180902975603199</v>
      </c>
      <c r="W175">
        <v>138.5</v>
      </c>
      <c r="X175">
        <v>142.75</v>
      </c>
      <c r="Y175">
        <v>135</v>
      </c>
      <c r="Z175">
        <v>143.77000000000001</v>
      </c>
      <c r="AA175">
        <v>135</v>
      </c>
      <c r="AB175">
        <v>150</v>
      </c>
      <c r="AC175" s="1">
        <f>(Table2[[#This Row],[Close Price]]/Table2[[#This Row],[Day Low]])-1</f>
        <v>5.9205776173285596E-3</v>
      </c>
      <c r="AD175" s="1">
        <f>(Table2[[#This Row],[Day High]]/Table2[[#This Row],[Close Price]])-1</f>
        <v>2.4619580821131359E-2</v>
      </c>
      <c r="AE175" s="1">
        <f>(Table2[[#This Row],[Close Price]]/Table2[[#This Row],[Current Week Low]])-1</f>
        <v>3.2000000000000028E-2</v>
      </c>
      <c r="AF175" s="1">
        <f>(Table2[[#This Row],[Current Week High]]/Table2[[#This Row],[Close Price]])-1</f>
        <v>3.1940855584266625E-2</v>
      </c>
      <c r="AG175" s="1">
        <f>(Table2[[#This Row],[Close Price]]/Table2[[#This Row],[Current Month Low]])-1</f>
        <v>3.2000000000000028E-2</v>
      </c>
      <c r="AH175" s="1">
        <f>(Table2[[#This Row],[Current Month High]]/Table2[[#This Row],[Close Price]])-1</f>
        <v>7.6658053402239412E-2</v>
      </c>
      <c r="AI175">
        <v>22.380132070054501</v>
      </c>
      <c r="AJ175">
        <v>164.113744075829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-0.09</v>
      </c>
      <c r="AM175" t="s">
        <v>3120</v>
      </c>
      <c r="AN175">
        <v>-3.57</v>
      </c>
      <c r="AO175" t="s">
        <v>3120</v>
      </c>
      <c r="AP175">
        <v>0.186425246412393</v>
      </c>
      <c r="AQ175">
        <f>(Table2[[#This Row],[Sharpe Ratio]]-AVERAGE(Table2[Sharpe Ratio]))/_xlfn.STDEV.P(Table2[Sharpe Ratio])</f>
        <v>1.4456069232928761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1.9419387139201785</v>
      </c>
      <c r="AS175">
        <f>_xlfn.RANK.AVG(Table2[[#This Row],[1Y Return vs Nifty Z-Score]],Table2[1Y Return vs Nifty Z-Score])</f>
        <v>62</v>
      </c>
      <c r="AT175">
        <f>_xlfn.RANK.AVG(Table2[[#This Row],[6M Return vs Nifty Z-Score]],Table2[6M Return vs Nifty Z-Score])</f>
        <v>535</v>
      </c>
      <c r="AU175">
        <f>_xlfn.RANK.AVG(Table2[[#This Row],[Sharpe Ratio Z-Score]],Table2[Sharpe Ratio Z-Score])</f>
        <v>57</v>
      </c>
      <c r="AV175">
        <f>(Table2[[#This Row],[Rank 1Y]]+Table2[[#This Row],[Rank 6M]]+Table2[[#This Row],[Rank Sharpe]])/3</f>
        <v>218</v>
      </c>
    </row>
    <row r="176" spans="1:48" x14ac:dyDescent="0.3">
      <c r="A176" t="s">
        <v>373</v>
      </c>
      <c r="B176" t="s">
        <v>374</v>
      </c>
      <c r="C176" t="s">
        <v>3089</v>
      </c>
      <c r="D176" t="s">
        <v>141</v>
      </c>
      <c r="E176">
        <v>65021.170031524998</v>
      </c>
      <c r="F176">
        <v>1788.25</v>
      </c>
      <c r="G176">
        <v>40.084890215709798</v>
      </c>
      <c r="H176">
        <f>(Table2[[#This Row],[1Y Return vs Nifty]]-AVERAGE(Table2[1Y Return vs Nifty]))/_xlfn.STDEV.P(Table2[1Y Return vs Nifty])</f>
        <v>0.10045976073174208</v>
      </c>
      <c r="I176">
        <v>1.0510116463171499</v>
      </c>
      <c r="J176">
        <f>(Table2[[#This Row],[1M Return vs Nifty]]-AVERAGE(Table2[1M Return vs Nifty]))/_xlfn.STDEV.P(Table2[1M Return vs Nifty])</f>
        <v>0.22278389059249132</v>
      </c>
      <c r="K176">
        <v>21.390248247659201</v>
      </c>
      <c r="L176">
        <f>(Table2[[#This Row],[6M Return vs Nifty]]-AVERAGE(Table2[6M Return vs Nifty]))/_xlfn.STDEV.P(Table2[6M Return vs Nifty])</f>
        <v>0.53492977161817745</v>
      </c>
      <c r="M176">
        <v>-2.3347830065992299</v>
      </c>
      <c r="N176">
        <f>(Table2[[#This Row],[1W Return vs Nifty]]-AVERAGE(Table2[1W Return vs Nifty]))/_xlfn.STDEV.P(Table2[1W Return vs Nifty])</f>
        <v>-0.3204866689390638</v>
      </c>
      <c r="O176">
        <v>1765.38</v>
      </c>
      <c r="P176">
        <v>1749.0036072678299</v>
      </c>
      <c r="Q176">
        <v>1531.4145376372901</v>
      </c>
      <c r="R176">
        <v>54.6795083251696</v>
      </c>
      <c r="S176" s="1">
        <f>(Table2[[#This Row],[Close Price]]-Table2[[#This Row],[20D EMA]])/Table2[[#This Row],[20D EMA]]</f>
        <v>1.2954717964404202E-2</v>
      </c>
      <c r="T176" s="1">
        <f>(Table2[[#This Row],[Close Price]]-Table2[[#This Row],[50D EMA]])/Table2[[#This Row],[50D EMA]]</f>
        <v>2.2439286327989926E-2</v>
      </c>
      <c r="U176" s="1">
        <f>(Table2[[#This Row],[Close Price]]-Table2[[#This Row],[200D EMA]])/Table2[[#This Row],[200D EMA]]</f>
        <v>0.16771126043962137</v>
      </c>
      <c r="V176">
        <v>0.81732171336733594</v>
      </c>
      <c r="W176">
        <v>1769.6</v>
      </c>
      <c r="X176">
        <v>1808.85</v>
      </c>
      <c r="Y176">
        <v>1687</v>
      </c>
      <c r="Z176">
        <v>1808.85</v>
      </c>
      <c r="AA176">
        <v>1687</v>
      </c>
      <c r="AB176">
        <v>1870</v>
      </c>
      <c r="AC176" s="1">
        <f>(Table2[[#This Row],[Close Price]]/Table2[[#This Row],[Day Low]])-1</f>
        <v>1.053910488245946E-2</v>
      </c>
      <c r="AD176" s="1">
        <f>(Table2[[#This Row],[Day High]]/Table2[[#This Row],[Close Price]])-1</f>
        <v>1.1519642108206218E-2</v>
      </c>
      <c r="AE176" s="1">
        <f>(Table2[[#This Row],[Close Price]]/Table2[[#This Row],[Current Week Low]])-1</f>
        <v>6.0017783046828699E-2</v>
      </c>
      <c r="AF176" s="1">
        <f>(Table2[[#This Row],[Current Week High]]/Table2[[#This Row],[Close Price]])-1</f>
        <v>1.1519642108206218E-2</v>
      </c>
      <c r="AG176" s="1">
        <f>(Table2[[#This Row],[Close Price]]/Table2[[#This Row],[Current Month Low]])-1</f>
        <v>6.0017783046828699E-2</v>
      </c>
      <c r="AH176" s="1">
        <f>(Table2[[#This Row],[Current Month High]]/Table2[[#This Row],[Close Price]])-1</f>
        <v>4.5715084579896592E-2</v>
      </c>
      <c r="AI176">
        <v>9.2157136865650795</v>
      </c>
      <c r="AJ176">
        <v>70.131291028446398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</v>
      </c>
      <c r="AM176" t="s">
        <v>3122</v>
      </c>
      <c r="AN176">
        <v>2.6</v>
      </c>
      <c r="AO176" t="s">
        <v>3121</v>
      </c>
      <c r="AP176">
        <v>0.110951971320867</v>
      </c>
      <c r="AQ176">
        <f>(Table2[[#This Row],[Sharpe Ratio]]-AVERAGE(Table2[Sharpe Ratio]))/_xlfn.STDEV.P(Table2[Sharpe Ratio])</f>
        <v>0.56763485840688688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1.1053216124102339</v>
      </c>
      <c r="AS176">
        <f>_xlfn.RANK.AVG(Table2[[#This Row],[1Y Return vs Nifty Z-Score]],Table2[1Y Return vs Nifty Z-Score])</f>
        <v>274</v>
      </c>
      <c r="AT176">
        <f>_xlfn.RANK.AVG(Table2[[#This Row],[6M Return vs Nifty Z-Score]],Table2[6M Return vs Nifty Z-Score])</f>
        <v>177</v>
      </c>
      <c r="AU176">
        <f>_xlfn.RANK.AVG(Table2[[#This Row],[Sharpe Ratio Z-Score]],Table2[Sharpe Ratio Z-Score])</f>
        <v>203</v>
      </c>
      <c r="AV176">
        <f>(Table2[[#This Row],[Rank 1Y]]+Table2[[#This Row],[Rank 6M]]+Table2[[#This Row],[Rank Sharpe]])/3</f>
        <v>218</v>
      </c>
    </row>
    <row r="177" spans="1:48" x14ac:dyDescent="0.3">
      <c r="A177" t="s">
        <v>307</v>
      </c>
      <c r="B177" t="s">
        <v>308</v>
      </c>
      <c r="C177" t="s">
        <v>3086</v>
      </c>
      <c r="D177" t="s">
        <v>309</v>
      </c>
      <c r="E177">
        <v>88032.166078815004</v>
      </c>
      <c r="F177">
        <v>618.45000000000005</v>
      </c>
      <c r="G177">
        <v>35.9572061763241</v>
      </c>
      <c r="H177">
        <f>(Table2[[#This Row],[1Y Return vs Nifty]]-AVERAGE(Table2[1Y Return vs Nifty]))/_xlfn.STDEV.P(Table2[1Y Return vs Nifty])</f>
        <v>3.7704524243131685E-2</v>
      </c>
      <c r="I177">
        <v>1.05648800129913</v>
      </c>
      <c r="J177">
        <f>(Table2[[#This Row],[1M Return vs Nifty]]-AVERAGE(Table2[1M Return vs Nifty]))/_xlfn.STDEV.P(Table2[1M Return vs Nifty])</f>
        <v>0.22329811776506711</v>
      </c>
      <c r="K177">
        <v>4.1754560614141596</v>
      </c>
      <c r="L177">
        <f>(Table2[[#This Row],[6M Return vs Nifty]]-AVERAGE(Table2[6M Return vs Nifty]))/_xlfn.STDEV.P(Table2[6M Return vs Nifty])</f>
        <v>-5.2653440862566701E-2</v>
      </c>
      <c r="M177">
        <v>-0.426629809288883</v>
      </c>
      <c r="N177">
        <f>(Table2[[#This Row],[1W Return vs Nifty]]-AVERAGE(Table2[1W Return vs Nifty]))/_xlfn.STDEV.P(Table2[1W Return vs Nifty])</f>
        <v>5.7612867623670724E-2</v>
      </c>
      <c r="O177">
        <v>618.73</v>
      </c>
      <c r="P177">
        <v>608.80828326637902</v>
      </c>
      <c r="Q177">
        <v>541.38419367102097</v>
      </c>
      <c r="R177">
        <v>49.036594642226099</v>
      </c>
      <c r="S177" s="1">
        <f>(Table2[[#This Row],[Close Price]]-Table2[[#This Row],[20D EMA]])/Table2[[#This Row],[20D EMA]]</f>
        <v>-4.5253988007688768E-4</v>
      </c>
      <c r="T177" s="1">
        <f>(Table2[[#This Row],[Close Price]]-Table2[[#This Row],[50D EMA]])/Table2[[#This Row],[50D EMA]]</f>
        <v>1.5837032771451914E-2</v>
      </c>
      <c r="U177" s="1">
        <f>(Table2[[#This Row],[Close Price]]-Table2[[#This Row],[200D EMA]])/Table2[[#This Row],[200D EMA]]</f>
        <v>0.14234956843939389</v>
      </c>
      <c r="V177">
        <v>0.67616184374049004</v>
      </c>
      <c r="W177">
        <v>614.75</v>
      </c>
      <c r="X177">
        <v>629.4</v>
      </c>
      <c r="Y177">
        <v>595</v>
      </c>
      <c r="Z177">
        <v>629.4</v>
      </c>
      <c r="AA177">
        <v>595</v>
      </c>
      <c r="AB177">
        <v>642.35</v>
      </c>
      <c r="AC177" s="1">
        <f>(Table2[[#This Row],[Close Price]]/Table2[[#This Row],[Day Low]])-1</f>
        <v>6.0187067913786141E-3</v>
      </c>
      <c r="AD177" s="1">
        <f>(Table2[[#This Row],[Day High]]/Table2[[#This Row],[Close Price]])-1</f>
        <v>1.7705554208100827E-2</v>
      </c>
      <c r="AE177" s="1">
        <f>(Table2[[#This Row],[Close Price]]/Table2[[#This Row],[Current Week Low]])-1</f>
        <v>3.9411764705882479E-2</v>
      </c>
      <c r="AF177" s="1">
        <f>(Table2[[#This Row],[Current Week High]]/Table2[[#This Row],[Close Price]])-1</f>
        <v>1.7705554208100827E-2</v>
      </c>
      <c r="AG177" s="1">
        <f>(Table2[[#This Row],[Close Price]]/Table2[[#This Row],[Current Month Low]])-1</f>
        <v>3.9411764705882479E-2</v>
      </c>
      <c r="AH177" s="1">
        <f>(Table2[[#This Row],[Current Month High]]/Table2[[#This Row],[Close Price]])-1</f>
        <v>3.8644999595763618E-2</v>
      </c>
      <c r="AI177">
        <v>7.1954078745250101</v>
      </c>
      <c r="AJ177">
        <v>66.428955866523097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-0.01</v>
      </c>
      <c r="AM177" t="s">
        <v>3120</v>
      </c>
      <c r="AN177">
        <v>-2.36</v>
      </c>
      <c r="AO177" t="s">
        <v>3120</v>
      </c>
      <c r="AP177">
        <v>0.20282863807462501</v>
      </c>
      <c r="AQ177">
        <f>(Table2[[#This Row],[Sharpe Ratio]]-AVERAGE(Table2[Sharpe Ratio]))/_xlfn.STDEV.P(Table2[Sharpe Ratio])</f>
        <v>1.6364257214881124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1.9023877902574151</v>
      </c>
      <c r="AS177">
        <f>_xlfn.RANK.AVG(Table2[[#This Row],[1Y Return vs Nifty Z-Score]],Table2[1Y Return vs Nifty Z-Score])</f>
        <v>288</v>
      </c>
      <c r="AT177">
        <f>_xlfn.RANK.AVG(Table2[[#This Row],[6M Return vs Nifty Z-Score]],Table2[6M Return vs Nifty Z-Score])</f>
        <v>331</v>
      </c>
      <c r="AU177">
        <f>_xlfn.RANK.AVG(Table2[[#This Row],[Sharpe Ratio Z-Score]],Table2[Sharpe Ratio Z-Score])</f>
        <v>37</v>
      </c>
      <c r="AV177">
        <f>(Table2[[#This Row],[Rank 1Y]]+Table2[[#This Row],[Rank 6M]]+Table2[[#This Row],[Rank Sharpe]])/3</f>
        <v>218.66666666666666</v>
      </c>
    </row>
    <row r="178" spans="1:48" x14ac:dyDescent="0.3">
      <c r="A178" t="s">
        <v>1064</v>
      </c>
      <c r="B178" t="s">
        <v>1065</v>
      </c>
      <c r="C178" t="s">
        <v>3084</v>
      </c>
      <c r="D178" t="s">
        <v>393</v>
      </c>
      <c r="E178">
        <v>11989.666517400001</v>
      </c>
      <c r="F178">
        <v>257.39999999999998</v>
      </c>
      <c r="G178">
        <v>133.79797636689199</v>
      </c>
      <c r="H178">
        <f>(Table2[[#This Row],[1Y Return vs Nifty]]-AVERAGE(Table2[1Y Return vs Nifty]))/_xlfn.STDEV.P(Table2[1Y Return vs Nifty])</f>
        <v>1.5252264888484111</v>
      </c>
      <c r="I178">
        <v>-5.2807112962198097</v>
      </c>
      <c r="J178">
        <f>(Table2[[#This Row],[1M Return vs Nifty]]-AVERAGE(Table2[1M Return vs Nifty]))/_xlfn.STDEV.P(Table2[1M Return vs Nifty])</f>
        <v>-0.3717619335894391</v>
      </c>
      <c r="K178">
        <v>-1.65537863715261</v>
      </c>
      <c r="L178">
        <f>(Table2[[#This Row],[6M Return vs Nifty]]-AVERAGE(Table2[6M Return vs Nifty]))/_xlfn.STDEV.P(Table2[6M Return vs Nifty])</f>
        <v>-0.25167417527291736</v>
      </c>
      <c r="M178">
        <v>-6.6230449835414902</v>
      </c>
      <c r="N178">
        <f>(Table2[[#This Row],[1W Return vs Nifty]]-AVERAGE(Table2[1W Return vs Nifty]))/_xlfn.STDEV.P(Table2[1W Return vs Nifty])</f>
        <v>-1.1702034885460575</v>
      </c>
      <c r="O178">
        <v>276.56</v>
      </c>
      <c r="P178">
        <v>270.25991661701897</v>
      </c>
      <c r="Q178">
        <v>220.39766960690801</v>
      </c>
      <c r="R178">
        <v>34.086959114977702</v>
      </c>
      <c r="S178" s="1">
        <f>(Table2[[#This Row],[Close Price]]-Table2[[#This Row],[20D EMA]])/Table2[[#This Row],[20D EMA]]</f>
        <v>-6.9279722302574578E-2</v>
      </c>
      <c r="T178" s="1">
        <f>(Table2[[#This Row],[Close Price]]-Table2[[#This Row],[50D EMA]])/Table2[[#This Row],[50D EMA]]</f>
        <v>-4.7583514336839598E-2</v>
      </c>
      <c r="U178" s="1">
        <f>(Table2[[#This Row],[Close Price]]-Table2[[#This Row],[200D EMA]])/Table2[[#This Row],[200D EMA]]</f>
        <v>0.16788893666202442</v>
      </c>
      <c r="V178">
        <v>0.73978682269340501</v>
      </c>
      <c r="W178">
        <v>256</v>
      </c>
      <c r="X178">
        <v>263.39999999999998</v>
      </c>
      <c r="Y178">
        <v>248.35</v>
      </c>
      <c r="Z178">
        <v>276.45</v>
      </c>
      <c r="AA178">
        <v>248.35</v>
      </c>
      <c r="AB178">
        <v>296.60000000000002</v>
      </c>
      <c r="AC178" s="1">
        <f>(Table2[[#This Row],[Close Price]]/Table2[[#This Row],[Day Low]])-1</f>
        <v>5.4687499999999112E-3</v>
      </c>
      <c r="AD178" s="1">
        <f>(Table2[[#This Row],[Day High]]/Table2[[#This Row],[Close Price]])-1</f>
        <v>2.3310023310023409E-2</v>
      </c>
      <c r="AE178" s="1">
        <f>(Table2[[#This Row],[Close Price]]/Table2[[#This Row],[Current Week Low]])-1</f>
        <v>3.6440507348500129E-2</v>
      </c>
      <c r="AF178" s="1">
        <f>(Table2[[#This Row],[Current Week High]]/Table2[[#This Row],[Close Price]])-1</f>
        <v>7.4009324009324029E-2</v>
      </c>
      <c r="AG178" s="1">
        <f>(Table2[[#This Row],[Close Price]]/Table2[[#This Row],[Current Month Low]])-1</f>
        <v>3.6440507348500129E-2</v>
      </c>
      <c r="AH178" s="1">
        <f>(Table2[[#This Row],[Current Month High]]/Table2[[#This Row],[Close Price]])-1</f>
        <v>0.15229215229215254</v>
      </c>
      <c r="AI178">
        <v>49.2618492618492</v>
      </c>
      <c r="AJ178">
        <v>159.73763874873799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0.02</v>
      </c>
      <c r="AM178" t="s">
        <v>3121</v>
      </c>
      <c r="AN178">
        <v>-11.47</v>
      </c>
      <c r="AO178" t="s">
        <v>3120</v>
      </c>
      <c r="AP178">
        <v>0.111333068184997</v>
      </c>
      <c r="AQ178">
        <f>(Table2[[#This Row],[Sharpe Ratio]]-AVERAGE(Table2[Sharpe Ratio]))/_xlfn.STDEV.P(Table2[Sharpe Ratio])</f>
        <v>0.57206811508371758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0.30365500652371469</v>
      </c>
      <c r="AS178">
        <f>_xlfn.RANK.AVG(Table2[[#This Row],[1Y Return vs Nifty Z-Score]],Table2[1Y Return vs Nifty Z-Score])</f>
        <v>58</v>
      </c>
      <c r="AT178">
        <f>_xlfn.RANK.AVG(Table2[[#This Row],[6M Return vs Nifty Z-Score]],Table2[6M Return vs Nifty Z-Score])</f>
        <v>398</v>
      </c>
      <c r="AU178">
        <f>_xlfn.RANK.AVG(Table2[[#This Row],[Sharpe Ratio Z-Score]],Table2[Sharpe Ratio Z-Score])</f>
        <v>202</v>
      </c>
      <c r="AV178">
        <f>(Table2[[#This Row],[Rank 1Y]]+Table2[[#This Row],[Rank 6M]]+Table2[[#This Row],[Rank Sharpe]])/3</f>
        <v>219.33333333333334</v>
      </c>
    </row>
    <row r="179" spans="1:48" x14ac:dyDescent="0.3">
      <c r="A179" t="s">
        <v>554</v>
      </c>
      <c r="B179" t="s">
        <v>555</v>
      </c>
      <c r="C179" t="s">
        <v>3074</v>
      </c>
      <c r="D179" t="s">
        <v>18</v>
      </c>
      <c r="E179">
        <v>35921.264533392001</v>
      </c>
      <c r="F179">
        <v>204.96</v>
      </c>
      <c r="G179">
        <v>114.485171478886</v>
      </c>
      <c r="H179">
        <f>(Table2[[#This Row],[1Y Return vs Nifty]]-AVERAGE(Table2[1Y Return vs Nifty]))/_xlfn.STDEV.P(Table2[1Y Return vs Nifty])</f>
        <v>1.2316042962482288</v>
      </c>
      <c r="I179">
        <v>-7.7279134716809104</v>
      </c>
      <c r="J179">
        <f>(Table2[[#This Row],[1M Return vs Nifty]]-AVERAGE(Table2[1M Return vs Nifty]))/_xlfn.STDEV.P(Table2[1M Return vs Nifty])</f>
        <v>-0.60155307378205825</v>
      </c>
      <c r="K179">
        <v>-3.76605886446412</v>
      </c>
      <c r="L179">
        <f>(Table2[[#This Row],[6M Return vs Nifty]]-AVERAGE(Table2[6M Return vs Nifty]))/_xlfn.STDEV.P(Table2[6M Return vs Nifty])</f>
        <v>-0.32371688453514297</v>
      </c>
      <c r="M179">
        <v>-5.6768020999191204</v>
      </c>
      <c r="N179">
        <f>(Table2[[#This Row],[1W Return vs Nifty]]-AVERAGE(Table2[1W Return vs Nifty]))/_xlfn.STDEV.P(Table2[1W Return vs Nifty])</f>
        <v>-0.98270596671305843</v>
      </c>
      <c r="O179">
        <v>213.73</v>
      </c>
      <c r="P179">
        <v>216.49745407696801</v>
      </c>
      <c r="Q179">
        <v>188.80307477301</v>
      </c>
      <c r="R179">
        <v>38.725371397284</v>
      </c>
      <c r="S179" s="1">
        <f>(Table2[[#This Row],[Close Price]]-Table2[[#This Row],[20D EMA]])/Table2[[#This Row],[20D EMA]]</f>
        <v>-4.1033079118513928E-2</v>
      </c>
      <c r="T179" s="1">
        <f>(Table2[[#This Row],[Close Price]]-Table2[[#This Row],[50D EMA]])/Table2[[#This Row],[50D EMA]]</f>
        <v>-5.3291407634134445E-2</v>
      </c>
      <c r="U179" s="1">
        <f>(Table2[[#This Row],[Close Price]]-Table2[[#This Row],[200D EMA]])/Table2[[#This Row],[200D EMA]]</f>
        <v>8.5575540792515184E-2</v>
      </c>
      <c r="V179">
        <v>0.59429565405958495</v>
      </c>
      <c r="W179">
        <v>202.68</v>
      </c>
      <c r="X179">
        <v>208.7</v>
      </c>
      <c r="Y179">
        <v>197.88</v>
      </c>
      <c r="Z179">
        <v>214.59</v>
      </c>
      <c r="AA179">
        <v>197.88</v>
      </c>
      <c r="AB179">
        <v>223.38</v>
      </c>
      <c r="AC179" s="1">
        <f>(Table2[[#This Row],[Close Price]]/Table2[[#This Row],[Day Low]])-1</f>
        <v>1.1249259917110788E-2</v>
      </c>
      <c r="AD179" s="1">
        <f>(Table2[[#This Row],[Day High]]/Table2[[#This Row],[Close Price]])-1</f>
        <v>1.8247462919593893E-2</v>
      </c>
      <c r="AE179" s="1">
        <f>(Table2[[#This Row],[Close Price]]/Table2[[#This Row],[Current Week Low]])-1</f>
        <v>3.5779260157671411E-2</v>
      </c>
      <c r="AF179" s="1">
        <f>(Table2[[#This Row],[Current Week High]]/Table2[[#This Row],[Close Price]])-1</f>
        <v>4.6984777517564469E-2</v>
      </c>
      <c r="AG179" s="1">
        <f>(Table2[[#This Row],[Close Price]]/Table2[[#This Row],[Current Month Low]])-1</f>
        <v>3.5779260157671411E-2</v>
      </c>
      <c r="AH179" s="1">
        <f>(Table2[[#This Row],[Current Month High]]/Table2[[#This Row],[Close Price]])-1</f>
        <v>8.9871194379391062E-2</v>
      </c>
      <c r="AI179">
        <v>41.125097580015598</v>
      </c>
      <c r="AJ179">
        <v>146.79108970499701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-0.06</v>
      </c>
      <c r="AM179" t="s">
        <v>3120</v>
      </c>
      <c r="AN179">
        <v>-5.89</v>
      </c>
      <c r="AO179" t="s">
        <v>3120</v>
      </c>
      <c r="AP179">
        <v>0.13244875002092599</v>
      </c>
      <c r="AQ179">
        <f>(Table2[[#This Row],[Sharpe Ratio]]-AVERAGE(Table2[Sharpe Ratio]))/_xlfn.STDEV.P(Table2[Sharpe Ratio])</f>
        <v>0.81770445139592929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81</v>
      </c>
      <c r="AT179">
        <f>_xlfn.RANK.AVG(Table2[[#This Row],[6M Return vs Nifty Z-Score]],Table2[6M Return vs Nifty Z-Score])</f>
        <v>425</v>
      </c>
      <c r="AU179">
        <f>_xlfn.RANK.AVG(Table2[[#This Row],[Sharpe Ratio Z-Score]],Table2[Sharpe Ratio Z-Score])</f>
        <v>154</v>
      </c>
      <c r="AV179">
        <f>(Table2[[#This Row],[Rank 1Y]]+Table2[[#This Row],[Rank 6M]]+Table2[[#This Row],[Rank Sharpe]])/3</f>
        <v>220</v>
      </c>
    </row>
    <row r="180" spans="1:48" x14ac:dyDescent="0.3">
      <c r="A180" t="s">
        <v>61</v>
      </c>
      <c r="B180" t="s">
        <v>62</v>
      </c>
      <c r="C180" t="s">
        <v>3082</v>
      </c>
      <c r="D180" t="s">
        <v>63</v>
      </c>
      <c r="E180">
        <v>392316.47679047898</v>
      </c>
      <c r="F180">
        <v>1068.0999999999999</v>
      </c>
      <c r="G180">
        <v>43.218101654815101</v>
      </c>
      <c r="H180">
        <f>(Table2[[#This Row],[1Y Return vs Nifty]]-AVERAGE(Table2[1Y Return vs Nifty]))/_xlfn.STDEV.P(Table2[1Y Return vs Nifty])</f>
        <v>0.14809553492223348</v>
      </c>
      <c r="I180">
        <v>4.1165107899043898</v>
      </c>
      <c r="J180">
        <f>(Table2[[#This Row],[1M Return vs Nifty]]-AVERAGE(Table2[1M Return vs Nifty]))/_xlfn.STDEV.P(Table2[1M Return vs Nifty])</f>
        <v>0.51063282703423907</v>
      </c>
      <c r="K180">
        <v>4.8649157499095201</v>
      </c>
      <c r="L180">
        <f>(Table2[[#This Row],[6M Return vs Nifty]]-AVERAGE(Table2[6M Return vs Nifty]))/_xlfn.STDEV.P(Table2[6M Return vs Nifty])</f>
        <v>-2.9120485352027808E-2</v>
      </c>
      <c r="M180">
        <v>-4.3150799920216496</v>
      </c>
      <c r="N180">
        <f>(Table2[[#This Row],[1W Return vs Nifty]]-AVERAGE(Table2[1W Return vs Nifty]))/_xlfn.STDEV.P(Table2[1W Return vs Nifty])</f>
        <v>-0.71288145857136531</v>
      </c>
      <c r="O180">
        <v>1053.92</v>
      </c>
      <c r="P180">
        <v>1023.52658617699</v>
      </c>
      <c r="Q180">
        <v>900.55296656534904</v>
      </c>
      <c r="R180">
        <v>52.6612119638853</v>
      </c>
      <c r="S180" s="1">
        <f>(Table2[[#This Row],[Close Price]]-Table2[[#This Row],[20D EMA]])/Table2[[#This Row],[20D EMA]]</f>
        <v>1.3454531653256259E-2</v>
      </c>
      <c r="T180" s="1">
        <f>(Table2[[#This Row],[Close Price]]-Table2[[#This Row],[50D EMA]])/Table2[[#This Row],[50D EMA]]</f>
        <v>4.3548857865527091E-2</v>
      </c>
      <c r="U180" s="1">
        <f>(Table2[[#This Row],[Close Price]]-Table2[[#This Row],[200D EMA]])/Table2[[#This Row],[200D EMA]]</f>
        <v>0.18604906058292658</v>
      </c>
      <c r="V180">
        <v>1.2876180164533599</v>
      </c>
      <c r="W180">
        <v>1052.05</v>
      </c>
      <c r="X180">
        <v>1082.95</v>
      </c>
      <c r="Y180">
        <v>1008.4</v>
      </c>
      <c r="Z180">
        <v>1082.95</v>
      </c>
      <c r="AA180">
        <v>1008.4</v>
      </c>
      <c r="AB180">
        <v>1176</v>
      </c>
      <c r="AC180" s="1">
        <f>(Table2[[#This Row],[Close Price]]/Table2[[#This Row],[Day Low]])-1</f>
        <v>1.5255928900717697E-2</v>
      </c>
      <c r="AD180" s="1">
        <f>(Table2[[#This Row],[Day High]]/Table2[[#This Row],[Close Price]])-1</f>
        <v>1.3903192584963975E-2</v>
      </c>
      <c r="AE180" s="1">
        <f>(Table2[[#This Row],[Close Price]]/Table2[[#This Row],[Current Week Low]])-1</f>
        <v>5.9202697342324306E-2</v>
      </c>
      <c r="AF180" s="1">
        <f>(Table2[[#This Row],[Current Week High]]/Table2[[#This Row],[Close Price]])-1</f>
        <v>1.3903192584963975E-2</v>
      </c>
      <c r="AG180" s="1">
        <f>(Table2[[#This Row],[Close Price]]/Table2[[#This Row],[Current Month Low]])-1</f>
        <v>5.9202697342324306E-2</v>
      </c>
      <c r="AH180" s="1">
        <f>(Table2[[#This Row],[Current Month High]]/Table2[[#This Row],[Close Price]])-1</f>
        <v>0.10102050369815574</v>
      </c>
      <c r="AI180">
        <v>10.382922947289501</v>
      </c>
      <c r="AJ180">
        <v>80.0269678071801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0.04</v>
      </c>
      <c r="AM180" t="s">
        <v>3121</v>
      </c>
      <c r="AN180">
        <v>3.93</v>
      </c>
      <c r="AO180" t="s">
        <v>3121</v>
      </c>
      <c r="AP180">
        <v>0.16695721519309201</v>
      </c>
      <c r="AQ180">
        <f>(Table2[[#This Row],[Sharpe Ratio]]-AVERAGE(Table2[Sharpe Ratio]))/_xlfn.STDEV.P(Table2[Sharpe Ratio])</f>
        <v>1.219137520075025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1.1358639381081046</v>
      </c>
      <c r="AS180">
        <f>_xlfn.RANK.AVG(Table2[[#This Row],[1Y Return vs Nifty Z-Score]],Table2[1Y Return vs Nifty Z-Score])</f>
        <v>257</v>
      </c>
      <c r="AT180">
        <f>_xlfn.RANK.AVG(Table2[[#This Row],[6M Return vs Nifty Z-Score]],Table2[6M Return vs Nifty Z-Score])</f>
        <v>324</v>
      </c>
      <c r="AU180">
        <f>_xlfn.RANK.AVG(Table2[[#This Row],[Sharpe Ratio Z-Score]],Table2[Sharpe Ratio Z-Score])</f>
        <v>82</v>
      </c>
      <c r="AV180">
        <f>(Table2[[#This Row],[Rank 1Y]]+Table2[[#This Row],[Rank 6M]]+Table2[[#This Row],[Rank Sharpe]])/3</f>
        <v>221</v>
      </c>
    </row>
    <row r="181" spans="1:48" x14ac:dyDescent="0.3">
      <c r="A181" t="s">
        <v>944</v>
      </c>
      <c r="B181" t="s">
        <v>945</v>
      </c>
      <c r="C181" t="s">
        <v>3087</v>
      </c>
      <c r="D181" t="s">
        <v>946</v>
      </c>
      <c r="E181">
        <v>15316.729243655</v>
      </c>
      <c r="F181">
        <v>1286.95</v>
      </c>
      <c r="G181">
        <v>38.201625059245103</v>
      </c>
      <c r="H181">
        <f>(Table2[[#This Row],[1Y Return vs Nifty]]-AVERAGE(Table2[1Y Return vs Nifty]))/_xlfn.STDEV.P(Table2[1Y Return vs Nifty])</f>
        <v>7.182754248611041E-2</v>
      </c>
      <c r="I181">
        <v>-10.5289049834827</v>
      </c>
      <c r="J181">
        <f>(Table2[[#This Row],[1M Return vs Nifty]]-AVERAGE(Table2[1M Return vs Nifty]))/_xlfn.STDEV.P(Table2[1M Return vs Nifty])</f>
        <v>-0.86456486725821691</v>
      </c>
      <c r="K181">
        <v>4.7253551460542003</v>
      </c>
      <c r="L181">
        <f>(Table2[[#This Row],[6M Return vs Nifty]]-AVERAGE(Table2[6M Return vs Nifty]))/_xlfn.STDEV.P(Table2[6M Return vs Nifty])</f>
        <v>-3.3884032135623826E-2</v>
      </c>
      <c r="M181">
        <v>-1.37251901888587</v>
      </c>
      <c r="N181">
        <f>(Table2[[#This Row],[1W Return vs Nifty]]-AVERAGE(Table2[1W Return vs Nifty]))/_xlfn.STDEV.P(Table2[1W Return vs Nifty])</f>
        <v>-0.12981457389015891</v>
      </c>
      <c r="O181">
        <v>1361.53</v>
      </c>
      <c r="P181">
        <v>1400.1471505515301</v>
      </c>
      <c r="Q181">
        <v>1211.03795044702</v>
      </c>
      <c r="R181">
        <v>32.549971458241998</v>
      </c>
      <c r="S181" s="1">
        <f>(Table2[[#This Row],[Close Price]]-Table2[[#This Row],[20D EMA]])/Table2[[#This Row],[20D EMA]]</f>
        <v>-5.4776611606060774E-2</v>
      </c>
      <c r="T181" s="1">
        <f>(Table2[[#This Row],[Close Price]]-Table2[[#This Row],[50D EMA]])/Table2[[#This Row],[50D EMA]]</f>
        <v>-8.0846609948776252E-2</v>
      </c>
      <c r="U181" s="1">
        <f>(Table2[[#This Row],[Close Price]]-Table2[[#This Row],[200D EMA]])/Table2[[#This Row],[200D EMA]]</f>
        <v>6.2683460518276349E-2</v>
      </c>
      <c r="V181">
        <v>0.722306154511558</v>
      </c>
      <c r="W181">
        <v>1284</v>
      </c>
      <c r="X181">
        <v>1327.5</v>
      </c>
      <c r="Y181">
        <v>1261.6500000000001</v>
      </c>
      <c r="Z181">
        <v>1337.75</v>
      </c>
      <c r="AA181">
        <v>1261.6500000000001</v>
      </c>
      <c r="AB181">
        <v>1392.1</v>
      </c>
      <c r="AC181" s="1">
        <f>(Table2[[#This Row],[Close Price]]/Table2[[#This Row],[Day Low]])-1</f>
        <v>2.2975077881619566E-3</v>
      </c>
      <c r="AD181" s="1">
        <f>(Table2[[#This Row],[Day High]]/Table2[[#This Row],[Close Price]])-1</f>
        <v>3.1508605617933894E-2</v>
      </c>
      <c r="AE181" s="1">
        <f>(Table2[[#This Row],[Close Price]]/Table2[[#This Row],[Current Week Low]])-1</f>
        <v>2.0053105060833021E-2</v>
      </c>
      <c r="AF181" s="1">
        <f>(Table2[[#This Row],[Current Week High]]/Table2[[#This Row],[Close Price]])-1</f>
        <v>3.9473173005944329E-2</v>
      </c>
      <c r="AG181" s="1">
        <f>(Table2[[#This Row],[Close Price]]/Table2[[#This Row],[Current Month Low]])-1</f>
        <v>2.0053105060833021E-2</v>
      </c>
      <c r="AH181" s="1">
        <f>(Table2[[#This Row],[Current Month High]]/Table2[[#This Row],[Close Price]])-1</f>
        <v>8.1704805936516411E-2</v>
      </c>
      <c r="AI181">
        <v>31.706748513928201</v>
      </c>
      <c r="AJ181">
        <v>99.728408473655605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-0.2</v>
      </c>
      <c r="AM181" t="s">
        <v>3120</v>
      </c>
      <c r="AN181">
        <v>-9.0500000000000007</v>
      </c>
      <c r="AO181" t="s">
        <v>3120</v>
      </c>
      <c r="AP181">
        <v>0.186315749810121</v>
      </c>
      <c r="AQ181">
        <f>(Table2[[#This Row],[Sharpe Ratio]]-AVERAGE(Table2[Sharpe Ratio]))/_xlfn.STDEV.P(Table2[Sharpe Ratio])</f>
        <v>1.4443331617146462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281</v>
      </c>
      <c r="AT181">
        <f>_xlfn.RANK.AVG(Table2[[#This Row],[6M Return vs Nifty Z-Score]],Table2[6M Return vs Nifty Z-Score])</f>
        <v>326</v>
      </c>
      <c r="AU181">
        <f>_xlfn.RANK.AVG(Table2[[#This Row],[Sharpe Ratio Z-Score]],Table2[Sharpe Ratio Z-Score])</f>
        <v>58</v>
      </c>
      <c r="AV181">
        <f>(Table2[[#This Row],[Rank 1Y]]+Table2[[#This Row],[Rank 6M]]+Table2[[#This Row],[Rank Sharpe]])/3</f>
        <v>221.66666666666666</v>
      </c>
    </row>
    <row r="182" spans="1:48" x14ac:dyDescent="0.3">
      <c r="A182" t="s">
        <v>1477</v>
      </c>
      <c r="B182" t="s">
        <v>1478</v>
      </c>
      <c r="C182" t="s">
        <v>3090</v>
      </c>
      <c r="D182" t="s">
        <v>164</v>
      </c>
      <c r="E182">
        <v>6724.0427925000004</v>
      </c>
      <c r="F182">
        <v>971.3</v>
      </c>
      <c r="G182">
        <v>54.178176300331302</v>
      </c>
      <c r="H182">
        <f>(Table2[[#This Row],[1Y Return vs Nifty]]-AVERAGE(Table2[1Y Return vs Nifty]))/_xlfn.STDEV.P(Table2[1Y Return vs Nifty])</f>
        <v>0.31472700907318468</v>
      </c>
      <c r="I182">
        <v>5.6783852598547204</v>
      </c>
      <c r="J182">
        <f>(Table2[[#This Row],[1M Return vs Nifty]]-AVERAGE(Table2[1M Return vs Nifty]))/_xlfn.STDEV.P(Table2[1M Return vs Nifty])</f>
        <v>0.65729210957594586</v>
      </c>
      <c r="K182">
        <v>75.606136034619396</v>
      </c>
      <c r="L182">
        <f>(Table2[[#This Row],[6M Return vs Nifty]]-AVERAGE(Table2[6M Return vs Nifty]))/_xlfn.STDEV.P(Table2[6M Return vs Nifty])</f>
        <v>2.3854514142094523</v>
      </c>
      <c r="M182">
        <v>-2.7365561440553501</v>
      </c>
      <c r="N182">
        <f>(Table2[[#This Row],[1W Return vs Nifty]]-AVERAGE(Table2[1W Return vs Nifty]))/_xlfn.STDEV.P(Table2[1W Return vs Nifty])</f>
        <v>-0.40009780146743795</v>
      </c>
      <c r="O182">
        <v>927.64</v>
      </c>
      <c r="P182">
        <v>879.57192132400201</v>
      </c>
      <c r="Q182">
        <v>702.65496014911196</v>
      </c>
      <c r="R182">
        <v>65.012292799642395</v>
      </c>
      <c r="S182" s="1">
        <f>(Table2[[#This Row],[Close Price]]-Table2[[#This Row],[20D EMA]])/Table2[[#This Row],[20D EMA]]</f>
        <v>4.7065672027941839E-2</v>
      </c>
      <c r="T182" s="1">
        <f>(Table2[[#This Row],[Close Price]]-Table2[[#This Row],[50D EMA]])/Table2[[#This Row],[50D EMA]]</f>
        <v>0.1042871838586224</v>
      </c>
      <c r="U182" s="1">
        <f>(Table2[[#This Row],[Close Price]]-Table2[[#This Row],[200D EMA]])/Table2[[#This Row],[200D EMA]]</f>
        <v>0.38232853261845362</v>
      </c>
      <c r="V182">
        <v>0.96147010082595696</v>
      </c>
      <c r="W182">
        <v>948.65</v>
      </c>
      <c r="X182">
        <v>974.65</v>
      </c>
      <c r="Y182">
        <v>873.75</v>
      </c>
      <c r="Z182">
        <v>974.65</v>
      </c>
      <c r="AA182">
        <v>873.75</v>
      </c>
      <c r="AB182">
        <v>1010</v>
      </c>
      <c r="AC182" s="1">
        <f>(Table2[[#This Row],[Close Price]]/Table2[[#This Row],[Day Low]])-1</f>
        <v>2.3876034364623377E-2</v>
      </c>
      <c r="AD182" s="1">
        <f>(Table2[[#This Row],[Day High]]/Table2[[#This Row],[Close Price]])-1</f>
        <v>3.4489858951920471E-3</v>
      </c>
      <c r="AE182" s="1">
        <f>(Table2[[#This Row],[Close Price]]/Table2[[#This Row],[Current Week Low]])-1</f>
        <v>0.1116452074391987</v>
      </c>
      <c r="AF182" s="1">
        <f>(Table2[[#This Row],[Current Week High]]/Table2[[#This Row],[Close Price]])-1</f>
        <v>3.4489858951920471E-3</v>
      </c>
      <c r="AG182" s="1">
        <f>(Table2[[#This Row],[Close Price]]/Table2[[#This Row],[Current Month Low]])-1</f>
        <v>0.1116452074391987</v>
      </c>
      <c r="AH182" s="1">
        <f>(Table2[[#This Row],[Current Month High]]/Table2[[#This Row],[Close Price]])-1</f>
        <v>3.9843508699680896E-2</v>
      </c>
      <c r="AI182">
        <v>3.9843508699680799</v>
      </c>
      <c r="AJ182">
        <v>122.21459620224201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0.15</v>
      </c>
      <c r="AM182" t="s">
        <v>3121</v>
      </c>
      <c r="AN182">
        <v>10.24</v>
      </c>
      <c r="AO182" t="s">
        <v>3121</v>
      </c>
      <c r="AP182">
        <v>2.9167315781138001E-2</v>
      </c>
      <c r="AQ182">
        <f>(Table2[[#This Row],[Sharpe Ratio]]-AVERAGE(Table2[Sharpe Ratio]))/_xlfn.STDEV.P(Table2[Sharpe Ratio])</f>
        <v>-0.38375678072800085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2.573615950663144</v>
      </c>
      <c r="AS182">
        <f>_xlfn.RANK.AVG(Table2[[#This Row],[1Y Return vs Nifty Z-Score]],Table2[1Y Return vs Nifty Z-Score])</f>
        <v>207</v>
      </c>
      <c r="AT182">
        <f>_xlfn.RANK.AVG(Table2[[#This Row],[6M Return vs Nifty Z-Score]],Table2[6M Return vs Nifty Z-Score])</f>
        <v>19</v>
      </c>
      <c r="AU182">
        <f>_xlfn.RANK.AVG(Table2[[#This Row],[Sharpe Ratio Z-Score]],Table2[Sharpe Ratio Z-Score])</f>
        <v>440</v>
      </c>
      <c r="AV182">
        <f>(Table2[[#This Row],[Rank 1Y]]+Table2[[#This Row],[Rank 6M]]+Table2[[#This Row],[Rank Sharpe]])/3</f>
        <v>222</v>
      </c>
    </row>
    <row r="183" spans="1:48" x14ac:dyDescent="0.3">
      <c r="A183" t="s">
        <v>1351</v>
      </c>
      <c r="B183" t="s">
        <v>1352</v>
      </c>
      <c r="C183" t="s">
        <v>3079</v>
      </c>
      <c r="D183" t="s">
        <v>46</v>
      </c>
      <c r="E183">
        <v>8028.150266736</v>
      </c>
      <c r="F183">
        <v>47.79</v>
      </c>
      <c r="G183">
        <v>82.022763262234605</v>
      </c>
      <c r="H183">
        <f>(Table2[[#This Row],[1Y Return vs Nifty]]-AVERAGE(Table2[1Y Return vs Nifty]))/_xlfn.STDEV.P(Table2[1Y Return vs Nifty])</f>
        <v>0.73806213430287038</v>
      </c>
      <c r="I183">
        <v>-4.5571823546886003</v>
      </c>
      <c r="J183">
        <f>(Table2[[#This Row],[1M Return vs Nifty]]-AVERAGE(Table2[1M Return vs Nifty]))/_xlfn.STDEV.P(Table2[1M Return vs Nifty])</f>
        <v>-0.30382290423421687</v>
      </c>
      <c r="K183">
        <v>-1.9799942664625501</v>
      </c>
      <c r="L183">
        <f>(Table2[[#This Row],[6M Return vs Nifty]]-AVERAGE(Table2[6M Return vs Nifty]))/_xlfn.STDEV.P(Table2[6M Return vs Nifty])</f>
        <v>-0.26275410538347643</v>
      </c>
      <c r="M183">
        <v>-7.9903929594752601</v>
      </c>
      <c r="N183">
        <f>(Table2[[#This Row],[1W Return vs Nifty]]-AVERAGE(Table2[1W Return vs Nifty]))/_xlfn.STDEV.P(Table2[1W Return vs Nifty])</f>
        <v>-1.4411427594333657</v>
      </c>
      <c r="O183">
        <v>49.84</v>
      </c>
      <c r="P183">
        <v>47.5985278610205</v>
      </c>
      <c r="Q183">
        <v>38.339299788284698</v>
      </c>
      <c r="R183">
        <v>40.864101208248698</v>
      </c>
      <c r="S183" s="1">
        <f>(Table2[[#This Row],[Close Price]]-Table2[[#This Row],[20D EMA]])/Table2[[#This Row],[20D EMA]]</f>
        <v>-4.1131621187801046E-2</v>
      </c>
      <c r="T183" s="1">
        <f>(Table2[[#This Row],[Close Price]]-Table2[[#This Row],[50D EMA]])/Table2[[#This Row],[50D EMA]]</f>
        <v>4.0226483377503765E-3</v>
      </c>
      <c r="U183" s="1">
        <f>(Table2[[#This Row],[Close Price]]-Table2[[#This Row],[200D EMA]])/Table2[[#This Row],[200D EMA]]</f>
        <v>0.24650163836855313</v>
      </c>
      <c r="V183">
        <v>0.98958044190314698</v>
      </c>
      <c r="W183">
        <v>46.54</v>
      </c>
      <c r="X183">
        <v>48.27</v>
      </c>
      <c r="Y183">
        <v>45.55</v>
      </c>
      <c r="Z183">
        <v>50.9</v>
      </c>
      <c r="AA183">
        <v>45.55</v>
      </c>
      <c r="AB183">
        <v>56.04</v>
      </c>
      <c r="AC183" s="1">
        <f>(Table2[[#This Row],[Close Price]]/Table2[[#This Row],[Day Low]])-1</f>
        <v>2.6858616244091138E-2</v>
      </c>
      <c r="AD183" s="1">
        <f>(Table2[[#This Row],[Day High]]/Table2[[#This Row],[Close Price]])-1</f>
        <v>1.0043942247332183E-2</v>
      </c>
      <c r="AE183" s="1">
        <f>(Table2[[#This Row],[Close Price]]/Table2[[#This Row],[Current Week Low]])-1</f>
        <v>4.9176728869374298E-2</v>
      </c>
      <c r="AF183" s="1">
        <f>(Table2[[#This Row],[Current Week High]]/Table2[[#This Row],[Close Price]])-1</f>
        <v>6.5076375810839027E-2</v>
      </c>
      <c r="AG183" s="1">
        <f>(Table2[[#This Row],[Close Price]]/Table2[[#This Row],[Current Month Low]])-1</f>
        <v>4.9176728869374298E-2</v>
      </c>
      <c r="AH183" s="1">
        <f>(Table2[[#This Row],[Current Month High]]/Table2[[#This Row],[Close Price]])-1</f>
        <v>0.17263025737602011</v>
      </c>
      <c r="AI183">
        <v>20.3180581711655</v>
      </c>
      <c r="AJ183">
        <v>147.06183316088499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0.11</v>
      </c>
      <c r="AM183" t="s">
        <v>3121</v>
      </c>
      <c r="AN183">
        <v>-12.87</v>
      </c>
      <c r="AO183" t="s">
        <v>3120</v>
      </c>
      <c r="AP183">
        <v>0.135162761187512</v>
      </c>
      <c r="AQ183">
        <f>(Table2[[#This Row],[Sharpe Ratio]]-AVERAGE(Table2[Sharpe Ratio]))/_xlfn.STDEV.P(Table2[Sharpe Ratio])</f>
        <v>0.84927623604634384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-0.42038139870184477</v>
      </c>
      <c r="AS183">
        <f>_xlfn.RANK.AVG(Table2[[#This Row],[1Y Return vs Nifty Z-Score]],Table2[1Y Return vs Nifty Z-Score])</f>
        <v>124</v>
      </c>
      <c r="AT183">
        <f>_xlfn.RANK.AVG(Table2[[#This Row],[6M Return vs Nifty Z-Score]],Table2[6M Return vs Nifty Z-Score])</f>
        <v>400</v>
      </c>
      <c r="AU183">
        <f>_xlfn.RANK.AVG(Table2[[#This Row],[Sharpe Ratio Z-Score]],Table2[Sharpe Ratio Z-Score])</f>
        <v>144</v>
      </c>
      <c r="AV183">
        <f>(Table2[[#This Row],[Rank 1Y]]+Table2[[#This Row],[Rank 6M]]+Table2[[#This Row],[Rank Sharpe]])/3</f>
        <v>222.66666666666666</v>
      </c>
    </row>
    <row r="184" spans="1:48" x14ac:dyDescent="0.3">
      <c r="A184" t="s">
        <v>954</v>
      </c>
      <c r="B184" t="s">
        <v>955</v>
      </c>
      <c r="C184" t="s">
        <v>3084</v>
      </c>
      <c r="D184" t="s">
        <v>68</v>
      </c>
      <c r="E184">
        <v>15057</v>
      </c>
      <c r="F184">
        <v>100.38</v>
      </c>
      <c r="G184">
        <v>139.001410758612</v>
      </c>
      <c r="H184">
        <f>(Table2[[#This Row],[1Y Return vs Nifty]]-AVERAGE(Table2[1Y Return vs Nifty]))/_xlfn.STDEV.P(Table2[1Y Return vs Nifty])</f>
        <v>1.6043368937848208</v>
      </c>
      <c r="I184">
        <v>20.1515981598866</v>
      </c>
      <c r="J184">
        <f>(Table2[[#This Row],[1M Return vs Nifty]]-AVERAGE(Table2[1M Return vs Nifty]))/_xlfn.STDEV.P(Table2[1M Return vs Nifty])</f>
        <v>2.0163200345663279</v>
      </c>
      <c r="K184">
        <v>5.2621968996822002</v>
      </c>
      <c r="L184">
        <f>(Table2[[#This Row],[6M Return vs Nifty]]-AVERAGE(Table2[6M Return vs Nifty]))/_xlfn.STDEV.P(Table2[6M Return vs Nifty])</f>
        <v>-1.5560302242295309E-2</v>
      </c>
      <c r="M184">
        <v>-4.5224151930363998</v>
      </c>
      <c r="N184">
        <f>(Table2[[#This Row],[1W Return vs Nifty]]-AVERAGE(Table2[1W Return vs Nifty]))/_xlfn.STDEV.P(Table2[1W Return vs Nifty])</f>
        <v>-0.75396481787779757</v>
      </c>
      <c r="O184">
        <v>99.13</v>
      </c>
      <c r="P184">
        <v>90.594209883289594</v>
      </c>
      <c r="Q184">
        <v>73.975337971993099</v>
      </c>
      <c r="R184">
        <v>48.369463868622297</v>
      </c>
      <c r="S184" s="1">
        <f>(Table2[[#This Row],[Close Price]]-Table2[[#This Row],[20D EMA]])/Table2[[#This Row],[20D EMA]]</f>
        <v>1.2609704428528197E-2</v>
      </c>
      <c r="T184" s="1">
        <f>(Table2[[#This Row],[Close Price]]-Table2[[#This Row],[50D EMA]])/Table2[[#This Row],[50D EMA]]</f>
        <v>0.108017831705991</v>
      </c>
      <c r="U184" s="1">
        <f>(Table2[[#This Row],[Close Price]]-Table2[[#This Row],[200D EMA]])/Table2[[#This Row],[200D EMA]]</f>
        <v>0.35693871433211488</v>
      </c>
      <c r="V184">
        <v>1.7794842199029599</v>
      </c>
      <c r="W184">
        <v>97.4</v>
      </c>
      <c r="X184">
        <v>103.45</v>
      </c>
      <c r="Y184">
        <v>97.4</v>
      </c>
      <c r="Z184">
        <v>105.5</v>
      </c>
      <c r="AA184">
        <v>97.4</v>
      </c>
      <c r="AB184">
        <v>112.48</v>
      </c>
      <c r="AC184" s="1">
        <f>(Table2[[#This Row],[Close Price]]/Table2[[#This Row],[Day Low]])-1</f>
        <v>3.0595482546201147E-2</v>
      </c>
      <c r="AD184" s="1">
        <f>(Table2[[#This Row],[Day High]]/Table2[[#This Row],[Close Price]])-1</f>
        <v>3.0583781629806905E-2</v>
      </c>
      <c r="AE184" s="1">
        <f>(Table2[[#This Row],[Close Price]]/Table2[[#This Row],[Current Week Low]])-1</f>
        <v>3.0595482546201147E-2</v>
      </c>
      <c r="AF184" s="1">
        <f>(Table2[[#This Row],[Current Week High]]/Table2[[#This Row],[Close Price]])-1</f>
        <v>5.1006176529189151E-2</v>
      </c>
      <c r="AG184" s="1">
        <f>(Table2[[#This Row],[Close Price]]/Table2[[#This Row],[Current Month Low]])-1</f>
        <v>3.0595482546201147E-2</v>
      </c>
      <c r="AH184" s="1">
        <f>(Table2[[#This Row],[Current Month High]]/Table2[[#This Row],[Close Price]])-1</f>
        <v>0.12054194062562273</v>
      </c>
      <c r="AI184">
        <v>31.3010559872484</v>
      </c>
      <c r="AJ184">
        <v>179.22114047287801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0.21</v>
      </c>
      <c r="AM184" t="s">
        <v>3121</v>
      </c>
      <c r="AN184">
        <v>-2.16</v>
      </c>
      <c r="AO184" t="s">
        <v>3120</v>
      </c>
      <c r="AP184">
        <v>7.3540957550697006E-2</v>
      </c>
      <c r="AQ184">
        <f>(Table2[[#This Row],[Sharpe Ratio]]-AVERAGE(Table2[Sharpe Ratio]))/_xlfn.STDEV.P(Table2[Sharpe Ratio])</f>
        <v>0.13243677048182495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2.9835685787128803</v>
      </c>
      <c r="AS184">
        <f>_xlfn.RANK.AVG(Table2[[#This Row],[1Y Return vs Nifty Z-Score]],Table2[1Y Return vs Nifty Z-Score])</f>
        <v>51</v>
      </c>
      <c r="AT184">
        <f>_xlfn.RANK.AVG(Table2[[#This Row],[6M Return vs Nifty Z-Score]],Table2[6M Return vs Nifty Z-Score])</f>
        <v>318</v>
      </c>
      <c r="AU184">
        <f>_xlfn.RANK.AVG(Table2[[#This Row],[Sharpe Ratio Z-Score]],Table2[Sharpe Ratio Z-Score])</f>
        <v>302</v>
      </c>
      <c r="AV184">
        <f>(Table2[[#This Row],[Rank 1Y]]+Table2[[#This Row],[Rank 6M]]+Table2[[#This Row],[Rank Sharpe]])/3</f>
        <v>223.66666666666666</v>
      </c>
    </row>
    <row r="185" spans="1:48" x14ac:dyDescent="0.3">
      <c r="A185" t="s">
        <v>790</v>
      </c>
      <c r="B185" t="s">
        <v>791</v>
      </c>
      <c r="C185" t="s">
        <v>3078</v>
      </c>
      <c r="D185" t="s">
        <v>40</v>
      </c>
      <c r="E185">
        <v>20011.035054779899</v>
      </c>
      <c r="F185">
        <v>544.95000000000005</v>
      </c>
      <c r="G185">
        <v>46.285521814260399</v>
      </c>
      <c r="H185">
        <f>(Table2[[#This Row],[1Y Return vs Nifty]]-AVERAGE(Table2[1Y Return vs Nifty]))/_xlfn.STDEV.P(Table2[1Y Return vs Nifty])</f>
        <v>0.19473105151680523</v>
      </c>
      <c r="I185">
        <v>10.105838830193401</v>
      </c>
      <c r="J185">
        <f>(Table2[[#This Row],[1M Return vs Nifty]]-AVERAGE(Table2[1M Return vs Nifty]))/_xlfn.STDEV.P(Table2[1M Return vs Nifty])</f>
        <v>1.0730279299669649</v>
      </c>
      <c r="K185">
        <v>10.4284562822304</v>
      </c>
      <c r="L185">
        <f>(Table2[[#This Row],[6M Return vs Nifty]]-AVERAGE(Table2[6M Return vs Nifty]))/_xlfn.STDEV.P(Table2[6M Return vs Nifty])</f>
        <v>0.16077684151549965</v>
      </c>
      <c r="M185">
        <v>7.1358003333718001</v>
      </c>
      <c r="N185">
        <f>(Table2[[#This Row],[1W Return vs Nifty]]-AVERAGE(Table2[1W Return vs Nifty]))/_xlfn.STDEV.P(Table2[1W Return vs Nifty])</f>
        <v>1.5561043599516877</v>
      </c>
      <c r="O185">
        <v>519.91999999999996</v>
      </c>
      <c r="P185">
        <v>490.26530401968301</v>
      </c>
      <c r="Q185">
        <v>437.00095959390501</v>
      </c>
      <c r="R185">
        <v>65.920375156514396</v>
      </c>
      <c r="S185" s="1">
        <f>(Table2[[#This Row],[Close Price]]-Table2[[#This Row],[20D EMA]])/Table2[[#This Row],[20D EMA]]</f>
        <v>4.8142021849515479E-2</v>
      </c>
      <c r="T185" s="1">
        <f>(Table2[[#This Row],[Close Price]]-Table2[[#This Row],[50D EMA]])/Table2[[#This Row],[50D EMA]]</f>
        <v>0.11154102795355383</v>
      </c>
      <c r="U185" s="1">
        <f>(Table2[[#This Row],[Close Price]]-Table2[[#This Row],[200D EMA]])/Table2[[#This Row],[200D EMA]]</f>
        <v>0.24702243332923024</v>
      </c>
      <c r="V185">
        <v>0.77835221221667605</v>
      </c>
      <c r="W185">
        <v>540</v>
      </c>
      <c r="X185">
        <v>551.6</v>
      </c>
      <c r="Y185">
        <v>499.6</v>
      </c>
      <c r="Z185">
        <v>553</v>
      </c>
      <c r="AA185">
        <v>499.6</v>
      </c>
      <c r="AB185">
        <v>553</v>
      </c>
      <c r="AC185" s="1">
        <f>(Table2[[#This Row],[Close Price]]/Table2[[#This Row],[Day Low]])-1</f>
        <v>9.1666666666667673E-3</v>
      </c>
      <c r="AD185" s="1">
        <f>(Table2[[#This Row],[Day High]]/Table2[[#This Row],[Close Price]])-1</f>
        <v>1.2202954399486154E-2</v>
      </c>
      <c r="AE185" s="1">
        <f>(Table2[[#This Row],[Close Price]]/Table2[[#This Row],[Current Week Low]])-1</f>
        <v>9.0772618094475677E-2</v>
      </c>
      <c r="AF185" s="1">
        <f>(Table2[[#This Row],[Current Week High]]/Table2[[#This Row],[Close Price]])-1</f>
        <v>1.4771997430956807E-2</v>
      </c>
      <c r="AG185" s="1">
        <f>(Table2[[#This Row],[Close Price]]/Table2[[#This Row],[Current Month Low]])-1</f>
        <v>9.0772618094475677E-2</v>
      </c>
      <c r="AH185" s="1">
        <f>(Table2[[#This Row],[Current Month High]]/Table2[[#This Row],[Close Price]])-1</f>
        <v>1.4771997430956807E-2</v>
      </c>
      <c r="AI185">
        <v>5.3032388292503896</v>
      </c>
      <c r="AJ185">
        <v>75.676982591876197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0.14000000000000001</v>
      </c>
      <c r="AM185" t="s">
        <v>3121</v>
      </c>
      <c r="AN185">
        <v>7.21</v>
      </c>
      <c r="AO185" t="s">
        <v>3121</v>
      </c>
      <c r="AP185">
        <v>0.13207954227197199</v>
      </c>
      <c r="AQ185">
        <f>(Table2[[#This Row],[Sharpe Ratio]]-AVERAGE(Table2[Sharpe Ratio]))/_xlfn.STDEV.P(Table2[Sharpe Ratio])</f>
        <v>0.81340949944998631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3.7980496824009444</v>
      </c>
      <c r="AS185">
        <f>_xlfn.RANK.AVG(Table2[[#This Row],[1Y Return vs Nifty Z-Score]],Table2[1Y Return vs Nifty Z-Score])</f>
        <v>243</v>
      </c>
      <c r="AT185">
        <f>_xlfn.RANK.AVG(Table2[[#This Row],[6M Return vs Nifty Z-Score]],Table2[6M Return vs Nifty Z-Score])</f>
        <v>272</v>
      </c>
      <c r="AU185">
        <f>_xlfn.RANK.AVG(Table2[[#This Row],[Sharpe Ratio Z-Score]],Table2[Sharpe Ratio Z-Score])</f>
        <v>157</v>
      </c>
      <c r="AV185">
        <f>(Table2[[#This Row],[Rank 1Y]]+Table2[[#This Row],[Rank 6M]]+Table2[[#This Row],[Rank Sharpe]])/3</f>
        <v>224</v>
      </c>
    </row>
    <row r="186" spans="1:48" x14ac:dyDescent="0.3">
      <c r="A186" t="s">
        <v>766</v>
      </c>
      <c r="B186" t="s">
        <v>767</v>
      </c>
      <c r="C186" t="s">
        <v>3088</v>
      </c>
      <c r="D186" t="s">
        <v>230</v>
      </c>
      <c r="E186">
        <v>20638.556764720001</v>
      </c>
      <c r="F186">
        <v>474.4</v>
      </c>
      <c r="G186">
        <v>24.034990747644201</v>
      </c>
      <c r="H186">
        <f>(Table2[[#This Row],[1Y Return vs Nifty]]-AVERAGE(Table2[1Y Return vs Nifty]))/_xlfn.STDEV.P(Table2[1Y Return vs Nifty])</f>
        <v>-0.14355485548553437</v>
      </c>
      <c r="I186">
        <v>-1.35611569427019</v>
      </c>
      <c r="J186">
        <f>(Table2[[#This Row],[1M Return vs Nifty]]-AVERAGE(Table2[1M Return vs Nifty]))/_xlfn.STDEV.P(Table2[1M Return vs Nifty])</f>
        <v>-3.2442413407315998E-3</v>
      </c>
      <c r="K186">
        <v>40.476927078968103</v>
      </c>
      <c r="L186">
        <f>(Table2[[#This Row],[6M Return vs Nifty]]-AVERAGE(Table2[6M Return vs Nifty]))/_xlfn.STDEV.P(Table2[6M Return vs Nifty])</f>
        <v>1.1864050808728379</v>
      </c>
      <c r="M186">
        <v>2.93853761896729</v>
      </c>
      <c r="N186">
        <f>(Table2[[#This Row],[1W Return vs Nifty]]-AVERAGE(Table2[1W Return vs Nifty]))/_xlfn.STDEV.P(Table2[1W Return vs Nifty])</f>
        <v>0.72441899559764333</v>
      </c>
      <c r="O186">
        <v>459.68</v>
      </c>
      <c r="P186">
        <v>436.11210755390903</v>
      </c>
      <c r="Q186">
        <v>363.75571088137502</v>
      </c>
      <c r="R186">
        <v>66.145862013869802</v>
      </c>
      <c r="S186" s="1">
        <f>(Table2[[#This Row],[Close Price]]-Table2[[#This Row],[20D EMA]])/Table2[[#This Row],[20D EMA]]</f>
        <v>3.2022276366167703E-2</v>
      </c>
      <c r="T186" s="1">
        <f>(Table2[[#This Row],[Close Price]]-Table2[[#This Row],[50D EMA]])/Table2[[#This Row],[50D EMA]]</f>
        <v>8.7793692912683186E-2</v>
      </c>
      <c r="U186" s="1">
        <f>(Table2[[#This Row],[Close Price]]-Table2[[#This Row],[200D EMA]])/Table2[[#This Row],[200D EMA]]</f>
        <v>0.30417196433984606</v>
      </c>
      <c r="V186">
        <v>0.59498881689541305</v>
      </c>
      <c r="W186">
        <v>468.8</v>
      </c>
      <c r="X186">
        <v>475.7</v>
      </c>
      <c r="Y186">
        <v>441.55</v>
      </c>
      <c r="Z186">
        <v>480</v>
      </c>
      <c r="AA186">
        <v>441.55</v>
      </c>
      <c r="AB186">
        <v>480</v>
      </c>
      <c r="AC186" s="1">
        <f>(Table2[[#This Row],[Close Price]]/Table2[[#This Row],[Day Low]])-1</f>
        <v>1.1945392491467421E-2</v>
      </c>
      <c r="AD186" s="1">
        <f>(Table2[[#This Row],[Day High]]/Table2[[#This Row],[Close Price]])-1</f>
        <v>2.7403035413153809E-3</v>
      </c>
      <c r="AE186" s="1">
        <f>(Table2[[#This Row],[Close Price]]/Table2[[#This Row],[Current Week Low]])-1</f>
        <v>7.4397010531083607E-2</v>
      </c>
      <c r="AF186" s="1">
        <f>(Table2[[#This Row],[Current Week High]]/Table2[[#This Row],[Close Price]])-1</f>
        <v>1.180438448566612E-2</v>
      </c>
      <c r="AG186" s="1">
        <f>(Table2[[#This Row],[Close Price]]/Table2[[#This Row],[Current Month Low]])-1</f>
        <v>7.4397010531083607E-2</v>
      </c>
      <c r="AH186" s="1">
        <f>(Table2[[#This Row],[Current Month High]]/Table2[[#This Row],[Close Price]])-1</f>
        <v>1.180438448566612E-2</v>
      </c>
      <c r="AI186">
        <v>11.203625632377699</v>
      </c>
      <c r="AJ186">
        <v>68.825622775800696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0.2</v>
      </c>
      <c r="AM186" t="s">
        <v>3121</v>
      </c>
      <c r="AN186">
        <v>1.48</v>
      </c>
      <c r="AO186" t="s">
        <v>3121</v>
      </c>
      <c r="AP186">
        <v>8.4664145943183999E-2</v>
      </c>
      <c r="AQ186">
        <f>(Table2[[#This Row],[Sharpe Ratio]]-AVERAGE(Table2[Sharpe Ratio]))/_xlfn.STDEV.P(Table2[Sharpe Ratio])</f>
        <v>0.26183156180663075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2.025856541450846</v>
      </c>
      <c r="AS186">
        <f>_xlfn.RANK.AVG(Table2[[#This Row],[1Y Return vs Nifty Z-Score]],Table2[1Y Return vs Nifty Z-Score])</f>
        <v>324</v>
      </c>
      <c r="AT186">
        <f>_xlfn.RANK.AVG(Table2[[#This Row],[6M Return vs Nifty Z-Score]],Table2[6M Return vs Nifty Z-Score])</f>
        <v>88</v>
      </c>
      <c r="AU186">
        <f>_xlfn.RANK.AVG(Table2[[#This Row],[Sharpe Ratio Z-Score]],Table2[Sharpe Ratio Z-Score])</f>
        <v>263</v>
      </c>
      <c r="AV186">
        <f>(Table2[[#This Row],[Rank 1Y]]+Table2[[#This Row],[Rank 6M]]+Table2[[#This Row],[Rank Sharpe]])/3</f>
        <v>225</v>
      </c>
    </row>
    <row r="187" spans="1:48" x14ac:dyDescent="0.3">
      <c r="A187" t="s">
        <v>202</v>
      </c>
      <c r="B187" t="s">
        <v>203</v>
      </c>
      <c r="C187" t="s">
        <v>3082</v>
      </c>
      <c r="D187" t="s">
        <v>204</v>
      </c>
      <c r="E187">
        <v>127220.534725284</v>
      </c>
      <c r="F187">
        <v>187.74</v>
      </c>
      <c r="G187">
        <v>66.191318550499801</v>
      </c>
      <c r="H187">
        <f>(Table2[[#This Row],[1Y Return vs Nifty]]-AVERAGE(Table2[1Y Return vs Nifty]))/_xlfn.STDEV.P(Table2[1Y Return vs Nifty])</f>
        <v>0.49736879456043787</v>
      </c>
      <c r="I187">
        <v>-9.9196588320145906</v>
      </c>
      <c r="J187">
        <f>(Table2[[#This Row],[1M Return vs Nifty]]-AVERAGE(Table2[1M Return vs Nifty]))/_xlfn.STDEV.P(Table2[1M Return vs Nifty])</f>
        <v>-0.80735693846196066</v>
      </c>
      <c r="K187">
        <v>42.9697887148129</v>
      </c>
      <c r="L187">
        <f>(Table2[[#This Row],[6M Return vs Nifty]]-AVERAGE(Table2[6M Return vs Nifty]))/_xlfn.STDEV.P(Table2[6M Return vs Nifty])</f>
        <v>1.2714925819249892</v>
      </c>
      <c r="M187">
        <v>-4.3321058682604603</v>
      </c>
      <c r="N187">
        <f>(Table2[[#This Row],[1W Return vs Nifty]]-AVERAGE(Table2[1W Return vs Nifty]))/_xlfn.STDEV.P(Table2[1W Return vs Nifty])</f>
        <v>-0.71625512685153425</v>
      </c>
      <c r="O187">
        <v>188.96</v>
      </c>
      <c r="P187">
        <v>180.738593487581</v>
      </c>
      <c r="Q187">
        <v>140.18884567502101</v>
      </c>
      <c r="R187">
        <v>49.459238329711901</v>
      </c>
      <c r="S187" s="1">
        <f>(Table2[[#This Row],[Close Price]]-Table2[[#This Row],[20D EMA]])/Table2[[#This Row],[20D EMA]]</f>
        <v>-6.4563928873835668E-3</v>
      </c>
      <c r="T187" s="1">
        <f>(Table2[[#This Row],[Close Price]]-Table2[[#This Row],[50D EMA]])/Table2[[#This Row],[50D EMA]]</f>
        <v>3.873775034605486E-2</v>
      </c>
      <c r="U187" s="1">
        <f>(Table2[[#This Row],[Close Price]]-Table2[[#This Row],[200D EMA]])/Table2[[#This Row],[200D EMA]]</f>
        <v>0.3391935649089356</v>
      </c>
      <c r="V187">
        <v>0.833672421899331</v>
      </c>
      <c r="W187">
        <v>184.31</v>
      </c>
      <c r="X187">
        <v>188.75</v>
      </c>
      <c r="Y187">
        <v>170.31</v>
      </c>
      <c r="Z187">
        <v>188.75</v>
      </c>
      <c r="AA187">
        <v>170.31</v>
      </c>
      <c r="AB187">
        <v>198</v>
      </c>
      <c r="AC187" s="1">
        <f>(Table2[[#This Row],[Close Price]]/Table2[[#This Row],[Day Low]])-1</f>
        <v>1.8609950626661709E-2</v>
      </c>
      <c r="AD187" s="1">
        <f>(Table2[[#This Row],[Day High]]/Table2[[#This Row],[Close Price]])-1</f>
        <v>5.3797805475657157E-3</v>
      </c>
      <c r="AE187" s="1">
        <f>(Table2[[#This Row],[Close Price]]/Table2[[#This Row],[Current Week Low]])-1</f>
        <v>0.10234278668310726</v>
      </c>
      <c r="AF187" s="1">
        <f>(Table2[[#This Row],[Current Week High]]/Table2[[#This Row],[Close Price]])-1</f>
        <v>5.3797805475657157E-3</v>
      </c>
      <c r="AG187" s="1">
        <f>(Table2[[#This Row],[Close Price]]/Table2[[#This Row],[Current Month Low]])-1</f>
        <v>0.10234278668310726</v>
      </c>
      <c r="AH187" s="1">
        <f>(Table2[[#This Row],[Current Month High]]/Table2[[#This Row],[Close Price]])-1</f>
        <v>5.465004793863848E-2</v>
      </c>
      <c r="AI187">
        <v>11.2602535421327</v>
      </c>
      <c r="AJ187">
        <v>116.290322580645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0.3</v>
      </c>
      <c r="AM187" t="s">
        <v>3121</v>
      </c>
      <c r="AN187">
        <v>-1.1299999999999999</v>
      </c>
      <c r="AO187" t="s">
        <v>3120</v>
      </c>
      <c r="AP187">
        <v>3.4570736079830001E-2</v>
      </c>
      <c r="AQ187">
        <f>(Table2[[#This Row],[Sharpe Ratio]]-AVERAGE(Table2[Sharpe Ratio]))/_xlfn.STDEV.P(Table2[Sharpe Ratio])</f>
        <v>-0.32089940410910628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-7.5650092937174174E-2</v>
      </c>
      <c r="AS187">
        <f>_xlfn.RANK.AVG(Table2[[#This Row],[1Y Return vs Nifty Z-Score]],Table2[1Y Return vs Nifty Z-Score])</f>
        <v>172</v>
      </c>
      <c r="AT187">
        <f>_xlfn.RANK.AVG(Table2[[#This Row],[6M Return vs Nifty Z-Score]],Table2[6M Return vs Nifty Z-Score])</f>
        <v>79</v>
      </c>
      <c r="AU187">
        <f>_xlfn.RANK.AVG(Table2[[#This Row],[Sharpe Ratio Z-Score]],Table2[Sharpe Ratio Z-Score])</f>
        <v>426</v>
      </c>
      <c r="AV187">
        <f>(Table2[[#This Row],[Rank 1Y]]+Table2[[#This Row],[Rank 6M]]+Table2[[#This Row],[Rank Sharpe]])/3</f>
        <v>225.66666666666666</v>
      </c>
    </row>
    <row r="188" spans="1:48" x14ac:dyDescent="0.3">
      <c r="A188" t="s">
        <v>542</v>
      </c>
      <c r="B188" t="s">
        <v>543</v>
      </c>
      <c r="C188" t="s">
        <v>3081</v>
      </c>
      <c r="D188" t="s">
        <v>156</v>
      </c>
      <c r="E188">
        <v>36752.803321544998</v>
      </c>
      <c r="F188">
        <v>265.05</v>
      </c>
      <c r="G188">
        <v>75.6936788158919</v>
      </c>
      <c r="H188">
        <f>(Table2[[#This Row],[1Y Return vs Nifty]]-AVERAGE(Table2[1Y Return vs Nifty]))/_xlfn.STDEV.P(Table2[1Y Return vs Nifty])</f>
        <v>0.64183791088926501</v>
      </c>
      <c r="I188">
        <v>-2.9369355734730398</v>
      </c>
      <c r="J188">
        <f>(Table2[[#This Row],[1M Return vs Nifty]]-AVERAGE(Table2[1M Return vs Nifty]))/_xlfn.STDEV.P(Table2[1M Return vs Nifty])</f>
        <v>-0.15168248895414599</v>
      </c>
      <c r="K188">
        <v>-6.98010664213614</v>
      </c>
      <c r="L188">
        <f>(Table2[[#This Row],[6M Return vs Nifty]]-AVERAGE(Table2[6M Return vs Nifty]))/_xlfn.STDEV.P(Table2[6M Return vs Nifty])</f>
        <v>-0.43342024300961163</v>
      </c>
      <c r="M188">
        <v>-4.1427553077970902</v>
      </c>
      <c r="N188">
        <f>(Table2[[#This Row],[1W Return vs Nifty]]-AVERAGE(Table2[1W Return vs Nifty]))/_xlfn.STDEV.P(Table2[1W Return vs Nifty])</f>
        <v>-0.67873541446155983</v>
      </c>
      <c r="O188">
        <v>271.35000000000002</v>
      </c>
      <c r="P188">
        <v>260.61884088877599</v>
      </c>
      <c r="Q188">
        <v>221.31896725311501</v>
      </c>
      <c r="R188">
        <v>43.1679841125164</v>
      </c>
      <c r="S188" s="1">
        <f>(Table2[[#This Row],[Close Price]]-Table2[[#This Row],[20D EMA]])/Table2[[#This Row],[20D EMA]]</f>
        <v>-2.3217247097844153E-2</v>
      </c>
      <c r="T188" s="1">
        <f>(Table2[[#This Row],[Close Price]]-Table2[[#This Row],[50D EMA]])/Table2[[#This Row],[50D EMA]]</f>
        <v>1.7002451150932331E-2</v>
      </c>
      <c r="U188" s="1">
        <f>(Table2[[#This Row],[Close Price]]-Table2[[#This Row],[200D EMA]])/Table2[[#This Row],[200D EMA]]</f>
        <v>0.19759279238309163</v>
      </c>
      <c r="V188">
        <v>0.67202442091826098</v>
      </c>
      <c r="W188">
        <v>264</v>
      </c>
      <c r="X188">
        <v>271.35000000000002</v>
      </c>
      <c r="Y188">
        <v>253.3</v>
      </c>
      <c r="Z188">
        <v>277.95</v>
      </c>
      <c r="AA188">
        <v>253.3</v>
      </c>
      <c r="AB188">
        <v>293.5</v>
      </c>
      <c r="AC188" s="1">
        <f>(Table2[[#This Row],[Close Price]]/Table2[[#This Row],[Day Low]])-1</f>
        <v>3.9772727272726627E-3</v>
      </c>
      <c r="AD188" s="1">
        <f>(Table2[[#This Row],[Day High]]/Table2[[#This Row],[Close Price]])-1</f>
        <v>2.3769100169779289E-2</v>
      </c>
      <c r="AE188" s="1">
        <f>(Table2[[#This Row],[Close Price]]/Table2[[#This Row],[Current Week Low]])-1</f>
        <v>4.6387682589814405E-2</v>
      </c>
      <c r="AF188" s="1">
        <f>(Table2[[#This Row],[Current Week High]]/Table2[[#This Row],[Close Price]])-1</f>
        <v>4.8670062252405222E-2</v>
      </c>
      <c r="AG188" s="1">
        <f>(Table2[[#This Row],[Close Price]]/Table2[[#This Row],[Current Month Low]])-1</f>
        <v>4.6387682589814405E-2</v>
      </c>
      <c r="AH188" s="1">
        <f>(Table2[[#This Row],[Current Month High]]/Table2[[#This Row],[Close Price]])-1</f>
        <v>0.10733823806828902</v>
      </c>
      <c r="AI188">
        <v>17.638181475193299</v>
      </c>
      <c r="AJ188">
        <v>126.92636986301299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0.05</v>
      </c>
      <c r="AM188" t="s">
        <v>3121</v>
      </c>
      <c r="AN188">
        <v>-6.68</v>
      </c>
      <c r="AO188" t="s">
        <v>3120</v>
      </c>
      <c r="AP188">
        <v>0.16215316387533099</v>
      </c>
      <c r="AQ188">
        <f>(Table2[[#This Row],[Sharpe Ratio]]-AVERAGE(Table2[Sharpe Ratio]))/_xlfn.STDEV.P(Table2[Sharpe Ratio])</f>
        <v>1.1632525349573397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0.54125229942128739</v>
      </c>
      <c r="AS188">
        <f>_xlfn.RANK.AVG(Table2[[#This Row],[1Y Return vs Nifty Z-Score]],Table2[1Y Return vs Nifty Z-Score])</f>
        <v>138</v>
      </c>
      <c r="AT188">
        <f>_xlfn.RANK.AVG(Table2[[#This Row],[6M Return vs Nifty Z-Score]],Table2[6M Return vs Nifty Z-Score])</f>
        <v>457</v>
      </c>
      <c r="AU188">
        <f>_xlfn.RANK.AVG(Table2[[#This Row],[Sharpe Ratio Z-Score]],Table2[Sharpe Ratio Z-Score])</f>
        <v>89</v>
      </c>
      <c r="AV188">
        <f>(Table2[[#This Row],[Rank 1Y]]+Table2[[#This Row],[Rank 6M]]+Table2[[#This Row],[Rank Sharpe]])/3</f>
        <v>228</v>
      </c>
    </row>
    <row r="189" spans="1:48" x14ac:dyDescent="0.3">
      <c r="A189" t="s">
        <v>992</v>
      </c>
      <c r="B189" t="s">
        <v>993</v>
      </c>
      <c r="C189" t="s">
        <v>3080</v>
      </c>
      <c r="D189" t="s">
        <v>54</v>
      </c>
      <c r="E189">
        <v>13633.998455700001</v>
      </c>
      <c r="F189">
        <v>861</v>
      </c>
      <c r="G189">
        <v>88.606048347791102</v>
      </c>
      <c r="H189">
        <f>(Table2[[#This Row],[1Y Return vs Nifty]]-AVERAGE(Table2[1Y Return vs Nifty]))/_xlfn.STDEV.P(Table2[1Y Return vs Nifty])</f>
        <v>0.83815109665414678</v>
      </c>
      <c r="I189">
        <v>14.0777440365482</v>
      </c>
      <c r="J189">
        <f>(Table2[[#This Row],[1M Return vs Nifty]]-AVERAGE(Table2[1M Return vs Nifty]))/_xlfn.STDEV.P(Table2[1M Return vs Nifty])</f>
        <v>1.4459879719517665</v>
      </c>
      <c r="K189">
        <v>41.663345783507097</v>
      </c>
      <c r="L189">
        <f>(Table2[[#This Row],[6M Return vs Nifty]]-AVERAGE(Table2[6M Return vs Nifty]))/_xlfn.STDEV.P(Table2[6M Return vs Nifty])</f>
        <v>1.2269004703157194</v>
      </c>
      <c r="M189">
        <v>2.3075348305752601</v>
      </c>
      <c r="N189">
        <f>(Table2[[#This Row],[1W Return vs Nifty]]-AVERAGE(Table2[1W Return vs Nifty]))/_xlfn.STDEV.P(Table2[1W Return vs Nifty])</f>
        <v>0.59938613020868248</v>
      </c>
      <c r="O189">
        <v>793.75</v>
      </c>
      <c r="P189">
        <v>752.48592073136797</v>
      </c>
      <c r="Q189">
        <v>629.91816026184995</v>
      </c>
      <c r="R189">
        <v>77.713789539614993</v>
      </c>
      <c r="S189" s="1">
        <f>(Table2[[#This Row],[Close Price]]-Table2[[#This Row],[20D EMA]])/Table2[[#This Row],[20D EMA]]</f>
        <v>8.4724409448818899E-2</v>
      </c>
      <c r="T189" s="1">
        <f>(Table2[[#This Row],[Close Price]]-Table2[[#This Row],[50D EMA]])/Table2[[#This Row],[50D EMA]]</f>
        <v>0.14420745462342116</v>
      </c>
      <c r="U189" s="1">
        <f>(Table2[[#This Row],[Close Price]]-Table2[[#This Row],[200D EMA]])/Table2[[#This Row],[200D EMA]]</f>
        <v>0.36684422567225544</v>
      </c>
      <c r="V189">
        <v>3.04218284431954</v>
      </c>
      <c r="W189">
        <v>836</v>
      </c>
      <c r="X189">
        <v>870</v>
      </c>
      <c r="Y189">
        <v>813.55</v>
      </c>
      <c r="Z189">
        <v>870</v>
      </c>
      <c r="AA189">
        <v>778.6</v>
      </c>
      <c r="AB189">
        <v>876.8</v>
      </c>
      <c r="AC189" s="1">
        <f>(Table2[[#This Row],[Close Price]]/Table2[[#This Row],[Day Low]])-1</f>
        <v>2.9904306220095656E-2</v>
      </c>
      <c r="AD189" s="1">
        <f>(Table2[[#This Row],[Day High]]/Table2[[#This Row],[Close Price]])-1</f>
        <v>1.0452961672473782E-2</v>
      </c>
      <c r="AE189" s="1">
        <f>(Table2[[#This Row],[Close Price]]/Table2[[#This Row],[Current Week Low]])-1</f>
        <v>5.8324626636346855E-2</v>
      </c>
      <c r="AF189" s="1">
        <f>(Table2[[#This Row],[Current Week High]]/Table2[[#This Row],[Close Price]])-1</f>
        <v>1.0452961672473782E-2</v>
      </c>
      <c r="AG189" s="1">
        <f>(Table2[[#This Row],[Close Price]]/Table2[[#This Row],[Current Month Low]])-1</f>
        <v>0.10583097867968139</v>
      </c>
      <c r="AH189" s="1">
        <f>(Table2[[#This Row],[Current Month High]]/Table2[[#This Row],[Close Price]])-1</f>
        <v>1.8350754936120817E-2</v>
      </c>
      <c r="AI189">
        <v>1.8350754936120801</v>
      </c>
      <c r="AJ189">
        <v>170.117647058823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0.06</v>
      </c>
      <c r="AM189" t="s">
        <v>3121</v>
      </c>
      <c r="AN189">
        <v>19.100000000000001</v>
      </c>
      <c r="AO189" t="s">
        <v>3121</v>
      </c>
      <c r="AP189">
        <v>1.3204688173228001E-2</v>
      </c>
      <c r="AQ189">
        <f>(Table2[[#This Row],[Sharpe Ratio]]-AVERAGE(Table2[Sharpe Ratio]))/_xlfn.STDEV.P(Table2[Sharpe Ratio])</f>
        <v>-0.56944822057776545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3.5409774485525496</v>
      </c>
      <c r="AS189">
        <f>_xlfn.RANK.AVG(Table2[[#This Row],[1Y Return vs Nifty Z-Score]],Table2[1Y Return vs Nifty Z-Score])</f>
        <v>106</v>
      </c>
      <c r="AT189">
        <f>_xlfn.RANK.AVG(Table2[[#This Row],[6M Return vs Nifty Z-Score]],Table2[6M Return vs Nifty Z-Score])</f>
        <v>84</v>
      </c>
      <c r="AU189">
        <f>_xlfn.RANK.AVG(Table2[[#This Row],[Sharpe Ratio Z-Score]],Table2[Sharpe Ratio Z-Score])</f>
        <v>498</v>
      </c>
      <c r="AV189">
        <f>(Table2[[#This Row],[Rank 1Y]]+Table2[[#This Row],[Rank 6M]]+Table2[[#This Row],[Rank Sharpe]])/3</f>
        <v>229.33333333333334</v>
      </c>
    </row>
    <row r="190" spans="1:48" x14ac:dyDescent="0.3">
      <c r="A190" t="s">
        <v>1089</v>
      </c>
      <c r="B190" t="s">
        <v>1090</v>
      </c>
      <c r="C190" t="s">
        <v>3085</v>
      </c>
      <c r="D190" t="s">
        <v>83</v>
      </c>
      <c r="E190">
        <v>11373.227276699999</v>
      </c>
      <c r="F190">
        <v>367</v>
      </c>
      <c r="G190">
        <v>36.039247038281502</v>
      </c>
      <c r="H190">
        <f>(Table2[[#This Row],[1Y Return vs Nifty]]-AVERAGE(Table2[1Y Return vs Nifty]))/_xlfn.STDEV.P(Table2[1Y Return vs Nifty])</f>
        <v>3.8951832332786832E-2</v>
      </c>
      <c r="I190">
        <v>33.332251115449402</v>
      </c>
      <c r="J190">
        <f>(Table2[[#This Row],[1M Return vs Nifty]]-AVERAGE(Table2[1M Return vs Nifty]))/_xlfn.STDEV.P(Table2[1M Return vs Nifty])</f>
        <v>3.2539771850513741</v>
      </c>
      <c r="K190">
        <v>36.5954584842721</v>
      </c>
      <c r="L190">
        <f>(Table2[[#This Row],[6M Return vs Nifty]]-AVERAGE(Table2[6M Return vs Nifty]))/_xlfn.STDEV.P(Table2[6M Return vs Nifty])</f>
        <v>1.0539210077954464</v>
      </c>
      <c r="M190">
        <v>3.6229869164498099</v>
      </c>
      <c r="N190">
        <f>(Table2[[#This Row],[1W Return vs Nifty]]-AVERAGE(Table2[1W Return vs Nifty]))/_xlfn.STDEV.P(Table2[1W Return vs Nifty])</f>
        <v>0.86004225820758962</v>
      </c>
      <c r="O190">
        <v>349.05</v>
      </c>
      <c r="P190">
        <v>306.73527741011401</v>
      </c>
      <c r="Q190">
        <v>253.656452314988</v>
      </c>
      <c r="R190">
        <v>64.347146525905501</v>
      </c>
      <c r="S190" s="1">
        <f>(Table2[[#This Row],[Close Price]]-Table2[[#This Row],[20D EMA]])/Table2[[#This Row],[20D EMA]]</f>
        <v>5.1425297235353065E-2</v>
      </c>
      <c r="T190" s="1">
        <f>(Table2[[#This Row],[Close Price]]-Table2[[#This Row],[50D EMA]])/Table2[[#This Row],[50D EMA]]</f>
        <v>0.19647144305905936</v>
      </c>
      <c r="U190" s="1">
        <f>(Table2[[#This Row],[Close Price]]-Table2[[#This Row],[200D EMA]])/Table2[[#This Row],[200D EMA]]</f>
        <v>0.44683881151291643</v>
      </c>
      <c r="V190">
        <v>0.646525445422096</v>
      </c>
      <c r="W190">
        <v>365</v>
      </c>
      <c r="X190">
        <v>371.9</v>
      </c>
      <c r="Y190">
        <v>361.95</v>
      </c>
      <c r="Z190">
        <v>372.9</v>
      </c>
      <c r="AA190">
        <v>359</v>
      </c>
      <c r="AB190">
        <v>375.45</v>
      </c>
      <c r="AC190" s="1">
        <f>(Table2[[#This Row],[Close Price]]/Table2[[#This Row],[Day Low]])-1</f>
        <v>5.479452054794498E-3</v>
      </c>
      <c r="AD190" s="1">
        <f>(Table2[[#This Row],[Day High]]/Table2[[#This Row],[Close Price]])-1</f>
        <v>1.335149863760221E-2</v>
      </c>
      <c r="AE190" s="1">
        <f>(Table2[[#This Row],[Close Price]]/Table2[[#This Row],[Current Week Low]])-1</f>
        <v>1.3952203343003289E-2</v>
      </c>
      <c r="AF190" s="1">
        <f>(Table2[[#This Row],[Current Week High]]/Table2[[#This Row],[Close Price]])-1</f>
        <v>1.6076294277929115E-2</v>
      </c>
      <c r="AG190" s="1">
        <f>(Table2[[#This Row],[Close Price]]/Table2[[#This Row],[Current Month Low]])-1</f>
        <v>2.2284122562674202E-2</v>
      </c>
      <c r="AH190" s="1">
        <f>(Table2[[#This Row],[Current Month High]]/Table2[[#This Row],[Close Price]])-1</f>
        <v>2.3024523160762866E-2</v>
      </c>
      <c r="AI190">
        <v>4.9046321525885599</v>
      </c>
      <c r="AJ190">
        <v>112.69197334106001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0.68</v>
      </c>
      <c r="AM190" t="s">
        <v>3121</v>
      </c>
      <c r="AN190">
        <v>4.95</v>
      </c>
      <c r="AO190" t="s">
        <v>3121</v>
      </c>
      <c r="AP190">
        <v>7.4169819113722002E-2</v>
      </c>
      <c r="AQ190">
        <f>(Table2[[#This Row],[Sharpe Ratio]]-AVERAGE(Table2[Sharpe Ratio]))/_xlfn.STDEV.P(Table2[Sharpe Ratio])</f>
        <v>0.13975224585170826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5.3466445292389055</v>
      </c>
      <c r="AS190">
        <f>_xlfn.RANK.AVG(Table2[[#This Row],[1Y Return vs Nifty Z-Score]],Table2[1Y Return vs Nifty Z-Score])</f>
        <v>287</v>
      </c>
      <c r="AT190">
        <f>_xlfn.RANK.AVG(Table2[[#This Row],[6M Return vs Nifty Z-Score]],Table2[6M Return vs Nifty Z-Score])</f>
        <v>102</v>
      </c>
      <c r="AU190">
        <f>_xlfn.RANK.AVG(Table2[[#This Row],[Sharpe Ratio Z-Score]],Table2[Sharpe Ratio Z-Score])</f>
        <v>299</v>
      </c>
      <c r="AV190">
        <f>(Table2[[#This Row],[Rank 1Y]]+Table2[[#This Row],[Rank 6M]]+Table2[[#This Row],[Rank Sharpe]])/3</f>
        <v>229.33333333333334</v>
      </c>
    </row>
    <row r="191" spans="1:48" x14ac:dyDescent="0.3">
      <c r="A191" t="s">
        <v>1101</v>
      </c>
      <c r="B191" t="s">
        <v>1102</v>
      </c>
      <c r="C191" t="s">
        <v>3090</v>
      </c>
      <c r="D191" t="s">
        <v>380</v>
      </c>
      <c r="E191">
        <v>11215.819073000001</v>
      </c>
      <c r="F191">
        <v>203.3</v>
      </c>
      <c r="G191">
        <v>53.514298482508998</v>
      </c>
      <c r="H191">
        <f>(Table2[[#This Row],[1Y Return vs Nifty]]-AVERAGE(Table2[1Y Return vs Nifty]))/_xlfn.STDEV.P(Table2[1Y Return vs Nifty])</f>
        <v>0.30463374392511355</v>
      </c>
      <c r="I191">
        <v>-15.0928607710129</v>
      </c>
      <c r="J191">
        <f>(Table2[[#This Row],[1M Return vs Nifty]]-AVERAGE(Table2[1M Return vs Nifty]))/_xlfn.STDEV.P(Table2[1M Return vs Nifty])</f>
        <v>-1.2931181820278317</v>
      </c>
      <c r="K191">
        <v>13.898218152219</v>
      </c>
      <c r="L191">
        <f>(Table2[[#This Row],[6M Return vs Nifty]]-AVERAGE(Table2[6M Return vs Nifty]))/_xlfn.STDEV.P(Table2[6M Return vs Nifty])</f>
        <v>0.27920835111804465</v>
      </c>
      <c r="M191">
        <v>-4.5966483119752599</v>
      </c>
      <c r="N191">
        <f>(Table2[[#This Row],[1W Return vs Nifty]]-AVERAGE(Table2[1W Return vs Nifty]))/_xlfn.STDEV.P(Table2[1W Return vs Nifty])</f>
        <v>-0.76867407073440897</v>
      </c>
      <c r="O191">
        <v>208.41</v>
      </c>
      <c r="P191">
        <v>197.5558634345</v>
      </c>
      <c r="Q191">
        <v>163.34960908828501</v>
      </c>
      <c r="R191">
        <v>43.916481580254903</v>
      </c>
      <c r="S191" s="1">
        <f>(Table2[[#This Row],[Close Price]]-Table2[[#This Row],[20D EMA]])/Table2[[#This Row],[20D EMA]]</f>
        <v>-2.4518977016457874E-2</v>
      </c>
      <c r="T191" s="1">
        <f>(Table2[[#This Row],[Close Price]]-Table2[[#This Row],[50D EMA]])/Table2[[#This Row],[50D EMA]]</f>
        <v>2.9076011542449071E-2</v>
      </c>
      <c r="U191" s="1">
        <f>(Table2[[#This Row],[Close Price]]-Table2[[#This Row],[200D EMA]])/Table2[[#This Row],[200D EMA]]</f>
        <v>0.24456985930173333</v>
      </c>
      <c r="V191">
        <v>0.41394898271952302</v>
      </c>
      <c r="W191">
        <v>200.7</v>
      </c>
      <c r="X191">
        <v>206.4</v>
      </c>
      <c r="Y191">
        <v>192.7</v>
      </c>
      <c r="Z191">
        <v>207.45</v>
      </c>
      <c r="AA191">
        <v>192.7</v>
      </c>
      <c r="AB191">
        <v>221.4</v>
      </c>
      <c r="AC191" s="1">
        <f>(Table2[[#This Row],[Close Price]]/Table2[[#This Row],[Day Low]])-1</f>
        <v>1.2954658694569021E-2</v>
      </c>
      <c r="AD191" s="1">
        <f>(Table2[[#This Row],[Day High]]/Table2[[#This Row],[Close Price]])-1</f>
        <v>1.5248401377274901E-2</v>
      </c>
      <c r="AE191" s="1">
        <f>(Table2[[#This Row],[Close Price]]/Table2[[#This Row],[Current Week Low]])-1</f>
        <v>5.5007784120394421E-2</v>
      </c>
      <c r="AF191" s="1">
        <f>(Table2[[#This Row],[Current Week High]]/Table2[[#This Row],[Close Price]])-1</f>
        <v>2.0413182488932424E-2</v>
      </c>
      <c r="AG191" s="1">
        <f>(Table2[[#This Row],[Close Price]]/Table2[[#This Row],[Current Month Low]])-1</f>
        <v>5.5007784120394421E-2</v>
      </c>
      <c r="AH191" s="1">
        <f>(Table2[[#This Row],[Current Month High]]/Table2[[#This Row],[Close Price]])-1</f>
        <v>8.903098868666981E-2</v>
      </c>
      <c r="AI191">
        <v>20.511559272011802</v>
      </c>
      <c r="AJ191">
        <v>93.159144893111602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0.34</v>
      </c>
      <c r="AM191" t="s">
        <v>3121</v>
      </c>
      <c r="AN191">
        <v>-6.16</v>
      </c>
      <c r="AO191" t="s">
        <v>3120</v>
      </c>
      <c r="AP191">
        <v>9.8255027327953007E-2</v>
      </c>
      <c r="AQ191">
        <f>(Table2[[#This Row],[Sharpe Ratio]]-AVERAGE(Table2[Sharpe Ratio]))/_xlfn.STDEV.P(Table2[Sharpe Ratio])</f>
        <v>0.41993274634560601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-1.0580174113734764</v>
      </c>
      <c r="AS191">
        <f>_xlfn.RANK.AVG(Table2[[#This Row],[1Y Return vs Nifty Z-Score]],Table2[1Y Return vs Nifty Z-Score])</f>
        <v>211</v>
      </c>
      <c r="AT191">
        <f>_xlfn.RANK.AVG(Table2[[#This Row],[6M Return vs Nifty Z-Score]],Table2[6M Return vs Nifty Z-Score])</f>
        <v>244</v>
      </c>
      <c r="AU191">
        <f>_xlfn.RANK.AVG(Table2[[#This Row],[Sharpe Ratio Z-Score]],Table2[Sharpe Ratio Z-Score])</f>
        <v>234</v>
      </c>
      <c r="AV191">
        <f>(Table2[[#This Row],[Rank 1Y]]+Table2[[#This Row],[Rank 6M]]+Table2[[#This Row],[Rank Sharpe]])/3</f>
        <v>229.66666666666666</v>
      </c>
    </row>
    <row r="192" spans="1:48" x14ac:dyDescent="0.3">
      <c r="A192" t="s">
        <v>534</v>
      </c>
      <c r="B192" t="s">
        <v>535</v>
      </c>
      <c r="C192" t="s">
        <v>3080</v>
      </c>
      <c r="D192" t="s">
        <v>54</v>
      </c>
      <c r="E192">
        <v>37459.264808615</v>
      </c>
      <c r="F192">
        <v>2998.85</v>
      </c>
      <c r="G192">
        <v>47.3184745592186</v>
      </c>
      <c r="H192">
        <f>(Table2[[#This Row],[1Y Return vs Nifty]]-AVERAGE(Table2[1Y Return vs Nifty]))/_xlfn.STDEV.P(Table2[1Y Return vs Nifty])</f>
        <v>0.21043554662177905</v>
      </c>
      <c r="I192">
        <v>28.476911642932599</v>
      </c>
      <c r="J192">
        <f>(Table2[[#This Row],[1M Return vs Nifty]]-AVERAGE(Table2[1M Return vs Nifty]))/_xlfn.STDEV.P(Table2[1M Return vs Nifty])</f>
        <v>2.7980630784853142</v>
      </c>
      <c r="K192">
        <v>26.580541243823699</v>
      </c>
      <c r="L192">
        <f>(Table2[[#This Row],[6M Return vs Nifty]]-AVERAGE(Table2[6M Return vs Nifty]))/_xlfn.STDEV.P(Table2[6M Return vs Nifty])</f>
        <v>0.71208724174084537</v>
      </c>
      <c r="M192">
        <v>8.2859209585899496</v>
      </c>
      <c r="N192">
        <f>(Table2[[#This Row],[1W Return vs Nifty]]-AVERAGE(Table2[1W Return vs Nifty]))/_xlfn.STDEV.P(Table2[1W Return vs Nifty])</f>
        <v>1.7840001473544942</v>
      </c>
      <c r="O192">
        <v>2636.18</v>
      </c>
      <c r="P192">
        <v>2466.8415596169498</v>
      </c>
      <c r="Q192">
        <v>2179.7436166601001</v>
      </c>
      <c r="R192">
        <v>89.019109006570503</v>
      </c>
      <c r="S192" s="1">
        <f>(Table2[[#This Row],[Close Price]]-Table2[[#This Row],[20D EMA]])/Table2[[#This Row],[20D EMA]]</f>
        <v>0.13757406550387308</v>
      </c>
      <c r="T192" s="1">
        <f>(Table2[[#This Row],[Close Price]]-Table2[[#This Row],[50D EMA]])/Table2[[#This Row],[50D EMA]]</f>
        <v>0.21566380633933385</v>
      </c>
      <c r="U192" s="1">
        <f>(Table2[[#This Row],[Close Price]]-Table2[[#This Row],[200D EMA]])/Table2[[#This Row],[200D EMA]]</f>
        <v>0.37578106758948604</v>
      </c>
      <c r="V192">
        <v>2.1504706285550501</v>
      </c>
      <c r="W192">
        <v>2940.4</v>
      </c>
      <c r="X192">
        <v>3034.25</v>
      </c>
      <c r="Y192">
        <v>2716.8</v>
      </c>
      <c r="Z192">
        <v>3034.25</v>
      </c>
      <c r="AA192">
        <v>2663.85</v>
      </c>
      <c r="AB192">
        <v>3034.25</v>
      </c>
      <c r="AC192" s="1">
        <f>(Table2[[#This Row],[Close Price]]/Table2[[#This Row],[Day Low]])-1</f>
        <v>1.9878247857434195E-2</v>
      </c>
      <c r="AD192" s="1">
        <f>(Table2[[#This Row],[Day High]]/Table2[[#This Row],[Close Price]])-1</f>
        <v>1.1804525067942828E-2</v>
      </c>
      <c r="AE192" s="1">
        <f>(Table2[[#This Row],[Close Price]]/Table2[[#This Row],[Current Week Low]])-1</f>
        <v>0.10381699057714955</v>
      </c>
      <c r="AF192" s="1">
        <f>(Table2[[#This Row],[Current Week High]]/Table2[[#This Row],[Close Price]])-1</f>
        <v>1.1804525067942828E-2</v>
      </c>
      <c r="AG192" s="1">
        <f>(Table2[[#This Row],[Close Price]]/Table2[[#This Row],[Current Month Low]])-1</f>
        <v>0.12575783170974342</v>
      </c>
      <c r="AH192" s="1">
        <f>(Table2[[#This Row],[Current Month High]]/Table2[[#This Row],[Close Price]])-1</f>
        <v>1.1804525067942828E-2</v>
      </c>
      <c r="AI192">
        <v>1.1804525067942799</v>
      </c>
      <c r="AJ192">
        <v>81.742977485530702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0.1</v>
      </c>
      <c r="AM192" t="s">
        <v>3121</v>
      </c>
      <c r="AN192">
        <v>25.75</v>
      </c>
      <c r="AO192" t="s">
        <v>3121</v>
      </c>
      <c r="AP192">
        <v>6.9514795994636003E-2</v>
      </c>
      <c r="AQ192">
        <f>(Table2[[#This Row],[Sharpe Ratio]]-AVERAGE(Table2[Sharpe Ratio]))/_xlfn.STDEV.P(Table2[Sharpe Ratio])</f>
        <v>8.5600888897876648E-2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5.5901869031003102</v>
      </c>
      <c r="AS192">
        <f>_xlfn.RANK.AVG(Table2[[#This Row],[1Y Return vs Nifty Z-Score]],Table2[1Y Return vs Nifty Z-Score])</f>
        <v>234</v>
      </c>
      <c r="AT192">
        <f>_xlfn.RANK.AVG(Table2[[#This Row],[6M Return vs Nifty Z-Score]],Table2[6M Return vs Nifty Z-Score])</f>
        <v>137</v>
      </c>
      <c r="AU192">
        <f>_xlfn.RANK.AVG(Table2[[#This Row],[Sharpe Ratio Z-Score]],Table2[Sharpe Ratio Z-Score])</f>
        <v>318</v>
      </c>
      <c r="AV192">
        <f>(Table2[[#This Row],[Rank 1Y]]+Table2[[#This Row],[Rank 6M]]+Table2[[#This Row],[Rank Sharpe]])/3</f>
        <v>229.66666666666666</v>
      </c>
    </row>
    <row r="193" spans="1:48" x14ac:dyDescent="0.3">
      <c r="A193" t="s">
        <v>1734</v>
      </c>
      <c r="B193" t="s">
        <v>1735</v>
      </c>
      <c r="C193" t="s">
        <v>605</v>
      </c>
      <c r="D193" t="s">
        <v>605</v>
      </c>
      <c r="E193">
        <v>4498.1235870999999</v>
      </c>
      <c r="F193">
        <v>217.79</v>
      </c>
      <c r="G193">
        <v>64.200346173518696</v>
      </c>
      <c r="H193">
        <f>(Table2[[#This Row],[1Y Return vs Nifty]]-AVERAGE(Table2[1Y Return vs Nifty]))/_xlfn.STDEV.P(Table2[1Y Return vs Nifty])</f>
        <v>0.46709904979132644</v>
      </c>
      <c r="I193">
        <v>1.54713850995625</v>
      </c>
      <c r="J193">
        <f>(Table2[[#This Row],[1M Return vs Nifty]]-AVERAGE(Table2[1M Return vs Nifty]))/_xlfn.STDEV.P(Table2[1M Return vs Nifty])</f>
        <v>0.26936997114561767</v>
      </c>
      <c r="K193">
        <v>13.551621468812</v>
      </c>
      <c r="L193">
        <f>(Table2[[#This Row],[6M Return vs Nifty]]-AVERAGE(Table2[6M Return vs Nifty]))/_xlfn.STDEV.P(Table2[6M Return vs Nifty])</f>
        <v>0.26737815354910849</v>
      </c>
      <c r="M193">
        <v>-1.73635466462064</v>
      </c>
      <c r="N193">
        <f>(Table2[[#This Row],[1W Return vs Nifty]]-AVERAGE(Table2[1W Return vs Nifty]))/_xlfn.STDEV.P(Table2[1W Return vs Nifty])</f>
        <v>-0.20190841270311541</v>
      </c>
      <c r="O193">
        <v>218.46</v>
      </c>
      <c r="P193">
        <v>206.64967890708601</v>
      </c>
      <c r="Q193">
        <v>174.55547794676099</v>
      </c>
      <c r="R193">
        <v>47.055276395647098</v>
      </c>
      <c r="S193" s="1">
        <f>(Table2[[#This Row],[Close Price]]-Table2[[#This Row],[20D EMA]])/Table2[[#This Row],[20D EMA]]</f>
        <v>-3.0669230065001186E-3</v>
      </c>
      <c r="T193" s="1">
        <f>(Table2[[#This Row],[Close Price]]-Table2[[#This Row],[50D EMA]])/Table2[[#This Row],[50D EMA]]</f>
        <v>5.3909210756252365E-2</v>
      </c>
      <c r="U193" s="1">
        <f>(Table2[[#This Row],[Close Price]]-Table2[[#This Row],[200D EMA]])/Table2[[#This Row],[200D EMA]]</f>
        <v>0.24768355918583909</v>
      </c>
      <c r="V193">
        <v>0.676875083492253</v>
      </c>
      <c r="W193">
        <v>215.99</v>
      </c>
      <c r="X193">
        <v>223</v>
      </c>
      <c r="Y193">
        <v>207.6</v>
      </c>
      <c r="Z193">
        <v>229.5</v>
      </c>
      <c r="AA193">
        <v>207.6</v>
      </c>
      <c r="AB193">
        <v>235.4</v>
      </c>
      <c r="AC193" s="1">
        <f>(Table2[[#This Row],[Close Price]]/Table2[[#This Row],[Day Low]])-1</f>
        <v>8.3337191536645427E-3</v>
      </c>
      <c r="AD193" s="1">
        <f>(Table2[[#This Row],[Day High]]/Table2[[#This Row],[Close Price]])-1</f>
        <v>2.3922126819413192E-2</v>
      </c>
      <c r="AE193" s="1">
        <f>(Table2[[#This Row],[Close Price]]/Table2[[#This Row],[Current Week Low]])-1</f>
        <v>4.9084778420038555E-2</v>
      </c>
      <c r="AF193" s="1">
        <f>(Table2[[#This Row],[Current Week High]]/Table2[[#This Row],[Close Price]])-1</f>
        <v>5.3767390605629295E-2</v>
      </c>
      <c r="AG193" s="1">
        <f>(Table2[[#This Row],[Close Price]]/Table2[[#This Row],[Current Month Low]])-1</f>
        <v>4.9084778420038555E-2</v>
      </c>
      <c r="AH193" s="1">
        <f>(Table2[[#This Row],[Current Month High]]/Table2[[#This Row],[Close Price]])-1</f>
        <v>8.0857706965425491E-2</v>
      </c>
      <c r="AI193">
        <v>11.667202350888401</v>
      </c>
      <c r="AJ193">
        <v>93.591111111111104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0.09</v>
      </c>
      <c r="AM193" t="s">
        <v>3121</v>
      </c>
      <c r="AN193">
        <v>-5.41</v>
      </c>
      <c r="AO193" t="s">
        <v>3120</v>
      </c>
      <c r="AP193">
        <v>8.3723056301729007E-2</v>
      </c>
      <c r="AQ193">
        <f>(Table2[[#This Row],[Sharpe Ratio]]-AVERAGE(Table2[Sharpe Ratio]))/_xlfn.STDEV.P(Table2[Sharpe Ratio])</f>
        <v>0.25088397254739875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1.0528227343303358</v>
      </c>
      <c r="AS193">
        <f>_xlfn.RANK.AVG(Table2[[#This Row],[1Y Return vs Nifty Z-Score]],Table2[1Y Return vs Nifty Z-Score])</f>
        <v>177</v>
      </c>
      <c r="AT193">
        <f>_xlfn.RANK.AVG(Table2[[#This Row],[6M Return vs Nifty Z-Score]],Table2[6M Return vs Nifty Z-Score])</f>
        <v>249</v>
      </c>
      <c r="AU193">
        <f>_xlfn.RANK.AVG(Table2[[#This Row],[Sharpe Ratio Z-Score]],Table2[Sharpe Ratio Z-Score])</f>
        <v>264</v>
      </c>
      <c r="AV193">
        <f>(Table2[[#This Row],[Rank 1Y]]+Table2[[#This Row],[Rank 6M]]+Table2[[#This Row],[Rank Sharpe]])/3</f>
        <v>230</v>
      </c>
    </row>
    <row r="194" spans="1:48" x14ac:dyDescent="0.3">
      <c r="A194" t="s">
        <v>754</v>
      </c>
      <c r="B194" t="s">
        <v>755</v>
      </c>
      <c r="C194" t="s">
        <v>3090</v>
      </c>
      <c r="D194" t="s">
        <v>380</v>
      </c>
      <c r="E194">
        <v>20934.082518250001</v>
      </c>
      <c r="F194">
        <v>522.5</v>
      </c>
      <c r="G194">
        <v>67.063996148864405</v>
      </c>
      <c r="H194">
        <f>(Table2[[#This Row],[1Y Return vs Nifty]]-AVERAGE(Table2[1Y Return vs Nifty]))/_xlfn.STDEV.P(Table2[1Y Return vs Nifty])</f>
        <v>0.51063654677720727</v>
      </c>
      <c r="I194">
        <v>-4.8589538063519297</v>
      </c>
      <c r="J194">
        <f>(Table2[[#This Row],[1M Return vs Nifty]]-AVERAGE(Table2[1M Return vs Nifty]))/_xlfn.STDEV.P(Table2[1M Return vs Nifty])</f>
        <v>-0.33215910246525693</v>
      </c>
      <c r="K194">
        <v>32.469691887336602</v>
      </c>
      <c r="L194">
        <f>(Table2[[#This Row],[6M Return vs Nifty]]-AVERAGE(Table2[6M Return vs Nifty]))/_xlfn.STDEV.P(Table2[6M Return vs Nifty])</f>
        <v>0.91309844283238417</v>
      </c>
      <c r="M194">
        <v>0.29450746686069401</v>
      </c>
      <c r="N194">
        <f>(Table2[[#This Row],[1W Return vs Nifty]]-AVERAGE(Table2[1W Return vs Nifty]))/_xlfn.STDEV.P(Table2[1W Return vs Nifty])</f>
        <v>0.20050583360491389</v>
      </c>
      <c r="O194">
        <v>506.9</v>
      </c>
      <c r="P194">
        <v>483.57580521647498</v>
      </c>
      <c r="Q194">
        <v>404.28637232695098</v>
      </c>
      <c r="R194">
        <v>59.0238223579018</v>
      </c>
      <c r="S194" s="1">
        <f>(Table2[[#This Row],[Close Price]]-Table2[[#This Row],[20D EMA]])/Table2[[#This Row],[20D EMA]]</f>
        <v>3.0775300848293594E-2</v>
      </c>
      <c r="T194" s="1">
        <f>(Table2[[#This Row],[Close Price]]-Table2[[#This Row],[50D EMA]])/Table2[[#This Row],[50D EMA]]</f>
        <v>8.0492436477669571E-2</v>
      </c>
      <c r="U194" s="1">
        <f>(Table2[[#This Row],[Close Price]]-Table2[[#This Row],[200D EMA]])/Table2[[#This Row],[200D EMA]]</f>
        <v>0.29240072326120436</v>
      </c>
      <c r="V194">
        <v>0.83832452317947903</v>
      </c>
      <c r="W194">
        <v>514.15</v>
      </c>
      <c r="X194">
        <v>527</v>
      </c>
      <c r="Y194">
        <v>487.75</v>
      </c>
      <c r="Z194">
        <v>527</v>
      </c>
      <c r="AA194">
        <v>487.75</v>
      </c>
      <c r="AB194">
        <v>538.5</v>
      </c>
      <c r="AC194" s="1">
        <f>(Table2[[#This Row],[Close Price]]/Table2[[#This Row],[Day Low]])-1</f>
        <v>1.6240396771370236E-2</v>
      </c>
      <c r="AD194" s="1">
        <f>(Table2[[#This Row],[Day High]]/Table2[[#This Row],[Close Price]])-1</f>
        <v>8.612440191387627E-3</v>
      </c>
      <c r="AE194" s="1">
        <f>(Table2[[#This Row],[Close Price]]/Table2[[#This Row],[Current Week Low]])-1</f>
        <v>7.1245515120450964E-2</v>
      </c>
      <c r="AF194" s="1">
        <f>(Table2[[#This Row],[Current Week High]]/Table2[[#This Row],[Close Price]])-1</f>
        <v>8.612440191387627E-3</v>
      </c>
      <c r="AG194" s="1">
        <f>(Table2[[#This Row],[Close Price]]/Table2[[#This Row],[Current Month Low]])-1</f>
        <v>7.1245515120450964E-2</v>
      </c>
      <c r="AH194" s="1">
        <f>(Table2[[#This Row],[Current Month High]]/Table2[[#This Row],[Close Price]])-1</f>
        <v>3.0622009569377884E-2</v>
      </c>
      <c r="AI194">
        <v>9.9234449760765493</v>
      </c>
      <c r="AJ194">
        <v>108.95820835832799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0.28999999999999998</v>
      </c>
      <c r="AM194" t="s">
        <v>3121</v>
      </c>
      <c r="AN194">
        <v>5.76</v>
      </c>
      <c r="AO194" t="s">
        <v>3121</v>
      </c>
      <c r="AP194">
        <v>3.7529978546489998E-2</v>
      </c>
      <c r="AQ194">
        <f>(Table2[[#This Row],[Sharpe Ratio]]-AVERAGE(Table2[Sharpe Ratio]))/_xlfn.STDEV.P(Table2[Sharpe Ratio])</f>
        <v>-0.28647487150732048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1.0056068492419279</v>
      </c>
      <c r="AS194">
        <f>_xlfn.RANK.AVG(Table2[[#This Row],[1Y Return vs Nifty Z-Score]],Table2[1Y Return vs Nifty Z-Score])</f>
        <v>168</v>
      </c>
      <c r="AT194">
        <f>_xlfn.RANK.AVG(Table2[[#This Row],[6M Return vs Nifty Z-Score]],Table2[6M Return vs Nifty Z-Score])</f>
        <v>116</v>
      </c>
      <c r="AU194">
        <f>_xlfn.RANK.AVG(Table2[[#This Row],[Sharpe Ratio Z-Score]],Table2[Sharpe Ratio Z-Score])</f>
        <v>414</v>
      </c>
      <c r="AV194">
        <f>(Table2[[#This Row],[Rank 1Y]]+Table2[[#This Row],[Rank 6M]]+Table2[[#This Row],[Rank Sharpe]])/3</f>
        <v>232.66666666666666</v>
      </c>
    </row>
    <row r="195" spans="1:48" x14ac:dyDescent="0.3">
      <c r="A195" t="s">
        <v>61</v>
      </c>
      <c r="B195" t="s">
        <v>171</v>
      </c>
      <c r="C195" t="s">
        <v>3082</v>
      </c>
      <c r="D195" t="s">
        <v>63</v>
      </c>
      <c r="E195">
        <v>151860.11489632499</v>
      </c>
      <c r="F195">
        <v>731.75</v>
      </c>
      <c r="G195">
        <v>53.199308420927899</v>
      </c>
      <c r="H195">
        <f>(Table2[[#This Row],[1Y Return vs Nifty]]-AVERAGE(Table2[1Y Return vs Nifty]))/_xlfn.STDEV.P(Table2[1Y Return vs Nifty])</f>
        <v>0.29984479311941531</v>
      </c>
      <c r="I195">
        <v>4.7249677170820004</v>
      </c>
      <c r="J195">
        <f>(Table2[[#This Row],[1M Return vs Nifty]]-AVERAGE(Table2[1M Return vs Nifty]))/_xlfn.STDEV.P(Table2[1M Return vs Nifty])</f>
        <v>0.56776664803858501</v>
      </c>
      <c r="K195">
        <v>9.0830885358915499</v>
      </c>
      <c r="L195">
        <f>(Table2[[#This Row],[6M Return vs Nifty]]-AVERAGE(Table2[6M Return vs Nifty]))/_xlfn.STDEV.P(Table2[6M Return vs Nifty])</f>
        <v>0.11485613019878692</v>
      </c>
      <c r="M195">
        <v>-4.4756124019054599</v>
      </c>
      <c r="N195">
        <f>(Table2[[#This Row],[1W Return vs Nifty]]-AVERAGE(Table2[1W Return vs Nifty]))/_xlfn.STDEV.P(Table2[1W Return vs Nifty])</f>
        <v>-0.74469086982090438</v>
      </c>
      <c r="O195">
        <v>721.48</v>
      </c>
      <c r="P195">
        <v>695.90892516940505</v>
      </c>
      <c r="Q195">
        <v>600.310127399404</v>
      </c>
      <c r="R195">
        <v>39.2687657472623</v>
      </c>
      <c r="S195" s="1">
        <f>(Table2[[#This Row],[Close Price]]-Table2[[#This Row],[20D EMA]])/Table2[[#This Row],[20D EMA]]</f>
        <v>1.4234628818539643E-2</v>
      </c>
      <c r="T195" s="1">
        <f>(Table2[[#This Row],[Close Price]]-Table2[[#This Row],[50D EMA]])/Table2[[#This Row],[50D EMA]]</f>
        <v>5.1502536516355439E-2</v>
      </c>
      <c r="U195" s="1">
        <f>(Table2[[#This Row],[Close Price]]-Table2[[#This Row],[200D EMA]])/Table2[[#This Row],[200D EMA]]</f>
        <v>0.21895328198110706</v>
      </c>
      <c r="V195">
        <v>1.62552901415086</v>
      </c>
      <c r="W195">
        <v>720.5</v>
      </c>
      <c r="X195">
        <v>739.05</v>
      </c>
      <c r="Y195">
        <v>695.5</v>
      </c>
      <c r="Z195">
        <v>739.05</v>
      </c>
      <c r="AA195">
        <v>695.5</v>
      </c>
      <c r="AB195">
        <v>802.8</v>
      </c>
      <c r="AC195" s="1">
        <f>(Table2[[#This Row],[Close Price]]/Table2[[#This Row],[Day Low]])-1</f>
        <v>1.5614156835530801E-2</v>
      </c>
      <c r="AD195" s="1">
        <f>(Table2[[#This Row],[Day High]]/Table2[[#This Row],[Close Price]])-1</f>
        <v>9.9760847283907328E-3</v>
      </c>
      <c r="AE195" s="1">
        <f>(Table2[[#This Row],[Close Price]]/Table2[[#This Row],[Current Week Low]])-1</f>
        <v>5.2120776419841919E-2</v>
      </c>
      <c r="AF195" s="1">
        <f>(Table2[[#This Row],[Current Week High]]/Table2[[#This Row],[Close Price]])-1</f>
        <v>9.9760847283907328E-3</v>
      </c>
      <c r="AG195" s="1">
        <f>(Table2[[#This Row],[Close Price]]/Table2[[#This Row],[Current Month Low]])-1</f>
        <v>5.2120776419841919E-2</v>
      </c>
      <c r="AH195" s="1">
        <f>(Table2[[#This Row],[Current Month High]]/Table2[[#This Row],[Close Price]])-1</f>
        <v>9.7096002733173759E-2</v>
      </c>
      <c r="AI195">
        <v>9.91458831568157</v>
      </c>
      <c r="AJ195">
        <v>86.219620816897802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0.05</v>
      </c>
      <c r="AM195" t="s">
        <v>3121</v>
      </c>
      <c r="AN195">
        <v>4.22</v>
      </c>
      <c r="AO195" t="s">
        <v>3121</v>
      </c>
      <c r="AP195">
        <v>0.108572439416318</v>
      </c>
      <c r="AQ195">
        <f>(Table2[[#This Row],[Sharpe Ratio]]-AVERAGE(Table2[Sharpe Ratio]))/_xlfn.STDEV.P(Table2[Sharpe Ratio])</f>
        <v>0.53995403314568735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0.77773073468157017</v>
      </c>
      <c r="AS195">
        <f>_xlfn.RANK.AVG(Table2[[#This Row],[1Y Return vs Nifty Z-Score]],Table2[1Y Return vs Nifty Z-Score])</f>
        <v>212</v>
      </c>
      <c r="AT195">
        <f>_xlfn.RANK.AVG(Table2[[#This Row],[6M Return vs Nifty Z-Score]],Table2[6M Return vs Nifty Z-Score])</f>
        <v>280</v>
      </c>
      <c r="AU195">
        <f>_xlfn.RANK.AVG(Table2[[#This Row],[Sharpe Ratio Z-Score]],Table2[Sharpe Ratio Z-Score])</f>
        <v>209</v>
      </c>
      <c r="AV195">
        <f>(Table2[[#This Row],[Rank 1Y]]+Table2[[#This Row],[Rank 6M]]+Table2[[#This Row],[Rank Sharpe]])/3</f>
        <v>233.66666666666666</v>
      </c>
    </row>
    <row r="196" spans="1:48" x14ac:dyDescent="0.3">
      <c r="A196" t="s">
        <v>725</v>
      </c>
      <c r="B196" t="s">
        <v>726</v>
      </c>
      <c r="C196" t="s">
        <v>3087</v>
      </c>
      <c r="D196" t="s">
        <v>523</v>
      </c>
      <c r="E196">
        <v>22797.138765700001</v>
      </c>
      <c r="F196">
        <v>1490.6</v>
      </c>
      <c r="G196">
        <v>11.243568604764899</v>
      </c>
      <c r="H196">
        <f>(Table2[[#This Row],[1Y Return vs Nifty]]-AVERAGE(Table2[1Y Return vs Nifty]))/_xlfn.STDEV.P(Table2[1Y Return vs Nifty])</f>
        <v>-0.33802921785012663</v>
      </c>
      <c r="I196">
        <v>-8.8430022712239502</v>
      </c>
      <c r="J196">
        <f>(Table2[[#This Row],[1M Return vs Nifty]]-AVERAGE(Table2[1M Return vs Nifty]))/_xlfn.STDEV.P(Table2[1M Return vs Nifty])</f>
        <v>-0.70625939074777189</v>
      </c>
      <c r="K196">
        <v>28.961245391639899</v>
      </c>
      <c r="L196">
        <f>(Table2[[#This Row],[6M Return vs Nifty]]-AVERAGE(Table2[6M Return vs Nifty]))/_xlfn.STDEV.P(Table2[6M Return vs Nifty])</f>
        <v>0.79334653177501691</v>
      </c>
      <c r="M196">
        <v>0.59254081697767402</v>
      </c>
      <c r="N196">
        <f>(Table2[[#This Row],[1W Return vs Nifty]]-AVERAGE(Table2[1W Return vs Nifty]))/_xlfn.STDEV.P(Table2[1W Return vs Nifty])</f>
        <v>0.25956098269792549</v>
      </c>
      <c r="O196">
        <v>1529.64</v>
      </c>
      <c r="P196">
        <v>1487.2546989432201</v>
      </c>
      <c r="Q196">
        <v>1214.1042424387001</v>
      </c>
      <c r="R196">
        <v>39.656123520363202</v>
      </c>
      <c r="S196" s="1">
        <f>(Table2[[#This Row],[Close Price]]-Table2[[#This Row],[20D EMA]])/Table2[[#This Row],[20D EMA]]</f>
        <v>-2.5522345126958099E-2</v>
      </c>
      <c r="T196" s="1">
        <f>(Table2[[#This Row],[Close Price]]-Table2[[#This Row],[50D EMA]])/Table2[[#This Row],[50D EMA]]</f>
        <v>2.2493128172039706E-3</v>
      </c>
      <c r="U196" s="1">
        <f>(Table2[[#This Row],[Close Price]]-Table2[[#This Row],[200D EMA]])/Table2[[#This Row],[200D EMA]]</f>
        <v>0.22773642319700568</v>
      </c>
      <c r="V196">
        <v>0.266143895215459</v>
      </c>
      <c r="W196">
        <v>1486.05</v>
      </c>
      <c r="X196">
        <v>1520</v>
      </c>
      <c r="Y196">
        <v>1444.2</v>
      </c>
      <c r="Z196">
        <v>1522</v>
      </c>
      <c r="AA196">
        <v>1444.2</v>
      </c>
      <c r="AB196">
        <v>1548.85</v>
      </c>
      <c r="AC196" s="1">
        <f>(Table2[[#This Row],[Close Price]]/Table2[[#This Row],[Day Low]])-1</f>
        <v>3.0618081491200488E-3</v>
      </c>
      <c r="AD196" s="1">
        <f>(Table2[[#This Row],[Day High]]/Table2[[#This Row],[Close Price]])-1</f>
        <v>1.9723601234402421E-2</v>
      </c>
      <c r="AE196" s="1">
        <f>(Table2[[#This Row],[Close Price]]/Table2[[#This Row],[Current Week Low]])-1</f>
        <v>3.2128514056224855E-2</v>
      </c>
      <c r="AF196" s="1">
        <f>(Table2[[#This Row],[Current Week High]]/Table2[[#This Row],[Close Price]])-1</f>
        <v>2.1065342814973853E-2</v>
      </c>
      <c r="AG196" s="1">
        <f>(Table2[[#This Row],[Close Price]]/Table2[[#This Row],[Current Month Low]])-1</f>
        <v>3.2128514056224855E-2</v>
      </c>
      <c r="AH196" s="1">
        <f>(Table2[[#This Row],[Current Month High]]/Table2[[#This Row],[Close Price]])-1</f>
        <v>3.907822353414736E-2</v>
      </c>
      <c r="AI196">
        <v>14.0480343485844</v>
      </c>
      <c r="AJ196">
        <v>79.3203007518796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0.17</v>
      </c>
      <c r="AM196" t="s">
        <v>3121</v>
      </c>
      <c r="AN196">
        <v>-3.13</v>
      </c>
      <c r="AO196" t="s">
        <v>3120</v>
      </c>
      <c r="AP196">
        <v>0.124885018137242</v>
      </c>
      <c r="AQ196">
        <f>(Table2[[#This Row],[Sharpe Ratio]]-AVERAGE(Table2[Sharpe Ratio]))/_xlfn.STDEV.P(Table2[Sharpe Ratio])</f>
        <v>0.7297164146755295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0.73833532055057338</v>
      </c>
      <c r="AS196">
        <f>_xlfn.RANK.AVG(Table2[[#This Row],[1Y Return vs Nifty Z-Score]],Table2[1Y Return vs Nifty Z-Score])</f>
        <v>406</v>
      </c>
      <c r="AT196">
        <f>_xlfn.RANK.AVG(Table2[[#This Row],[6M Return vs Nifty Z-Score]],Table2[6M Return vs Nifty Z-Score])</f>
        <v>125</v>
      </c>
      <c r="AU196">
        <f>_xlfn.RANK.AVG(Table2[[#This Row],[Sharpe Ratio Z-Score]],Table2[Sharpe Ratio Z-Score])</f>
        <v>170</v>
      </c>
      <c r="AV196">
        <f>(Table2[[#This Row],[Rank 1Y]]+Table2[[#This Row],[Rank 6M]]+Table2[[#This Row],[Rank Sharpe]])/3</f>
        <v>233.66666666666666</v>
      </c>
    </row>
    <row r="197" spans="1:48" x14ac:dyDescent="0.3">
      <c r="A197" t="s">
        <v>1261</v>
      </c>
      <c r="B197" t="s">
        <v>1262</v>
      </c>
      <c r="C197" t="s">
        <v>3080</v>
      </c>
      <c r="D197" t="s">
        <v>54</v>
      </c>
      <c r="E197">
        <v>8837.5993744919997</v>
      </c>
      <c r="F197">
        <v>195.02</v>
      </c>
      <c r="G197">
        <v>41.574583106284997</v>
      </c>
      <c r="H197">
        <f>(Table2[[#This Row],[1Y Return vs Nifty]]-AVERAGE(Table2[1Y Return vs Nifty]))/_xlfn.STDEV.P(Table2[1Y Return vs Nifty])</f>
        <v>0.12310830377704776</v>
      </c>
      <c r="I197">
        <v>4.1237704455713899</v>
      </c>
      <c r="J197">
        <f>(Table2[[#This Row],[1M Return vs Nifty]]-AVERAGE(Table2[1M Return vs Nifty]))/_xlfn.STDEV.P(Table2[1M Return vs Nifty])</f>
        <v>0.51131450530743339</v>
      </c>
      <c r="K197">
        <v>17.542098006845301</v>
      </c>
      <c r="L197">
        <f>(Table2[[#This Row],[6M Return vs Nifty]]-AVERAGE(Table2[6M Return vs Nifty]))/_xlfn.STDEV.P(Table2[6M Return vs Nifty])</f>
        <v>0.40358293593504613</v>
      </c>
      <c r="M197">
        <v>-0.22662780628821</v>
      </c>
      <c r="N197">
        <f>(Table2[[#This Row],[1W Return vs Nifty]]-AVERAGE(Table2[1W Return vs Nifty]))/_xlfn.STDEV.P(Table2[1W Return vs Nifty])</f>
        <v>9.7243157661580065E-2</v>
      </c>
      <c r="O197">
        <v>194.14</v>
      </c>
      <c r="P197">
        <v>182.78229507000299</v>
      </c>
      <c r="Q197">
        <v>156.55894441129601</v>
      </c>
      <c r="R197">
        <v>47.4598084427099</v>
      </c>
      <c r="S197" s="1">
        <f>(Table2[[#This Row],[Close Price]]-Table2[[#This Row],[20D EMA]])/Table2[[#This Row],[20D EMA]]</f>
        <v>4.5328113732359329E-3</v>
      </c>
      <c r="T197" s="1">
        <f>(Table2[[#This Row],[Close Price]]-Table2[[#This Row],[50D EMA]])/Table2[[#This Row],[50D EMA]]</f>
        <v>6.6952354030296854E-2</v>
      </c>
      <c r="U197" s="1">
        <f>(Table2[[#This Row],[Close Price]]-Table2[[#This Row],[200D EMA]])/Table2[[#This Row],[200D EMA]]</f>
        <v>0.24566501603168042</v>
      </c>
      <c r="V197">
        <v>0.83559912743889797</v>
      </c>
      <c r="W197">
        <v>193.73</v>
      </c>
      <c r="X197">
        <v>202.14</v>
      </c>
      <c r="Y197">
        <v>187.33</v>
      </c>
      <c r="Z197">
        <v>203</v>
      </c>
      <c r="AA197">
        <v>187.33</v>
      </c>
      <c r="AB197">
        <v>216.48</v>
      </c>
      <c r="AC197" s="1">
        <f>(Table2[[#This Row],[Close Price]]/Table2[[#This Row],[Day Low]])-1</f>
        <v>6.6587518711609395E-3</v>
      </c>
      <c r="AD197" s="1">
        <f>(Table2[[#This Row],[Day High]]/Table2[[#This Row],[Close Price]])-1</f>
        <v>3.6509075992205764E-2</v>
      </c>
      <c r="AE197" s="1">
        <f>(Table2[[#This Row],[Close Price]]/Table2[[#This Row],[Current Week Low]])-1</f>
        <v>4.1050552500934145E-2</v>
      </c>
      <c r="AF197" s="1">
        <f>(Table2[[#This Row],[Current Week High]]/Table2[[#This Row],[Close Price]])-1</f>
        <v>4.091888011485989E-2</v>
      </c>
      <c r="AG197" s="1">
        <f>(Table2[[#This Row],[Close Price]]/Table2[[#This Row],[Current Month Low]])-1</f>
        <v>4.1050552500934145E-2</v>
      </c>
      <c r="AH197" s="1">
        <f>(Table2[[#This Row],[Current Month High]]/Table2[[#This Row],[Close Price]])-1</f>
        <v>0.11003999589785662</v>
      </c>
      <c r="AI197">
        <v>11.0039995897856</v>
      </c>
      <c r="AJ197">
        <v>100.123140071831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0.02</v>
      </c>
      <c r="AM197" t="s">
        <v>3121</v>
      </c>
      <c r="AN197">
        <v>-4.9800000000000004</v>
      </c>
      <c r="AO197" t="s">
        <v>3120</v>
      </c>
      <c r="AP197">
        <v>0.102234564053943</v>
      </c>
      <c r="AQ197">
        <f>(Table2[[#This Row],[Sharpe Ratio]]-AVERAGE(Table2[Sharpe Ratio]))/_xlfn.STDEV.P(Table2[Sharpe Ratio])</f>
        <v>0.46622624655968853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1.6014751492407959</v>
      </c>
      <c r="AS197">
        <f>_xlfn.RANK.AVG(Table2[[#This Row],[1Y Return vs Nifty Z-Score]],Table2[1Y Return vs Nifty Z-Score])</f>
        <v>265</v>
      </c>
      <c r="AT197">
        <f>_xlfn.RANK.AVG(Table2[[#This Row],[6M Return vs Nifty Z-Score]],Table2[6M Return vs Nifty Z-Score])</f>
        <v>212</v>
      </c>
      <c r="AU197">
        <f>_xlfn.RANK.AVG(Table2[[#This Row],[Sharpe Ratio Z-Score]],Table2[Sharpe Ratio Z-Score])</f>
        <v>225</v>
      </c>
      <c r="AV197">
        <f>(Table2[[#This Row],[Rank 1Y]]+Table2[[#This Row],[Rank 6M]]+Table2[[#This Row],[Rank Sharpe]])/3</f>
        <v>234</v>
      </c>
    </row>
    <row r="198" spans="1:48" x14ac:dyDescent="0.3">
      <c r="A198" t="s">
        <v>73</v>
      </c>
      <c r="B198" t="s">
        <v>74</v>
      </c>
      <c r="C198" t="s">
        <v>3084</v>
      </c>
      <c r="D198" t="s">
        <v>75</v>
      </c>
      <c r="E198">
        <v>331322.11138409999</v>
      </c>
      <c r="F198">
        <v>1533.8</v>
      </c>
      <c r="G198">
        <v>69.764081247618805</v>
      </c>
      <c r="H198">
        <f>(Table2[[#This Row],[1Y Return vs Nifty]]-AVERAGE(Table2[1Y Return vs Nifty]))/_xlfn.STDEV.P(Table2[1Y Return vs Nifty])</f>
        <v>0.55168728547108337</v>
      </c>
      <c r="I198">
        <v>2.82324710304239</v>
      </c>
      <c r="J198">
        <f>(Table2[[#This Row],[1M Return vs Nifty]]-AVERAGE(Table2[1M Return vs Nifty]))/_xlfn.STDEV.P(Table2[1M Return vs Nifty])</f>
        <v>0.38919597144721158</v>
      </c>
      <c r="K198">
        <v>8.76185344881082</v>
      </c>
      <c r="L198">
        <f>(Table2[[#This Row],[6M Return vs Nifty]]-AVERAGE(Table2[6M Return vs Nifty]))/_xlfn.STDEV.P(Table2[6M Return vs Nifty])</f>
        <v>0.10389158631197522</v>
      </c>
      <c r="M198">
        <v>-1.60731788252784</v>
      </c>
      <c r="N198">
        <f>(Table2[[#This Row],[1W Return vs Nifty]]-AVERAGE(Table2[1W Return vs Nifty]))/_xlfn.STDEV.P(Table2[1W Return vs Nifty])</f>
        <v>-0.17633984327294347</v>
      </c>
      <c r="O198">
        <v>1518.88</v>
      </c>
      <c r="P198">
        <v>1475.60791916062</v>
      </c>
      <c r="Q198">
        <v>1265.90037227475</v>
      </c>
      <c r="R198">
        <v>52.396120290492803</v>
      </c>
      <c r="S198" s="1">
        <f>(Table2[[#This Row],[Close Price]]-Table2[[#This Row],[20D EMA]])/Table2[[#This Row],[20D EMA]]</f>
        <v>9.8230274939428031E-3</v>
      </c>
      <c r="T198" s="1">
        <f>(Table2[[#This Row],[Close Price]]-Table2[[#This Row],[50D EMA]])/Table2[[#This Row],[50D EMA]]</f>
        <v>3.9436004702713821E-2</v>
      </c>
      <c r="U198" s="1">
        <f>(Table2[[#This Row],[Close Price]]-Table2[[#This Row],[200D EMA]])/Table2[[#This Row],[200D EMA]]</f>
        <v>0.21162773437205787</v>
      </c>
      <c r="V198">
        <v>0.63323553053109205</v>
      </c>
      <c r="W198">
        <v>1519</v>
      </c>
      <c r="X198">
        <v>1543.5</v>
      </c>
      <c r="Y198">
        <v>1471.55</v>
      </c>
      <c r="Z198">
        <v>1563.45</v>
      </c>
      <c r="AA198">
        <v>1471.55</v>
      </c>
      <c r="AB198">
        <v>1604.95</v>
      </c>
      <c r="AC198" s="1">
        <f>(Table2[[#This Row],[Close Price]]/Table2[[#This Row],[Day Low]])-1</f>
        <v>9.7432521395655058E-3</v>
      </c>
      <c r="AD198" s="1">
        <f>(Table2[[#This Row],[Day High]]/Table2[[#This Row],[Close Price]])-1</f>
        <v>6.3241622115008944E-3</v>
      </c>
      <c r="AE198" s="1">
        <f>(Table2[[#This Row],[Close Price]]/Table2[[#This Row],[Current Week Low]])-1</f>
        <v>4.2302334273385256E-2</v>
      </c>
      <c r="AF198" s="1">
        <f>(Table2[[#This Row],[Current Week High]]/Table2[[#This Row],[Close Price]])-1</f>
        <v>1.9331073151649614E-2</v>
      </c>
      <c r="AG198" s="1">
        <f>(Table2[[#This Row],[Close Price]]/Table2[[#This Row],[Current Month Low]])-1</f>
        <v>4.2302334273385256E-2</v>
      </c>
      <c r="AH198" s="1">
        <f>(Table2[[#This Row],[Current Month High]]/Table2[[#This Row],[Close Price]])-1</f>
        <v>4.6388055809101658E-2</v>
      </c>
      <c r="AI198">
        <v>5.7113052549224204</v>
      </c>
      <c r="AJ198">
        <v>103.286944996686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0.06</v>
      </c>
      <c r="AM198" t="s">
        <v>3121</v>
      </c>
      <c r="AN198">
        <v>3.3</v>
      </c>
      <c r="AO198" t="s">
        <v>3121</v>
      </c>
      <c r="AP198">
        <v>8.3220208785919E-2</v>
      </c>
      <c r="AQ198">
        <f>(Table2[[#This Row],[Sharpe Ratio]]-AVERAGE(Table2[Sharpe Ratio]))/_xlfn.STDEV.P(Table2[Sharpe Ratio])</f>
        <v>0.24503440432284357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1.11346940428017</v>
      </c>
      <c r="AS198">
        <f>_xlfn.RANK.AVG(Table2[[#This Row],[1Y Return vs Nifty Z-Score]],Table2[1Y Return vs Nifty Z-Score])</f>
        <v>155</v>
      </c>
      <c r="AT198">
        <f>_xlfn.RANK.AVG(Table2[[#This Row],[6M Return vs Nifty Z-Score]],Table2[6M Return vs Nifty Z-Score])</f>
        <v>282</v>
      </c>
      <c r="AU198">
        <f>_xlfn.RANK.AVG(Table2[[#This Row],[Sharpe Ratio Z-Score]],Table2[Sharpe Ratio Z-Score])</f>
        <v>266</v>
      </c>
      <c r="AV198">
        <f>(Table2[[#This Row],[Rank 1Y]]+Table2[[#This Row],[Rank 6M]]+Table2[[#This Row],[Rank Sharpe]])/3</f>
        <v>234.33333333333334</v>
      </c>
    </row>
    <row r="199" spans="1:48" x14ac:dyDescent="0.3">
      <c r="A199" t="s">
        <v>453</v>
      </c>
      <c r="B199" t="s">
        <v>454</v>
      </c>
      <c r="C199" t="s">
        <v>3076</v>
      </c>
      <c r="D199" t="s">
        <v>24</v>
      </c>
      <c r="E199">
        <v>48386.383682252002</v>
      </c>
      <c r="F199">
        <v>197.56</v>
      </c>
      <c r="G199">
        <v>22.657776204309201</v>
      </c>
      <c r="H199">
        <f>(Table2[[#This Row],[1Y Return vs Nifty]]-AVERAGE(Table2[1Y Return vs Nifty]))/_xlfn.STDEV.P(Table2[1Y Return vs Nifty])</f>
        <v>-0.16449333419123591</v>
      </c>
      <c r="I199">
        <v>3.1215212817676501</v>
      </c>
      <c r="J199">
        <f>(Table2[[#This Row],[1M Return vs Nifty]]-AVERAGE(Table2[1M Return vs Nifty]))/_xlfn.STDEV.P(Table2[1M Return vs Nifty])</f>
        <v>0.4172037773843652</v>
      </c>
      <c r="K199">
        <v>22.2535171321672</v>
      </c>
      <c r="L199">
        <f>(Table2[[#This Row],[6M Return vs Nifty]]-AVERAGE(Table2[6M Return vs Nifty]))/_xlfn.STDEV.P(Table2[6M Return vs Nifty])</f>
        <v>0.56439526262765805</v>
      </c>
      <c r="M199">
        <v>-0.47953526620832199</v>
      </c>
      <c r="N199">
        <f>(Table2[[#This Row],[1W Return vs Nifty]]-AVERAGE(Table2[1W Return vs Nifty]))/_xlfn.STDEV.P(Table2[1W Return vs Nifty])</f>
        <v>4.7129679601306623E-2</v>
      </c>
      <c r="O199">
        <v>194.42</v>
      </c>
      <c r="P199">
        <v>185.565053649037</v>
      </c>
      <c r="Q199">
        <v>163.58207256076301</v>
      </c>
      <c r="R199">
        <v>56.099579675712597</v>
      </c>
      <c r="S199" s="1">
        <f>(Table2[[#This Row],[Close Price]]-Table2[[#This Row],[20D EMA]])/Table2[[#This Row],[20D EMA]]</f>
        <v>1.6150601789939385E-2</v>
      </c>
      <c r="T199" s="1">
        <f>(Table2[[#This Row],[Close Price]]-Table2[[#This Row],[50D EMA]])/Table2[[#This Row],[50D EMA]]</f>
        <v>6.4640114693412548E-2</v>
      </c>
      <c r="U199" s="1">
        <f>(Table2[[#This Row],[Close Price]]-Table2[[#This Row],[200D EMA]])/Table2[[#This Row],[200D EMA]]</f>
        <v>0.20771180427864916</v>
      </c>
      <c r="V199">
        <v>0.846754023274359</v>
      </c>
      <c r="W199">
        <v>195.7</v>
      </c>
      <c r="X199">
        <v>198.25</v>
      </c>
      <c r="Y199">
        <v>190.26</v>
      </c>
      <c r="Z199">
        <v>198.25</v>
      </c>
      <c r="AA199">
        <v>190.26</v>
      </c>
      <c r="AB199">
        <v>203.51</v>
      </c>
      <c r="AC199" s="1">
        <f>(Table2[[#This Row],[Close Price]]/Table2[[#This Row],[Day Low]])-1</f>
        <v>9.5043433827286528E-3</v>
      </c>
      <c r="AD199" s="1">
        <f>(Table2[[#This Row],[Day High]]/Table2[[#This Row],[Close Price]])-1</f>
        <v>3.4926098400485106E-3</v>
      </c>
      <c r="AE199" s="1">
        <f>(Table2[[#This Row],[Close Price]]/Table2[[#This Row],[Current Week Low]])-1</f>
        <v>3.836854830232328E-2</v>
      </c>
      <c r="AF199" s="1">
        <f>(Table2[[#This Row],[Current Week High]]/Table2[[#This Row],[Close Price]])-1</f>
        <v>3.4926098400485106E-3</v>
      </c>
      <c r="AG199" s="1">
        <f>(Table2[[#This Row],[Close Price]]/Table2[[#This Row],[Current Month Low]])-1</f>
        <v>3.836854830232328E-2</v>
      </c>
      <c r="AH199" s="1">
        <f>(Table2[[#This Row],[Current Month High]]/Table2[[#This Row],[Close Price]])-1</f>
        <v>3.0117432678679945E-2</v>
      </c>
      <c r="AI199">
        <v>3.84187082405345</v>
      </c>
      <c r="AJ199">
        <v>51.386973180076602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0.15</v>
      </c>
      <c r="AM199" t="s">
        <v>3121</v>
      </c>
      <c r="AN199">
        <v>-1.82</v>
      </c>
      <c r="AO199" t="s">
        <v>3120</v>
      </c>
      <c r="AP199">
        <v>0.10922009608066099</v>
      </c>
      <c r="AQ199">
        <f>(Table2[[#This Row],[Sharpe Ratio]]-AVERAGE(Table2[Sharpe Ratio]))/_xlfn.STDEV.P(Table2[Sharpe Ratio])</f>
        <v>0.54748814980142835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1.4117235352235222</v>
      </c>
      <c r="AS199">
        <f>_xlfn.RANK.AVG(Table2[[#This Row],[1Y Return vs Nifty Z-Score]],Table2[1Y Return vs Nifty Z-Score])</f>
        <v>332</v>
      </c>
      <c r="AT199">
        <f>_xlfn.RANK.AVG(Table2[[#This Row],[6M Return vs Nifty Z-Score]],Table2[6M Return vs Nifty Z-Score])</f>
        <v>170</v>
      </c>
      <c r="AU199">
        <f>_xlfn.RANK.AVG(Table2[[#This Row],[Sharpe Ratio Z-Score]],Table2[Sharpe Ratio Z-Score])</f>
        <v>206</v>
      </c>
      <c r="AV199">
        <f>(Table2[[#This Row],[Rank 1Y]]+Table2[[#This Row],[Rank 6M]]+Table2[[#This Row],[Rank Sharpe]])/3</f>
        <v>236</v>
      </c>
    </row>
    <row r="200" spans="1:48" x14ac:dyDescent="0.3">
      <c r="A200" t="s">
        <v>322</v>
      </c>
      <c r="B200" t="s">
        <v>323</v>
      </c>
      <c r="C200" t="s">
        <v>3089</v>
      </c>
      <c r="D200" t="s">
        <v>141</v>
      </c>
      <c r="E200">
        <v>81351.126250050002</v>
      </c>
      <c r="F200">
        <v>2925.7</v>
      </c>
      <c r="G200">
        <v>67.498871952477401</v>
      </c>
      <c r="H200">
        <f>(Table2[[#This Row],[1Y Return vs Nifty]]-AVERAGE(Table2[1Y Return vs Nifty]))/_xlfn.STDEV.P(Table2[1Y Return vs Nifty])</f>
        <v>0.51724818023522012</v>
      </c>
      <c r="I200">
        <v>-13.0140955213881</v>
      </c>
      <c r="J200">
        <f>(Table2[[#This Row],[1M Return vs Nifty]]-AVERAGE(Table2[1M Return vs Nifty]))/_xlfn.STDEV.P(Table2[1M Return vs Nifty])</f>
        <v>-1.0979230969245453</v>
      </c>
      <c r="K200">
        <v>17.771987613353598</v>
      </c>
      <c r="L200">
        <f>(Table2[[#This Row],[6M Return vs Nifty]]-AVERAGE(Table2[6M Return vs Nifty]))/_xlfn.STDEV.P(Table2[6M Return vs Nifty])</f>
        <v>0.41142963382408659</v>
      </c>
      <c r="M200">
        <v>-5.5283644705983699</v>
      </c>
      <c r="N200">
        <f>(Table2[[#This Row],[1W Return vs Nifty]]-AVERAGE(Table2[1W Return vs Nifty]))/_xlfn.STDEV.P(Table2[1W Return vs Nifty])</f>
        <v>-0.95329312977011438</v>
      </c>
      <c r="O200">
        <v>3065.25</v>
      </c>
      <c r="P200">
        <v>3035.0265677006</v>
      </c>
      <c r="Q200">
        <v>2539.4072761305301</v>
      </c>
      <c r="R200">
        <v>38.432616767738701</v>
      </c>
      <c r="S200" s="1">
        <f>(Table2[[#This Row],[Close Price]]-Table2[[#This Row],[20D EMA]])/Table2[[#This Row],[20D EMA]]</f>
        <v>-4.5526466030503282E-2</v>
      </c>
      <c r="T200" s="1">
        <f>(Table2[[#This Row],[Close Price]]-Table2[[#This Row],[50D EMA]])/Table2[[#This Row],[50D EMA]]</f>
        <v>-3.6021618019452237E-2</v>
      </c>
      <c r="U200" s="1">
        <f>(Table2[[#This Row],[Close Price]]-Table2[[#This Row],[200D EMA]])/Table2[[#This Row],[200D EMA]]</f>
        <v>0.1521192474718315</v>
      </c>
      <c r="V200">
        <v>1.6892885546382901</v>
      </c>
      <c r="W200">
        <v>2911.05</v>
      </c>
      <c r="X200">
        <v>2973.9</v>
      </c>
      <c r="Y200">
        <v>2792.55</v>
      </c>
      <c r="Z200">
        <v>3055.1</v>
      </c>
      <c r="AA200">
        <v>2792.55</v>
      </c>
      <c r="AB200">
        <v>3286</v>
      </c>
      <c r="AC200" s="1">
        <f>(Table2[[#This Row],[Close Price]]/Table2[[#This Row],[Day Low]])-1</f>
        <v>5.0325483931912274E-3</v>
      </c>
      <c r="AD200" s="1">
        <f>(Table2[[#This Row],[Day High]]/Table2[[#This Row],[Close Price]])-1</f>
        <v>1.6474689817821409E-2</v>
      </c>
      <c r="AE200" s="1">
        <f>(Table2[[#This Row],[Close Price]]/Table2[[#This Row],[Current Week Low]])-1</f>
        <v>4.7680435444307001E-2</v>
      </c>
      <c r="AF200" s="1">
        <f>(Table2[[#This Row],[Current Week High]]/Table2[[#This Row],[Close Price]])-1</f>
        <v>4.4228731585603587E-2</v>
      </c>
      <c r="AG200" s="1">
        <f>(Table2[[#This Row],[Close Price]]/Table2[[#This Row],[Current Month Low]])-1</f>
        <v>4.7680435444307001E-2</v>
      </c>
      <c r="AH200" s="1">
        <f>(Table2[[#This Row],[Current Month High]]/Table2[[#This Row],[Close Price]])-1</f>
        <v>0.12315001538093462</v>
      </c>
      <c r="AI200">
        <v>16.303790545852198</v>
      </c>
      <c r="AJ200">
        <v>95.659733832675698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0.04</v>
      </c>
      <c r="AM200" t="s">
        <v>3121</v>
      </c>
      <c r="AN200">
        <v>-6.37</v>
      </c>
      <c r="AO200" t="s">
        <v>3120</v>
      </c>
      <c r="AP200">
        <v>6.4821907040631996E-2</v>
      </c>
      <c r="AQ200">
        <f>(Table2[[#This Row],[Sharpe Ratio]]-AVERAGE(Table2[Sharpe Ratio]))/_xlfn.STDEV.P(Table2[Sharpe Ratio])</f>
        <v>3.1009042973197034E-2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-1.091529369662156</v>
      </c>
      <c r="AS200">
        <f>_xlfn.RANK.AVG(Table2[[#This Row],[1Y Return vs Nifty Z-Score]],Table2[1Y Return vs Nifty Z-Score])</f>
        <v>164</v>
      </c>
      <c r="AT200">
        <f>_xlfn.RANK.AVG(Table2[[#This Row],[6M Return vs Nifty Z-Score]],Table2[6M Return vs Nifty Z-Score])</f>
        <v>209</v>
      </c>
      <c r="AU200">
        <f>_xlfn.RANK.AVG(Table2[[#This Row],[Sharpe Ratio Z-Score]],Table2[Sharpe Ratio Z-Score])</f>
        <v>337</v>
      </c>
      <c r="AV200">
        <f>(Table2[[#This Row],[Rank 1Y]]+Table2[[#This Row],[Rank 6M]]+Table2[[#This Row],[Rank Sharpe]])/3</f>
        <v>236.66666666666666</v>
      </c>
    </row>
    <row r="201" spans="1:48" x14ac:dyDescent="0.3">
      <c r="A201" t="s">
        <v>507</v>
      </c>
      <c r="B201" t="s">
        <v>508</v>
      </c>
      <c r="C201" t="s">
        <v>3087</v>
      </c>
      <c r="D201" t="s">
        <v>509</v>
      </c>
      <c r="E201">
        <v>40046.280806219998</v>
      </c>
      <c r="F201">
        <v>3687.8</v>
      </c>
      <c r="G201">
        <v>18.3480039684056</v>
      </c>
      <c r="H201">
        <f>(Table2[[#This Row],[1Y Return vs Nifty]]-AVERAGE(Table2[1Y Return vs Nifty]))/_xlfn.STDEV.P(Table2[1Y Return vs Nifty])</f>
        <v>-0.23001694823133306</v>
      </c>
      <c r="I201">
        <v>-10.367627127115</v>
      </c>
      <c r="J201">
        <f>(Table2[[#This Row],[1M Return vs Nifty]]-AVERAGE(Table2[1M Return vs Nifty]))/_xlfn.STDEV.P(Table2[1M Return vs Nifty])</f>
        <v>-0.84942095194375278</v>
      </c>
      <c r="K201">
        <v>19.499671483380599</v>
      </c>
      <c r="L201">
        <f>(Table2[[#This Row],[6M Return vs Nifty]]-AVERAGE(Table2[6M Return vs Nifty]))/_xlfn.STDEV.P(Table2[6M Return vs Nifty])</f>
        <v>0.47039973509041272</v>
      </c>
      <c r="M201">
        <v>-6.6366413916023301</v>
      </c>
      <c r="N201">
        <f>(Table2[[#This Row],[1W Return vs Nifty]]-AVERAGE(Table2[1W Return vs Nifty]))/_xlfn.STDEV.P(Table2[1W Return vs Nifty])</f>
        <v>-1.1728976095390509</v>
      </c>
      <c r="O201">
        <v>3934.5</v>
      </c>
      <c r="P201">
        <v>3927.5084249994002</v>
      </c>
      <c r="Q201">
        <v>3415.3103225641598</v>
      </c>
      <c r="R201">
        <v>23.9637811180413</v>
      </c>
      <c r="S201" s="1">
        <f>(Table2[[#This Row],[Close Price]]-Table2[[#This Row],[20D EMA]])/Table2[[#This Row],[20D EMA]]</f>
        <v>-6.2701741009022705E-2</v>
      </c>
      <c r="T201" s="1">
        <f>(Table2[[#This Row],[Close Price]]-Table2[[#This Row],[50D EMA]])/Table2[[#This Row],[50D EMA]]</f>
        <v>-6.1033204530792723E-2</v>
      </c>
      <c r="U201" s="1">
        <f>(Table2[[#This Row],[Close Price]]-Table2[[#This Row],[200D EMA]])/Table2[[#This Row],[200D EMA]]</f>
        <v>7.9784749173615208E-2</v>
      </c>
      <c r="V201">
        <v>1.1910986275186699</v>
      </c>
      <c r="W201">
        <v>3671.05</v>
      </c>
      <c r="X201">
        <v>3734.95</v>
      </c>
      <c r="Y201">
        <v>3670</v>
      </c>
      <c r="Z201">
        <v>3907.45</v>
      </c>
      <c r="AA201">
        <v>3670</v>
      </c>
      <c r="AB201">
        <v>4234.45</v>
      </c>
      <c r="AC201" s="1">
        <f>(Table2[[#This Row],[Close Price]]/Table2[[#This Row],[Day Low]])-1</f>
        <v>4.5627272851092027E-3</v>
      </c>
      <c r="AD201" s="1">
        <f>(Table2[[#This Row],[Day High]]/Table2[[#This Row],[Close Price]])-1</f>
        <v>1.2785400509788936E-2</v>
      </c>
      <c r="AE201" s="1">
        <f>(Table2[[#This Row],[Close Price]]/Table2[[#This Row],[Current Week Low]])-1</f>
        <v>4.8501362397821435E-3</v>
      </c>
      <c r="AF201" s="1">
        <f>(Table2[[#This Row],[Current Week High]]/Table2[[#This Row],[Close Price]])-1</f>
        <v>5.9561256033407339E-2</v>
      </c>
      <c r="AG201" s="1">
        <f>(Table2[[#This Row],[Close Price]]/Table2[[#This Row],[Current Month Low]])-1</f>
        <v>4.8501362397821435E-3</v>
      </c>
      <c r="AH201" s="1">
        <f>(Table2[[#This Row],[Current Month High]]/Table2[[#This Row],[Close Price]])-1</f>
        <v>0.148232008243397</v>
      </c>
      <c r="AI201">
        <v>19.571289115461799</v>
      </c>
      <c r="AJ201">
        <v>44.8126914317128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-0.12</v>
      </c>
      <c r="AM201" t="s">
        <v>3120</v>
      </c>
      <c r="AN201">
        <v>-11.05</v>
      </c>
      <c r="AO201" t="s">
        <v>3120</v>
      </c>
      <c r="AP201">
        <v>0.124901500746042</v>
      </c>
      <c r="AQ201">
        <f>(Table2[[#This Row],[Sharpe Ratio]]-AVERAGE(Table2[Sharpe Ratio]))/_xlfn.STDEV.P(Table2[Sharpe Ratio])</f>
        <v>0.72990815499772044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-1.0520276196260037</v>
      </c>
      <c r="AS201">
        <f>_xlfn.RANK.AVG(Table2[[#This Row],[1Y Return vs Nifty Z-Score]],Table2[1Y Return vs Nifty Z-Score])</f>
        <v>353</v>
      </c>
      <c r="AT201">
        <f>_xlfn.RANK.AVG(Table2[[#This Row],[6M Return vs Nifty Z-Score]],Table2[6M Return vs Nifty Z-Score])</f>
        <v>188</v>
      </c>
      <c r="AU201">
        <f>_xlfn.RANK.AVG(Table2[[#This Row],[Sharpe Ratio Z-Score]],Table2[Sharpe Ratio Z-Score])</f>
        <v>169</v>
      </c>
      <c r="AV201">
        <f>(Table2[[#This Row],[Rank 1Y]]+Table2[[#This Row],[Rank 6M]]+Table2[[#This Row],[Rank Sharpe]])/3</f>
        <v>236.66666666666666</v>
      </c>
    </row>
    <row r="202" spans="1:48" x14ac:dyDescent="0.3">
      <c r="A202" t="s">
        <v>1006</v>
      </c>
      <c r="B202" t="s">
        <v>1007</v>
      </c>
      <c r="C202" t="s">
        <v>3087</v>
      </c>
      <c r="D202" t="s">
        <v>153</v>
      </c>
      <c r="E202">
        <v>13060.075926</v>
      </c>
      <c r="F202">
        <v>582</v>
      </c>
      <c r="G202">
        <v>22.786921632953501</v>
      </c>
      <c r="H202">
        <f>(Table2[[#This Row],[1Y Return vs Nifty]]-AVERAGE(Table2[1Y Return vs Nifty]))/_xlfn.STDEV.P(Table2[1Y Return vs Nifty])</f>
        <v>-0.16252987191101687</v>
      </c>
      <c r="I202">
        <v>-10.382965907799001</v>
      </c>
      <c r="J202">
        <f>(Table2[[#This Row],[1M Return vs Nifty]]-AVERAGE(Table2[1M Return vs Nifty]))/_xlfn.STDEV.P(Table2[1M Return vs Nifty])</f>
        <v>-0.85086125627899911</v>
      </c>
      <c r="K202">
        <v>2.9085960345377799</v>
      </c>
      <c r="L202">
        <f>(Table2[[#This Row],[6M Return vs Nifty]]-AVERAGE(Table2[6M Return vs Nifty]))/_xlfn.STDEV.P(Table2[6M Return vs Nifty])</f>
        <v>-9.589449055413625E-2</v>
      </c>
      <c r="M202">
        <v>-5.9454062358769297</v>
      </c>
      <c r="N202">
        <f>(Table2[[#This Row],[1W Return vs Nifty]]-AVERAGE(Table2[1W Return vs Nifty]))/_xlfn.STDEV.P(Table2[1W Return vs Nifty])</f>
        <v>-1.0359297327438126</v>
      </c>
      <c r="O202">
        <v>612.55999999999995</v>
      </c>
      <c r="P202">
        <v>611.21417485142501</v>
      </c>
      <c r="Q202">
        <v>525.81924845260505</v>
      </c>
      <c r="R202">
        <v>36.532478462716</v>
      </c>
      <c r="S202" s="1">
        <f>(Table2[[#This Row],[Close Price]]-Table2[[#This Row],[20D EMA]])/Table2[[#This Row],[20D EMA]]</f>
        <v>-4.9888990466239957E-2</v>
      </c>
      <c r="T202" s="1">
        <f>(Table2[[#This Row],[Close Price]]-Table2[[#This Row],[50D EMA]])/Table2[[#This Row],[50D EMA]]</f>
        <v>-4.7796952448830962E-2</v>
      </c>
      <c r="U202" s="1">
        <f>(Table2[[#This Row],[Close Price]]-Table2[[#This Row],[200D EMA]])/Table2[[#This Row],[200D EMA]]</f>
        <v>0.1068442277697615</v>
      </c>
      <c r="V202">
        <v>0.56421969131066696</v>
      </c>
      <c r="W202">
        <v>581</v>
      </c>
      <c r="X202">
        <v>594.65</v>
      </c>
      <c r="Y202">
        <v>562</v>
      </c>
      <c r="Z202">
        <v>601.9</v>
      </c>
      <c r="AA202">
        <v>562</v>
      </c>
      <c r="AB202">
        <v>642</v>
      </c>
      <c r="AC202" s="1">
        <f>(Table2[[#This Row],[Close Price]]/Table2[[#This Row],[Day Low]])-1</f>
        <v>1.7211703958692759E-3</v>
      </c>
      <c r="AD202" s="1">
        <f>(Table2[[#This Row],[Day High]]/Table2[[#This Row],[Close Price]])-1</f>
        <v>2.1735395189003359E-2</v>
      </c>
      <c r="AE202" s="1">
        <f>(Table2[[#This Row],[Close Price]]/Table2[[#This Row],[Current Week Low]])-1</f>
        <v>3.5587188612099752E-2</v>
      </c>
      <c r="AF202" s="1">
        <f>(Table2[[#This Row],[Current Week High]]/Table2[[#This Row],[Close Price]])-1</f>
        <v>3.4192439862542834E-2</v>
      </c>
      <c r="AG202" s="1">
        <f>(Table2[[#This Row],[Close Price]]/Table2[[#This Row],[Current Month Low]])-1</f>
        <v>3.5587188612099752E-2</v>
      </c>
      <c r="AH202" s="1">
        <f>(Table2[[#This Row],[Current Month High]]/Table2[[#This Row],[Close Price]])-1</f>
        <v>0.10309278350515472</v>
      </c>
      <c r="AI202">
        <v>23.1529209621993</v>
      </c>
      <c r="AJ202">
        <v>68.171639095571706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-0.03</v>
      </c>
      <c r="AM202" t="s">
        <v>3120</v>
      </c>
      <c r="AN202">
        <v>-5.42</v>
      </c>
      <c r="AO202" t="s">
        <v>3120</v>
      </c>
      <c r="AP202">
        <v>0.19471575848838901</v>
      </c>
      <c r="AQ202">
        <f>(Table2[[#This Row],[Sharpe Ratio]]-AVERAGE(Table2[Sharpe Ratio]))/_xlfn.STDEV.P(Table2[Sharpe Ratio])</f>
        <v>1.5420495117123854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-0.60316583977557947</v>
      </c>
      <c r="AS202">
        <f>_xlfn.RANK.AVG(Table2[[#This Row],[1Y Return vs Nifty Z-Score]],Table2[1Y Return vs Nifty Z-Score])</f>
        <v>329</v>
      </c>
      <c r="AT202">
        <f>_xlfn.RANK.AVG(Table2[[#This Row],[6M Return vs Nifty Z-Score]],Table2[6M Return vs Nifty Z-Score])</f>
        <v>341</v>
      </c>
      <c r="AU202">
        <f>_xlfn.RANK.AVG(Table2[[#This Row],[Sharpe Ratio Z-Score]],Table2[Sharpe Ratio Z-Score])</f>
        <v>44</v>
      </c>
      <c r="AV202">
        <f>(Table2[[#This Row],[Rank 1Y]]+Table2[[#This Row],[Rank 6M]]+Table2[[#This Row],[Rank Sharpe]])/3</f>
        <v>238</v>
      </c>
    </row>
    <row r="203" spans="1:48" x14ac:dyDescent="0.3">
      <c r="A203" t="s">
        <v>343</v>
      </c>
      <c r="B203" t="s">
        <v>344</v>
      </c>
      <c r="C203" t="s">
        <v>3075</v>
      </c>
      <c r="D203" t="s">
        <v>304</v>
      </c>
      <c r="E203">
        <v>71892.932681955004</v>
      </c>
      <c r="F203">
        <v>4699.05</v>
      </c>
      <c r="G203">
        <v>69.671387226222507</v>
      </c>
      <c r="H203">
        <f>(Table2[[#This Row],[1Y Return vs Nifty]]-AVERAGE(Table2[1Y Return vs Nifty]))/_xlfn.STDEV.P(Table2[1Y Return vs Nifty])</f>
        <v>0.55027801209204086</v>
      </c>
      <c r="I203">
        <v>0.24722765934809901</v>
      </c>
      <c r="J203">
        <f>(Table2[[#This Row],[1M Return vs Nifty]]-AVERAGE(Table2[1M Return vs Nifty]))/_xlfn.STDEV.P(Table2[1M Return vs Nifty])</f>
        <v>0.14730894999041952</v>
      </c>
      <c r="K203">
        <v>-3.0774057636997201</v>
      </c>
      <c r="L203">
        <f>(Table2[[#This Row],[6M Return vs Nifty]]-AVERAGE(Table2[6M Return vs Nifty]))/_xlfn.STDEV.P(Table2[6M Return vs Nifty])</f>
        <v>-0.30021145984838504</v>
      </c>
      <c r="M203">
        <v>-2.2042197526871901</v>
      </c>
      <c r="N203">
        <f>(Table2[[#This Row],[1W Return vs Nifty]]-AVERAGE(Table2[1W Return vs Nifty]))/_xlfn.STDEV.P(Table2[1W Return vs Nifty])</f>
        <v>-0.29461562993346979</v>
      </c>
      <c r="O203">
        <v>4643.7299999999996</v>
      </c>
      <c r="P203">
        <v>4403.2258467433203</v>
      </c>
      <c r="Q203">
        <v>3822.5324461980799</v>
      </c>
      <c r="R203">
        <v>52.736555768930103</v>
      </c>
      <c r="S203" s="1">
        <f>(Table2[[#This Row],[Close Price]]-Table2[[#This Row],[20D EMA]])/Table2[[#This Row],[20D EMA]]</f>
        <v>1.1912837309662841E-2</v>
      </c>
      <c r="T203" s="1">
        <f>(Table2[[#This Row],[Close Price]]-Table2[[#This Row],[50D EMA]])/Table2[[#This Row],[50D EMA]]</f>
        <v>6.7183506718256361E-2</v>
      </c>
      <c r="U203" s="1">
        <f>(Table2[[#This Row],[Close Price]]-Table2[[#This Row],[200D EMA]])/Table2[[#This Row],[200D EMA]]</f>
        <v>0.22930284206579105</v>
      </c>
      <c r="V203">
        <v>0.583605759612421</v>
      </c>
      <c r="W203">
        <v>4635</v>
      </c>
      <c r="X203">
        <v>4741.8999999999996</v>
      </c>
      <c r="Y203">
        <v>4409.1000000000004</v>
      </c>
      <c r="Z203">
        <v>4741.8999999999996</v>
      </c>
      <c r="AA203">
        <v>4409.1000000000004</v>
      </c>
      <c r="AB203">
        <v>4883.45</v>
      </c>
      <c r="AC203" s="1">
        <f>(Table2[[#This Row],[Close Price]]/Table2[[#This Row],[Day Low]])-1</f>
        <v>1.3818770226537325E-2</v>
      </c>
      <c r="AD203" s="1">
        <f>(Table2[[#This Row],[Day High]]/Table2[[#This Row],[Close Price]])-1</f>
        <v>9.1188644513251482E-3</v>
      </c>
      <c r="AE203" s="1">
        <f>(Table2[[#This Row],[Close Price]]/Table2[[#This Row],[Current Week Low]])-1</f>
        <v>6.5761720078927555E-2</v>
      </c>
      <c r="AF203" s="1">
        <f>(Table2[[#This Row],[Current Week High]]/Table2[[#This Row],[Close Price]])-1</f>
        <v>9.1188644513251482E-3</v>
      </c>
      <c r="AG203" s="1">
        <f>(Table2[[#This Row],[Close Price]]/Table2[[#This Row],[Current Month Low]])-1</f>
        <v>6.5761720078927555E-2</v>
      </c>
      <c r="AH203" s="1">
        <f>(Table2[[#This Row],[Current Month High]]/Table2[[#This Row],[Close Price]])-1</f>
        <v>3.9241974441642347E-2</v>
      </c>
      <c r="AI203">
        <v>5.65539843159788</v>
      </c>
      <c r="AJ203">
        <v>97.522068095838506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0.16</v>
      </c>
      <c r="AM203" t="s">
        <v>3121</v>
      </c>
      <c r="AN203">
        <v>-2.48</v>
      </c>
      <c r="AO203" t="s">
        <v>3120</v>
      </c>
      <c r="AP203">
        <v>0.13511565956219099</v>
      </c>
      <c r="AQ203">
        <f>(Table2[[#This Row],[Sharpe Ratio]]-AVERAGE(Table2[Sharpe Ratio]))/_xlfn.STDEV.P(Table2[Sharpe Ratio])</f>
        <v>0.84872830817131217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0.95148818047191763</v>
      </c>
      <c r="AS203">
        <f>_xlfn.RANK.AVG(Table2[[#This Row],[1Y Return vs Nifty Z-Score]],Table2[1Y Return vs Nifty Z-Score])</f>
        <v>156</v>
      </c>
      <c r="AT203">
        <f>_xlfn.RANK.AVG(Table2[[#This Row],[6M Return vs Nifty Z-Score]],Table2[6M Return vs Nifty Z-Score])</f>
        <v>417</v>
      </c>
      <c r="AU203">
        <f>_xlfn.RANK.AVG(Table2[[#This Row],[Sharpe Ratio Z-Score]],Table2[Sharpe Ratio Z-Score])</f>
        <v>145</v>
      </c>
      <c r="AV203">
        <f>(Table2[[#This Row],[Rank 1Y]]+Table2[[#This Row],[Rank 6M]]+Table2[[#This Row],[Rank Sharpe]])/3</f>
        <v>239.33333333333334</v>
      </c>
    </row>
    <row r="204" spans="1:48" x14ac:dyDescent="0.3">
      <c r="A204" t="s">
        <v>746</v>
      </c>
      <c r="B204" t="s">
        <v>747</v>
      </c>
      <c r="C204" t="s">
        <v>3091</v>
      </c>
      <c r="D204" t="s">
        <v>605</v>
      </c>
      <c r="E204">
        <v>21592.477592110001</v>
      </c>
      <c r="F204">
        <v>688.85</v>
      </c>
      <c r="G204">
        <v>138.51484109422401</v>
      </c>
      <c r="H204">
        <f>(Table2[[#This Row],[1Y Return vs Nifty]]-AVERAGE(Table2[1Y Return vs Nifty]))/_xlfn.STDEV.P(Table2[1Y Return vs Nifty])</f>
        <v>1.5969393328122528</v>
      </c>
      <c r="I204">
        <v>-5.8881097874400599</v>
      </c>
      <c r="J204">
        <f>(Table2[[#This Row],[1M Return vs Nifty]]-AVERAGE(Table2[1M Return vs Nifty]))/_xlfn.STDEV.P(Table2[1M Return vs Nifty])</f>
        <v>-0.42879636795221471</v>
      </c>
      <c r="K204">
        <v>-14.599603704475699</v>
      </c>
      <c r="L204">
        <f>(Table2[[#This Row],[6M Return vs Nifty]]-AVERAGE(Table2[6M Return vs Nifty]))/_xlfn.STDEV.P(Table2[6M Return vs Nifty])</f>
        <v>-0.6934924247089268</v>
      </c>
      <c r="M204">
        <v>-2.5691417575131799</v>
      </c>
      <c r="N204">
        <f>(Table2[[#This Row],[1W Return vs Nifty]]-AVERAGE(Table2[1W Return vs Nifty]))/_xlfn.STDEV.P(Table2[1W Return vs Nifty])</f>
        <v>-0.36692473021993377</v>
      </c>
      <c r="O204">
        <v>694.8</v>
      </c>
      <c r="P204">
        <v>671.11082740132099</v>
      </c>
      <c r="Q204">
        <v>576.86759180267097</v>
      </c>
      <c r="R204">
        <v>46.479870832365599</v>
      </c>
      <c r="S204" s="1">
        <f>(Table2[[#This Row],[Close Price]]-Table2[[#This Row],[20D EMA]])/Table2[[#This Row],[20D EMA]]</f>
        <v>-8.563615428900306E-3</v>
      </c>
      <c r="T204" s="1">
        <f>(Table2[[#This Row],[Close Price]]-Table2[[#This Row],[50D EMA]])/Table2[[#This Row],[50D EMA]]</f>
        <v>2.64325531259401E-2</v>
      </c>
      <c r="U204" s="1">
        <f>(Table2[[#This Row],[Close Price]]-Table2[[#This Row],[200D EMA]])/Table2[[#This Row],[200D EMA]]</f>
        <v>0.19412151035802139</v>
      </c>
      <c r="V204">
        <v>1.02238131129189</v>
      </c>
      <c r="W204">
        <v>685.2</v>
      </c>
      <c r="X204">
        <v>703</v>
      </c>
      <c r="Y204">
        <v>651.65</v>
      </c>
      <c r="Z204">
        <v>710.7</v>
      </c>
      <c r="AA204">
        <v>651.65</v>
      </c>
      <c r="AB204">
        <v>764.4</v>
      </c>
      <c r="AC204" s="1">
        <f>(Table2[[#This Row],[Close Price]]/Table2[[#This Row],[Day Low]])-1</f>
        <v>5.326911850554561E-3</v>
      </c>
      <c r="AD204" s="1">
        <f>(Table2[[#This Row],[Day High]]/Table2[[#This Row],[Close Price]])-1</f>
        <v>2.0541482180445714E-2</v>
      </c>
      <c r="AE204" s="1">
        <f>(Table2[[#This Row],[Close Price]]/Table2[[#This Row],[Current Week Low]])-1</f>
        <v>5.708585897337537E-2</v>
      </c>
      <c r="AF204" s="1">
        <f>(Table2[[#This Row],[Current Week High]]/Table2[[#This Row],[Close Price]])-1</f>
        <v>3.171953255425719E-2</v>
      </c>
      <c r="AG204" s="1">
        <f>(Table2[[#This Row],[Close Price]]/Table2[[#This Row],[Current Month Low]])-1</f>
        <v>5.708585897337537E-2</v>
      </c>
      <c r="AH204" s="1">
        <f>(Table2[[#This Row],[Current Month High]]/Table2[[#This Row],[Close Price]])-1</f>
        <v>0.1096755462001886</v>
      </c>
      <c r="AI204">
        <v>13.5588299339478</v>
      </c>
      <c r="AJ204">
        <v>169.55585990999799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0.04</v>
      </c>
      <c r="AM204" t="s">
        <v>3121</v>
      </c>
      <c r="AN204">
        <v>-1.95</v>
      </c>
      <c r="AO204" t="s">
        <v>3120</v>
      </c>
      <c r="AP204">
        <v>0.14684709134256399</v>
      </c>
      <c r="AQ204">
        <f>(Table2[[#This Row],[Sharpe Ratio]]-AVERAGE(Table2[Sharpe Ratio]))/_xlfn.STDEV.P(Table2[Sharpe Ratio])</f>
        <v>0.98519872596877245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1.0929245358999498</v>
      </c>
      <c r="AS204">
        <f>_xlfn.RANK.AVG(Table2[[#This Row],[1Y Return vs Nifty Z-Score]],Table2[1Y Return vs Nifty Z-Score])</f>
        <v>52</v>
      </c>
      <c r="AT204">
        <f>_xlfn.RANK.AVG(Table2[[#This Row],[6M Return vs Nifty Z-Score]],Table2[6M Return vs Nifty Z-Score])</f>
        <v>554</v>
      </c>
      <c r="AU204">
        <f>_xlfn.RANK.AVG(Table2[[#This Row],[Sharpe Ratio Z-Score]],Table2[Sharpe Ratio Z-Score])</f>
        <v>117</v>
      </c>
      <c r="AV204">
        <f>(Table2[[#This Row],[Rank 1Y]]+Table2[[#This Row],[Rank 6M]]+Table2[[#This Row],[Rank Sharpe]])/3</f>
        <v>241</v>
      </c>
    </row>
    <row r="205" spans="1:48" x14ac:dyDescent="0.3">
      <c r="A205" t="s">
        <v>1465</v>
      </c>
      <c r="B205" t="s">
        <v>1466</v>
      </c>
      <c r="C205" t="s">
        <v>3080</v>
      </c>
      <c r="D205" t="s">
        <v>54</v>
      </c>
      <c r="E205">
        <v>6867.85546884</v>
      </c>
      <c r="F205">
        <v>702.3</v>
      </c>
      <c r="G205">
        <v>77.750497678559</v>
      </c>
      <c r="H205">
        <f>(Table2[[#This Row],[1Y Return vs Nifty]]-AVERAGE(Table2[1Y Return vs Nifty]))/_xlfn.STDEV.P(Table2[1Y Return vs Nifty])</f>
        <v>0.67310875257900793</v>
      </c>
      <c r="I205">
        <v>4.1664359656426999</v>
      </c>
      <c r="J205">
        <f>(Table2[[#This Row],[1M Return vs Nifty]]-AVERAGE(Table2[1M Return vs Nifty]))/_xlfn.STDEV.P(Table2[1M Return vs Nifty])</f>
        <v>0.51532077769571705</v>
      </c>
      <c r="K205">
        <v>78.871404264407701</v>
      </c>
      <c r="L205">
        <f>(Table2[[#This Row],[6M Return vs Nifty]]-AVERAGE(Table2[6M Return vs Nifty]))/_xlfn.STDEV.P(Table2[6M Return vs Nifty])</f>
        <v>2.4969030527371214</v>
      </c>
      <c r="M205">
        <v>3.5726978798942302</v>
      </c>
      <c r="N205">
        <f>(Table2[[#This Row],[1W Return vs Nifty]]-AVERAGE(Table2[1W Return vs Nifty]))/_xlfn.STDEV.P(Table2[1W Return vs Nifty])</f>
        <v>0.85007751248242847</v>
      </c>
      <c r="O205">
        <v>670.35</v>
      </c>
      <c r="P205">
        <v>620.36835241771303</v>
      </c>
      <c r="Q205">
        <v>491.47384078144302</v>
      </c>
      <c r="R205">
        <v>61.9974817745316</v>
      </c>
      <c r="S205" s="1">
        <f>(Table2[[#This Row],[Close Price]]-Table2[[#This Row],[20D EMA]])/Table2[[#This Row],[20D EMA]]</f>
        <v>4.7661669277243128E-2</v>
      </c>
      <c r="T205" s="1">
        <f>(Table2[[#This Row],[Close Price]]-Table2[[#This Row],[50D EMA]])/Table2[[#This Row],[50D EMA]]</f>
        <v>0.1320693540587316</v>
      </c>
      <c r="U205" s="1">
        <f>(Table2[[#This Row],[Close Price]]-Table2[[#This Row],[200D EMA]])/Table2[[#This Row],[200D EMA]]</f>
        <v>0.42896720379530984</v>
      </c>
      <c r="V205">
        <v>1.1885901237645899</v>
      </c>
      <c r="W205">
        <v>680</v>
      </c>
      <c r="X205">
        <v>705</v>
      </c>
      <c r="Y205">
        <v>656</v>
      </c>
      <c r="Z205">
        <v>736.55</v>
      </c>
      <c r="AA205">
        <v>656</v>
      </c>
      <c r="AB205">
        <v>739.4</v>
      </c>
      <c r="AC205" s="1">
        <f>(Table2[[#This Row],[Close Price]]/Table2[[#This Row],[Day Low]])-1</f>
        <v>3.2794117647058751E-2</v>
      </c>
      <c r="AD205" s="1">
        <f>(Table2[[#This Row],[Day High]]/Table2[[#This Row],[Close Price]])-1</f>
        <v>3.8445108927809279E-3</v>
      </c>
      <c r="AE205" s="1">
        <f>(Table2[[#This Row],[Close Price]]/Table2[[#This Row],[Current Week Low]])-1</f>
        <v>7.0579268292682906E-2</v>
      </c>
      <c r="AF205" s="1">
        <f>(Table2[[#This Row],[Current Week High]]/Table2[[#This Row],[Close Price]])-1</f>
        <v>4.8768332621386801E-2</v>
      </c>
      <c r="AG205" s="1">
        <f>(Table2[[#This Row],[Close Price]]/Table2[[#This Row],[Current Month Low]])-1</f>
        <v>7.0579268292682906E-2</v>
      </c>
      <c r="AH205" s="1">
        <f>(Table2[[#This Row],[Current Month High]]/Table2[[#This Row],[Close Price]])-1</f>
        <v>5.2826427452655533E-2</v>
      </c>
      <c r="AI205">
        <v>5.2826427452655498</v>
      </c>
      <c r="AJ205">
        <v>136.62398921832801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0.24</v>
      </c>
      <c r="AM205" t="s">
        <v>3121</v>
      </c>
      <c r="AN205">
        <v>4.5</v>
      </c>
      <c r="AO205" t="s">
        <v>3121</v>
      </c>
      <c r="AP205">
        <v>-5.9812440468399997E-4</v>
      </c>
      <c r="AQ205">
        <f>(Table2[[#This Row],[Sharpe Ratio]]-AVERAGE(Table2[Sharpe Ratio]))/_xlfn.STDEV.P(Table2[Sharpe Ratio])</f>
        <v>-0.73001477669405546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3.8053953188002199</v>
      </c>
      <c r="AS205">
        <f>_xlfn.RANK.AVG(Table2[[#This Row],[1Y Return vs Nifty Z-Score]],Table2[1Y Return vs Nifty Z-Score])</f>
        <v>135</v>
      </c>
      <c r="AT205">
        <f>_xlfn.RANK.AVG(Table2[[#This Row],[6M Return vs Nifty Z-Score]],Table2[6M Return vs Nifty Z-Score])</f>
        <v>16</v>
      </c>
      <c r="AU205">
        <f>_xlfn.RANK.AVG(Table2[[#This Row],[Sharpe Ratio Z-Score]],Table2[Sharpe Ratio Z-Score])</f>
        <v>572</v>
      </c>
      <c r="AV205">
        <f>(Table2[[#This Row],[Rank 1Y]]+Table2[[#This Row],[Rank 6M]]+Table2[[#This Row],[Rank Sharpe]])/3</f>
        <v>241</v>
      </c>
    </row>
    <row r="206" spans="1:48" x14ac:dyDescent="0.3">
      <c r="A206" t="s">
        <v>359</v>
      </c>
      <c r="B206" t="s">
        <v>360</v>
      </c>
      <c r="C206" t="s">
        <v>3076</v>
      </c>
      <c r="D206" t="s">
        <v>127</v>
      </c>
      <c r="E206">
        <v>66324.761261769905</v>
      </c>
      <c r="F206">
        <v>1462.45</v>
      </c>
      <c r="G206">
        <v>72.236870804532998</v>
      </c>
      <c r="H206">
        <f>(Table2[[#This Row],[1Y Return vs Nifty]]-AVERAGE(Table2[1Y Return vs Nifty]))/_xlfn.STDEV.P(Table2[1Y Return vs Nifty])</f>
        <v>0.58928233682433839</v>
      </c>
      <c r="I206">
        <v>4.2734147659422801</v>
      </c>
      <c r="J206">
        <f>(Table2[[#This Row],[1M Return vs Nifty]]-AVERAGE(Table2[1M Return vs Nifty]))/_xlfn.STDEV.P(Table2[1M Return vs Nifty])</f>
        <v>0.52536603703055196</v>
      </c>
      <c r="K206">
        <v>44.778990651225698</v>
      </c>
      <c r="L206">
        <f>(Table2[[#This Row],[6M Return vs Nifty]]-AVERAGE(Table2[6M Return vs Nifty]))/_xlfn.STDEV.P(Table2[6M Return vs Nifty])</f>
        <v>1.3332450953635897</v>
      </c>
      <c r="M206">
        <v>5.0244332504705698</v>
      </c>
      <c r="N206">
        <f>(Table2[[#This Row],[1W Return vs Nifty]]-AVERAGE(Table2[1W Return vs Nifty]))/_xlfn.STDEV.P(Table2[1W Return vs Nifty])</f>
        <v>1.1377381005318319</v>
      </c>
      <c r="O206">
        <v>1458.91</v>
      </c>
      <c r="P206">
        <v>1403.26253015464</v>
      </c>
      <c r="Q206">
        <v>1148.52353872559</v>
      </c>
      <c r="R206">
        <v>48.946021335847703</v>
      </c>
      <c r="S206" s="1">
        <f>(Table2[[#This Row],[Close Price]]-Table2[[#This Row],[20D EMA]])/Table2[[#This Row],[20D EMA]]</f>
        <v>2.4264690762281177E-3</v>
      </c>
      <c r="T206" s="1">
        <f>(Table2[[#This Row],[Close Price]]-Table2[[#This Row],[50D EMA]])/Table2[[#This Row],[50D EMA]]</f>
        <v>4.2178472362429269E-2</v>
      </c>
      <c r="U206" s="1">
        <f>(Table2[[#This Row],[Close Price]]-Table2[[#This Row],[200D EMA]])/Table2[[#This Row],[200D EMA]]</f>
        <v>0.27333045487491281</v>
      </c>
      <c r="V206">
        <v>0.52409283704143195</v>
      </c>
      <c r="W206">
        <v>1432.2</v>
      </c>
      <c r="X206">
        <v>1489.95</v>
      </c>
      <c r="Y206">
        <v>1416</v>
      </c>
      <c r="Z206">
        <v>1551.95</v>
      </c>
      <c r="AA206">
        <v>1416</v>
      </c>
      <c r="AB206">
        <v>1551.95</v>
      </c>
      <c r="AC206" s="1">
        <f>(Table2[[#This Row],[Close Price]]/Table2[[#This Row],[Day Low]])-1</f>
        <v>2.1121351766512975E-2</v>
      </c>
      <c r="AD206" s="1">
        <f>(Table2[[#This Row],[Day High]]/Table2[[#This Row],[Close Price]])-1</f>
        <v>1.8804061677322403E-2</v>
      </c>
      <c r="AE206" s="1">
        <f>(Table2[[#This Row],[Close Price]]/Table2[[#This Row],[Current Week Low]])-1</f>
        <v>3.2803672316384258E-2</v>
      </c>
      <c r="AF206" s="1">
        <f>(Table2[[#This Row],[Current Week High]]/Table2[[#This Row],[Close Price]])-1</f>
        <v>6.1198673458921604E-2</v>
      </c>
      <c r="AG206" s="1">
        <f>(Table2[[#This Row],[Close Price]]/Table2[[#This Row],[Current Month Low]])-1</f>
        <v>3.2803672316384258E-2</v>
      </c>
      <c r="AH206" s="1">
        <f>(Table2[[#This Row],[Current Month High]]/Table2[[#This Row],[Close Price]])-1</f>
        <v>6.1198673458921604E-2</v>
      </c>
      <c r="AI206">
        <v>6.1198673458921604</v>
      </c>
      <c r="AJ206">
        <v>121.14773930137601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-0.03</v>
      </c>
      <c r="AM206" t="s">
        <v>3120</v>
      </c>
      <c r="AN206">
        <v>-2.36</v>
      </c>
      <c r="AO206" t="s">
        <v>3120</v>
      </c>
      <c r="AP206">
        <v>1.076064758681E-2</v>
      </c>
      <c r="AQ206">
        <f>(Table2[[#This Row],[Sharpe Ratio]]-AVERAGE(Table2[Sharpe Ratio]))/_xlfn.STDEV.P(Table2[Sharpe Ratio])</f>
        <v>-0.59787946803218395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2.9877521017181281</v>
      </c>
      <c r="AS206">
        <f>_xlfn.RANK.AVG(Table2[[#This Row],[1Y Return vs Nifty Z-Score]],Table2[1Y Return vs Nifty Z-Score])</f>
        <v>147</v>
      </c>
      <c r="AT206">
        <f>_xlfn.RANK.AVG(Table2[[#This Row],[6M Return vs Nifty Z-Score]],Table2[6M Return vs Nifty Z-Score])</f>
        <v>74</v>
      </c>
      <c r="AU206">
        <f>_xlfn.RANK.AVG(Table2[[#This Row],[Sharpe Ratio Z-Score]],Table2[Sharpe Ratio Z-Score])</f>
        <v>504</v>
      </c>
      <c r="AV206">
        <f>(Table2[[#This Row],[Rank 1Y]]+Table2[[#This Row],[Rank 6M]]+Table2[[#This Row],[Rank Sharpe]])/3</f>
        <v>241.66666666666666</v>
      </c>
    </row>
    <row r="207" spans="1:48" x14ac:dyDescent="0.3">
      <c r="A207" t="s">
        <v>318</v>
      </c>
      <c r="B207" t="s">
        <v>319</v>
      </c>
      <c r="C207" t="s">
        <v>3080</v>
      </c>
      <c r="D207" t="s">
        <v>54</v>
      </c>
      <c r="E207">
        <v>84943.520146730007</v>
      </c>
      <c r="F207">
        <v>1449.7</v>
      </c>
      <c r="G207">
        <v>40.761303077180102</v>
      </c>
      <c r="H207">
        <f>(Table2[[#This Row],[1Y Return vs Nifty]]-AVERAGE(Table2[1Y Return vs Nifty]))/_xlfn.STDEV.P(Table2[1Y Return vs Nifty])</f>
        <v>0.11074360239221567</v>
      </c>
      <c r="I207">
        <v>14.187908118872199</v>
      </c>
      <c r="J207">
        <f>(Table2[[#This Row],[1M Return vs Nifty]]-AVERAGE(Table2[1M Return vs Nifty]))/_xlfn.STDEV.P(Table2[1M Return vs Nifty])</f>
        <v>1.4563323277795539</v>
      </c>
      <c r="K207">
        <v>32.647453760640197</v>
      </c>
      <c r="L207">
        <f>(Table2[[#This Row],[6M Return vs Nifty]]-AVERAGE(Table2[6M Return vs Nifty]))/_xlfn.STDEV.P(Table2[6M Return vs Nifty])</f>
        <v>0.91916589293240802</v>
      </c>
      <c r="M207">
        <v>5.4379922146281601</v>
      </c>
      <c r="N207">
        <f>(Table2[[#This Row],[1W Return vs Nifty]]-AVERAGE(Table2[1W Return vs Nifty]))/_xlfn.STDEV.P(Table2[1W Return vs Nifty])</f>
        <v>1.2196845883241942</v>
      </c>
      <c r="O207">
        <v>1395.44</v>
      </c>
      <c r="P207">
        <v>1320.1675409325901</v>
      </c>
      <c r="Q207">
        <v>1127.62784583352</v>
      </c>
      <c r="R207">
        <v>61.648112567284301</v>
      </c>
      <c r="S207" s="1">
        <f>(Table2[[#This Row],[Close Price]]-Table2[[#This Row],[20D EMA]])/Table2[[#This Row],[20D EMA]]</f>
        <v>3.8883792925528855E-2</v>
      </c>
      <c r="T207" s="1">
        <f>(Table2[[#This Row],[Close Price]]-Table2[[#This Row],[50D EMA]])/Table2[[#This Row],[50D EMA]]</f>
        <v>9.8118197161479889E-2</v>
      </c>
      <c r="U207" s="1">
        <f>(Table2[[#This Row],[Close Price]]-Table2[[#This Row],[200D EMA]])/Table2[[#This Row],[200D EMA]]</f>
        <v>0.28561919196701879</v>
      </c>
      <c r="V207">
        <v>0.94610687281009997</v>
      </c>
      <c r="W207">
        <v>1431.05</v>
      </c>
      <c r="X207">
        <v>1488.3</v>
      </c>
      <c r="Y207">
        <v>1395</v>
      </c>
      <c r="Z207">
        <v>1488.3</v>
      </c>
      <c r="AA207">
        <v>1395</v>
      </c>
      <c r="AB207">
        <v>1488.3</v>
      </c>
      <c r="AC207" s="1">
        <f>(Table2[[#This Row],[Close Price]]/Table2[[#This Row],[Day Low]])-1</f>
        <v>1.3032388805422679E-2</v>
      </c>
      <c r="AD207" s="1">
        <f>(Table2[[#This Row],[Day High]]/Table2[[#This Row],[Close Price]])-1</f>
        <v>2.6626198523832523E-2</v>
      </c>
      <c r="AE207" s="1">
        <f>(Table2[[#This Row],[Close Price]]/Table2[[#This Row],[Current Week Low]])-1</f>
        <v>3.9211469534050192E-2</v>
      </c>
      <c r="AF207" s="1">
        <f>(Table2[[#This Row],[Current Week High]]/Table2[[#This Row],[Close Price]])-1</f>
        <v>2.6626198523832523E-2</v>
      </c>
      <c r="AG207" s="1">
        <f>(Table2[[#This Row],[Close Price]]/Table2[[#This Row],[Current Month Low]])-1</f>
        <v>3.9211469534050192E-2</v>
      </c>
      <c r="AH207" s="1">
        <f>(Table2[[#This Row],[Current Month High]]/Table2[[#This Row],[Close Price]])-1</f>
        <v>2.6626198523832523E-2</v>
      </c>
      <c r="AI207">
        <v>2.6626198523832501</v>
      </c>
      <c r="AJ207">
        <v>77.702868350085794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0.03</v>
      </c>
      <c r="AM207" t="s">
        <v>3121</v>
      </c>
      <c r="AN207">
        <v>7.09</v>
      </c>
      <c r="AO207" t="s">
        <v>3121</v>
      </c>
      <c r="AP207">
        <v>6.3204353884610001E-2</v>
      </c>
      <c r="AQ207">
        <f>(Table2[[#This Row],[Sharpe Ratio]]-AVERAGE(Table2[Sharpe Ratio]))/_xlfn.STDEV.P(Table2[Sharpe Ratio])</f>
        <v>1.2192230230762689E-2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3.7181186416591347</v>
      </c>
      <c r="AS207">
        <f>_xlfn.RANK.AVG(Table2[[#This Row],[1Y Return vs Nifty Z-Score]],Table2[1Y Return vs Nifty Z-Score])</f>
        <v>271</v>
      </c>
      <c r="AT207">
        <f>_xlfn.RANK.AVG(Table2[[#This Row],[6M Return vs Nifty Z-Score]],Table2[6M Return vs Nifty Z-Score])</f>
        <v>115</v>
      </c>
      <c r="AU207">
        <f>_xlfn.RANK.AVG(Table2[[#This Row],[Sharpe Ratio Z-Score]],Table2[Sharpe Ratio Z-Score])</f>
        <v>342</v>
      </c>
      <c r="AV207">
        <f>(Table2[[#This Row],[Rank 1Y]]+Table2[[#This Row],[Rank 6M]]+Table2[[#This Row],[Rank Sharpe]])/3</f>
        <v>242.66666666666666</v>
      </c>
    </row>
    <row r="208" spans="1:48" x14ac:dyDescent="0.3">
      <c r="A208" t="s">
        <v>1318</v>
      </c>
      <c r="B208" t="s">
        <v>1319</v>
      </c>
      <c r="C208" t="s">
        <v>3078</v>
      </c>
      <c r="D208" t="s">
        <v>119</v>
      </c>
      <c r="E208">
        <v>8318.8494351899899</v>
      </c>
      <c r="F208">
        <v>1414.35</v>
      </c>
      <c r="G208">
        <v>10.7105527111925</v>
      </c>
      <c r="H208">
        <f>(Table2[[#This Row],[1Y Return vs Nifty]]-AVERAGE(Table2[1Y Return vs Nifty]))/_xlfn.STDEV.P(Table2[1Y Return vs Nifty])</f>
        <v>-0.34613292398028433</v>
      </c>
      <c r="I208">
        <v>-5.3565013234032897</v>
      </c>
      <c r="J208">
        <f>(Table2[[#This Row],[1M Return vs Nifty]]-AVERAGE(Table2[1M Return vs Nifty]))/_xlfn.STDEV.P(Table2[1M Return vs Nifty])</f>
        <v>-0.37887858170962962</v>
      </c>
      <c r="K208">
        <v>19.7001171732161</v>
      </c>
      <c r="L208">
        <f>(Table2[[#This Row],[6M Return vs Nifty]]-AVERAGE(Table2[6M Return vs Nifty]))/_xlfn.STDEV.P(Table2[6M Return vs Nifty])</f>
        <v>0.47724143965978705</v>
      </c>
      <c r="M208">
        <v>1.2438354713909E-2</v>
      </c>
      <c r="N208">
        <f>(Table2[[#This Row],[1W Return vs Nifty]]-AVERAGE(Table2[1W Return vs Nifty]))/_xlfn.STDEV.P(Table2[1W Return vs Nifty])</f>
        <v>0.14461398973635498</v>
      </c>
      <c r="O208">
        <v>1387.4</v>
      </c>
      <c r="P208">
        <v>1369.2307774018</v>
      </c>
      <c r="Q208">
        <v>1203.9874633653701</v>
      </c>
      <c r="R208">
        <v>59.248874429514501</v>
      </c>
      <c r="S208" s="1">
        <f>(Table2[[#This Row],[Close Price]]-Table2[[#This Row],[20D EMA]])/Table2[[#This Row],[20D EMA]]</f>
        <v>1.9424823410696134E-2</v>
      </c>
      <c r="T208" s="1">
        <f>(Table2[[#This Row],[Close Price]]-Table2[[#This Row],[50D EMA]])/Table2[[#This Row],[50D EMA]]</f>
        <v>3.2952241026758436E-2</v>
      </c>
      <c r="U208" s="1">
        <f>(Table2[[#This Row],[Close Price]]-Table2[[#This Row],[200D EMA]])/Table2[[#This Row],[200D EMA]]</f>
        <v>0.17472153409855878</v>
      </c>
      <c r="V208">
        <v>0.88661148994184502</v>
      </c>
      <c r="W208">
        <v>1342.05</v>
      </c>
      <c r="X208">
        <v>1423.5</v>
      </c>
      <c r="Y208">
        <v>1318.55</v>
      </c>
      <c r="Z208">
        <v>1423.5</v>
      </c>
      <c r="AA208">
        <v>1314.2</v>
      </c>
      <c r="AB208">
        <v>1432.6</v>
      </c>
      <c r="AC208" s="1">
        <f>(Table2[[#This Row],[Close Price]]/Table2[[#This Row],[Day Low]])-1</f>
        <v>5.387280652732751E-2</v>
      </c>
      <c r="AD208" s="1">
        <f>(Table2[[#This Row],[Day High]]/Table2[[#This Row],[Close Price]])-1</f>
        <v>6.4694029059286784E-3</v>
      </c>
      <c r="AE208" s="1">
        <f>(Table2[[#This Row],[Close Price]]/Table2[[#This Row],[Current Week Low]])-1</f>
        <v>7.2655568617041366E-2</v>
      </c>
      <c r="AF208" s="1">
        <f>(Table2[[#This Row],[Current Week High]]/Table2[[#This Row],[Close Price]])-1</f>
        <v>6.4694029059286784E-3</v>
      </c>
      <c r="AG208" s="1">
        <f>(Table2[[#This Row],[Close Price]]/Table2[[#This Row],[Current Month Low]])-1</f>
        <v>7.6206056916755305E-2</v>
      </c>
      <c r="AH208" s="1">
        <f>(Table2[[#This Row],[Current Month High]]/Table2[[#This Row],[Close Price]])-1</f>
        <v>1.290345388340941E-2</v>
      </c>
      <c r="AI208">
        <v>10.718704705341599</v>
      </c>
      <c r="AJ208">
        <v>54.068627450980301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0.04</v>
      </c>
      <c r="AM208" t="s">
        <v>3121</v>
      </c>
      <c r="AN208">
        <v>-0.75</v>
      </c>
      <c r="AO208" t="s">
        <v>3120</v>
      </c>
      <c r="AP208">
        <v>0.13859539987938499</v>
      </c>
      <c r="AQ208">
        <f>(Table2[[#This Row],[Sharpe Ratio]]-AVERAGE(Table2[Sharpe Ratio]))/_xlfn.STDEV.P(Table2[Sharpe Ratio])</f>
        <v>0.88920773334332082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0.78605165704954882</v>
      </c>
      <c r="AS208">
        <f>_xlfn.RANK.AVG(Table2[[#This Row],[1Y Return vs Nifty Z-Score]],Table2[1Y Return vs Nifty Z-Score])</f>
        <v>410</v>
      </c>
      <c r="AT208">
        <f>_xlfn.RANK.AVG(Table2[[#This Row],[6M Return vs Nifty Z-Score]],Table2[6M Return vs Nifty Z-Score])</f>
        <v>187</v>
      </c>
      <c r="AU208">
        <f>_xlfn.RANK.AVG(Table2[[#This Row],[Sharpe Ratio Z-Score]],Table2[Sharpe Ratio Z-Score])</f>
        <v>131</v>
      </c>
      <c r="AV208">
        <f>(Table2[[#This Row],[Rank 1Y]]+Table2[[#This Row],[Rank 6M]]+Table2[[#This Row],[Rank Sharpe]])/3</f>
        <v>242.66666666666666</v>
      </c>
    </row>
    <row r="209" spans="1:48" x14ac:dyDescent="0.3">
      <c r="A209" t="s">
        <v>642</v>
      </c>
      <c r="B209" t="s">
        <v>643</v>
      </c>
      <c r="C209" t="s">
        <v>3087</v>
      </c>
      <c r="D209" t="s">
        <v>230</v>
      </c>
      <c r="E209">
        <v>27391.168644550002</v>
      </c>
      <c r="F209">
        <v>4279.1499999999996</v>
      </c>
      <c r="G209">
        <v>115.805331606092</v>
      </c>
      <c r="H209">
        <f>(Table2[[#This Row],[1Y Return vs Nifty]]-AVERAGE(Table2[1Y Return vs Nifty]))/_xlfn.STDEV.P(Table2[1Y Return vs Nifty])</f>
        <v>1.2516753482461855</v>
      </c>
      <c r="I209">
        <v>-2.06475275140911</v>
      </c>
      <c r="J209">
        <f>(Table2[[#This Row],[1M Return vs Nifty]]-AVERAGE(Table2[1M Return vs Nifty]))/_xlfn.STDEV.P(Table2[1M Return vs Nifty])</f>
        <v>-6.9784929713572169E-2</v>
      </c>
      <c r="K209">
        <v>35.519314884280398</v>
      </c>
      <c r="L209">
        <f>(Table2[[#This Row],[6M Return vs Nifty]]-AVERAGE(Table2[6M Return vs Nifty]))/_xlfn.STDEV.P(Table2[6M Return vs Nifty])</f>
        <v>1.0171895789909235</v>
      </c>
      <c r="M209">
        <v>0.49298158696121802</v>
      </c>
      <c r="N209">
        <f>(Table2[[#This Row],[1W Return vs Nifty]]-AVERAGE(Table2[1W Return vs Nifty]))/_xlfn.STDEV.P(Table2[1W Return vs Nifty])</f>
        <v>0.23983337446247296</v>
      </c>
      <c r="O209">
        <v>4221.08</v>
      </c>
      <c r="P209">
        <v>3932.0547598856201</v>
      </c>
      <c r="Q209">
        <v>3057.56034437383</v>
      </c>
      <c r="R209">
        <v>51.926246289878897</v>
      </c>
      <c r="S209" s="1">
        <f>(Table2[[#This Row],[Close Price]]-Table2[[#This Row],[20D EMA]])/Table2[[#This Row],[20D EMA]]</f>
        <v>1.3757142721767821E-2</v>
      </c>
      <c r="T209" s="1">
        <f>(Table2[[#This Row],[Close Price]]-Table2[[#This Row],[50D EMA]])/Table2[[#This Row],[50D EMA]]</f>
        <v>8.8273246765382327E-2</v>
      </c>
      <c r="U209" s="1">
        <f>(Table2[[#This Row],[Close Price]]-Table2[[#This Row],[200D EMA]])/Table2[[#This Row],[200D EMA]]</f>
        <v>0.39953084094447983</v>
      </c>
      <c r="V209">
        <v>0.90450583613487301</v>
      </c>
      <c r="W209">
        <v>4260</v>
      </c>
      <c r="X209">
        <v>4349</v>
      </c>
      <c r="Y209">
        <v>4065</v>
      </c>
      <c r="Z209">
        <v>4364.8500000000004</v>
      </c>
      <c r="AA209">
        <v>4065</v>
      </c>
      <c r="AB209">
        <v>4509.6499999999996</v>
      </c>
      <c r="AC209" s="1">
        <f>(Table2[[#This Row],[Close Price]]/Table2[[#This Row],[Day Low]])-1</f>
        <v>4.4953051643190634E-3</v>
      </c>
      <c r="AD209" s="1">
        <f>(Table2[[#This Row],[Day High]]/Table2[[#This Row],[Close Price]])-1</f>
        <v>1.6323335241812176E-2</v>
      </c>
      <c r="AE209" s="1">
        <f>(Table2[[#This Row],[Close Price]]/Table2[[#This Row],[Current Week Low]])-1</f>
        <v>5.2681426814268129E-2</v>
      </c>
      <c r="AF209" s="1">
        <f>(Table2[[#This Row],[Current Week High]]/Table2[[#This Row],[Close Price]])-1</f>
        <v>2.00273418786443E-2</v>
      </c>
      <c r="AG209" s="1">
        <f>(Table2[[#This Row],[Close Price]]/Table2[[#This Row],[Current Month Low]])-1</f>
        <v>5.2681426814268129E-2</v>
      </c>
      <c r="AH209" s="1">
        <f>(Table2[[#This Row],[Current Month High]]/Table2[[#This Row],[Close Price]])-1</f>
        <v>5.3865837841627462E-2</v>
      </c>
      <c r="AI209">
        <v>10.5126018017597</v>
      </c>
      <c r="AJ209">
        <v>153.95548961424299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0.13</v>
      </c>
      <c r="AM209" t="s">
        <v>3121</v>
      </c>
      <c r="AN209">
        <v>4.34</v>
      </c>
      <c r="AO209" t="s">
        <v>3121</v>
      </c>
      <c r="AQ209">
        <f>(Table2[[#This Row],[Sharpe Ratio]]-AVERAGE(Table2[Sharpe Ratio]))/_xlfn.STDEV.P(Table2[Sharpe Ratio])</f>
        <v>-0.72305686320743012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1.7158565087785798</v>
      </c>
      <c r="AS209">
        <f>_xlfn.RANK.AVG(Table2[[#This Row],[1Y Return vs Nifty Z-Score]],Table2[1Y Return vs Nifty Z-Score])</f>
        <v>78</v>
      </c>
      <c r="AT209">
        <f>_xlfn.RANK.AVG(Table2[[#This Row],[6M Return vs Nifty Z-Score]],Table2[6M Return vs Nifty Z-Score])</f>
        <v>105</v>
      </c>
      <c r="AU209">
        <f>_xlfn.RANK.AVG(Table2[[#This Row],[Sharpe Ratio Z-Score]],Table2[Sharpe Ratio Z-Score])</f>
        <v>548.5</v>
      </c>
      <c r="AV209">
        <f>(Table2[[#This Row],[Rank 1Y]]+Table2[[#This Row],[Rank 6M]]+Table2[[#This Row],[Rank Sharpe]])/3</f>
        <v>243.83333333333334</v>
      </c>
    </row>
    <row r="210" spans="1:48" x14ac:dyDescent="0.3">
      <c r="A210" t="s">
        <v>1193</v>
      </c>
      <c r="B210" t="s">
        <v>1194</v>
      </c>
      <c r="C210" t="s">
        <v>3083</v>
      </c>
      <c r="D210" t="s">
        <v>136</v>
      </c>
      <c r="E210">
        <v>9773.2945234500003</v>
      </c>
      <c r="F210">
        <v>277.35000000000002</v>
      </c>
      <c r="G210">
        <v>21.1676344887941</v>
      </c>
      <c r="H210">
        <f>(Table2[[#This Row],[1Y Return vs Nifty]]-AVERAGE(Table2[1Y Return vs Nifty]))/_xlfn.STDEV.P(Table2[1Y Return vs Nifty])</f>
        <v>-0.1871487009456668</v>
      </c>
      <c r="I210">
        <v>16.101759149897202</v>
      </c>
      <c r="J210">
        <f>(Table2[[#This Row],[1M Return vs Nifty]]-AVERAGE(Table2[1M Return vs Nifty]))/_xlfn.STDEV.P(Table2[1M Return vs Nifty])</f>
        <v>1.6360420448548054</v>
      </c>
      <c r="K210">
        <v>13.829480207380501</v>
      </c>
      <c r="L210">
        <f>(Table2[[#This Row],[6M Return vs Nifty]]-AVERAGE(Table2[6M Return vs Nifty]))/_xlfn.STDEV.P(Table2[6M Return vs Nifty])</f>
        <v>0.27686215593830837</v>
      </c>
      <c r="M210">
        <v>9.3840360164550596</v>
      </c>
      <c r="N210">
        <f>(Table2[[#This Row],[1W Return vs Nifty]]-AVERAGE(Table2[1W Return vs Nifty]))/_xlfn.STDEV.P(Table2[1W Return vs Nifty])</f>
        <v>2.0015910593717279</v>
      </c>
      <c r="O210">
        <v>267.41000000000003</v>
      </c>
      <c r="P210">
        <v>257.40727252314798</v>
      </c>
      <c r="Q210">
        <v>231.65626283819401</v>
      </c>
      <c r="R210">
        <v>57.590879552475201</v>
      </c>
      <c r="S210" s="1">
        <f>(Table2[[#This Row],[Close Price]]-Table2[[#This Row],[20D EMA]])/Table2[[#This Row],[20D EMA]]</f>
        <v>3.717138476496764E-2</v>
      </c>
      <c r="T210" s="1">
        <f>(Table2[[#This Row],[Close Price]]-Table2[[#This Row],[50D EMA]])/Table2[[#This Row],[50D EMA]]</f>
        <v>7.7475384752614729E-2</v>
      </c>
      <c r="U210" s="1">
        <f>(Table2[[#This Row],[Close Price]]-Table2[[#This Row],[200D EMA]])/Table2[[#This Row],[200D EMA]]</f>
        <v>0.19724801135086048</v>
      </c>
      <c r="V210">
        <v>1.1085604076095501</v>
      </c>
      <c r="W210">
        <v>275.95</v>
      </c>
      <c r="X210">
        <v>290.7</v>
      </c>
      <c r="Y210">
        <v>245</v>
      </c>
      <c r="Z210">
        <v>291</v>
      </c>
      <c r="AA210">
        <v>245</v>
      </c>
      <c r="AB210">
        <v>291</v>
      </c>
      <c r="AC210" s="1">
        <f>(Table2[[#This Row],[Close Price]]/Table2[[#This Row],[Day Low]])-1</f>
        <v>5.0733828592137709E-3</v>
      </c>
      <c r="AD210" s="1">
        <f>(Table2[[#This Row],[Day High]]/Table2[[#This Row],[Close Price]])-1</f>
        <v>4.8134126554894463E-2</v>
      </c>
      <c r="AE210" s="1">
        <f>(Table2[[#This Row],[Close Price]]/Table2[[#This Row],[Current Week Low]])-1</f>
        <v>0.13204081632653075</v>
      </c>
      <c r="AF210" s="1">
        <f>(Table2[[#This Row],[Current Week High]]/Table2[[#This Row],[Close Price]])-1</f>
        <v>4.9215792320173035E-2</v>
      </c>
      <c r="AG210" s="1">
        <f>(Table2[[#This Row],[Close Price]]/Table2[[#This Row],[Current Month Low]])-1</f>
        <v>0.13204081632653075</v>
      </c>
      <c r="AH210" s="1">
        <f>(Table2[[#This Row],[Current Month High]]/Table2[[#This Row],[Close Price]])-1</f>
        <v>4.9215792320173035E-2</v>
      </c>
      <c r="AI210">
        <v>7.8060212727600398</v>
      </c>
      <c r="AJ210">
        <v>55.030743432084897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0.12</v>
      </c>
      <c r="AM210" t="s">
        <v>3121</v>
      </c>
      <c r="AN210">
        <v>1.79</v>
      </c>
      <c r="AO210" t="s">
        <v>3121</v>
      </c>
      <c r="AP210">
        <v>0.13372310258923001</v>
      </c>
      <c r="AQ210">
        <f>(Table2[[#This Row],[Sharpe Ratio]]-AVERAGE(Table2[Sharpe Ratio]))/_xlfn.STDEV.P(Table2[Sharpe Ratio])</f>
        <v>0.83252885055483461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4.5598754097740093</v>
      </c>
      <c r="AS210">
        <f>_xlfn.RANK.AVG(Table2[[#This Row],[1Y Return vs Nifty Z-Score]],Table2[1Y Return vs Nifty Z-Score])</f>
        <v>338</v>
      </c>
      <c r="AT210">
        <f>_xlfn.RANK.AVG(Table2[[#This Row],[6M Return vs Nifty Z-Score]],Table2[6M Return vs Nifty Z-Score])</f>
        <v>245</v>
      </c>
      <c r="AU210">
        <f>_xlfn.RANK.AVG(Table2[[#This Row],[Sharpe Ratio Z-Score]],Table2[Sharpe Ratio Z-Score])</f>
        <v>151</v>
      </c>
      <c r="AV210">
        <f>(Table2[[#This Row],[Rank 1Y]]+Table2[[#This Row],[Rank 6M]]+Table2[[#This Row],[Rank Sharpe]])/3</f>
        <v>244.66666666666666</v>
      </c>
    </row>
    <row r="211" spans="1:48" x14ac:dyDescent="0.3">
      <c r="A211" t="s">
        <v>1865</v>
      </c>
      <c r="B211" t="s">
        <v>1866</v>
      </c>
      <c r="C211" t="s">
        <v>3090</v>
      </c>
      <c r="D211" t="s">
        <v>297</v>
      </c>
      <c r="E211">
        <v>3752.3789925000001</v>
      </c>
      <c r="F211">
        <v>1211.95</v>
      </c>
      <c r="G211">
        <v>54.0445849828753</v>
      </c>
      <c r="H211">
        <f>(Table2[[#This Row],[1Y Return vs Nifty]]-AVERAGE(Table2[1Y Return vs Nifty]))/_xlfn.STDEV.P(Table2[1Y Return vs Nifty])</f>
        <v>0.31269595373082276</v>
      </c>
      <c r="I211">
        <v>28.643666600788102</v>
      </c>
      <c r="J211">
        <f>(Table2[[#This Row],[1M Return vs Nifty]]-AVERAGE(Table2[1M Return vs Nifty]))/_xlfn.STDEV.P(Table2[1M Return vs Nifty])</f>
        <v>2.8137212910689016</v>
      </c>
      <c r="K211">
        <v>26.775928758955899</v>
      </c>
      <c r="L211">
        <f>(Table2[[#This Row],[6M Return vs Nifty]]-AVERAGE(Table2[6M Return vs Nifty]))/_xlfn.STDEV.P(Table2[6M Return vs Nifty])</f>
        <v>0.71875629836249555</v>
      </c>
      <c r="M211">
        <v>-0.173351761884846</v>
      </c>
      <c r="N211">
        <f>(Table2[[#This Row],[1W Return vs Nifty]]-AVERAGE(Table2[1W Return vs Nifty]))/_xlfn.STDEV.P(Table2[1W Return vs Nifty])</f>
        <v>0.10779977739588716</v>
      </c>
      <c r="O211">
        <v>1124.6500000000001</v>
      </c>
      <c r="P211">
        <v>1017.23316908471</v>
      </c>
      <c r="Q211">
        <v>865.95923151634202</v>
      </c>
      <c r="R211">
        <v>64.917617684721606</v>
      </c>
      <c r="S211" s="1">
        <f>(Table2[[#This Row],[Close Price]]-Table2[[#This Row],[20D EMA]])/Table2[[#This Row],[20D EMA]]</f>
        <v>7.7624149735473214E-2</v>
      </c>
      <c r="T211" s="1">
        <f>(Table2[[#This Row],[Close Price]]-Table2[[#This Row],[50D EMA]])/Table2[[#This Row],[50D EMA]]</f>
        <v>0.19141809059420775</v>
      </c>
      <c r="U211" s="1">
        <f>(Table2[[#This Row],[Close Price]]-Table2[[#This Row],[200D EMA]])/Table2[[#This Row],[200D EMA]]</f>
        <v>0.39954625563354668</v>
      </c>
      <c r="V211">
        <v>1.8096812599977099</v>
      </c>
      <c r="W211">
        <v>1190.55</v>
      </c>
      <c r="X211">
        <v>1224</v>
      </c>
      <c r="Y211">
        <v>1128.05</v>
      </c>
      <c r="Z211">
        <v>1224</v>
      </c>
      <c r="AA211">
        <v>1128.05</v>
      </c>
      <c r="AB211">
        <v>1267.8499999999999</v>
      </c>
      <c r="AC211" s="1">
        <f>(Table2[[#This Row],[Close Price]]/Table2[[#This Row],[Day Low]])-1</f>
        <v>1.7974885557095588E-2</v>
      </c>
      <c r="AD211" s="1">
        <f>(Table2[[#This Row],[Day High]]/Table2[[#This Row],[Close Price]])-1</f>
        <v>9.9426543999339145E-3</v>
      </c>
      <c r="AE211" s="1">
        <f>(Table2[[#This Row],[Close Price]]/Table2[[#This Row],[Current Week Low]])-1</f>
        <v>7.4376135809582911E-2</v>
      </c>
      <c r="AF211" s="1">
        <f>(Table2[[#This Row],[Current Week High]]/Table2[[#This Row],[Close Price]])-1</f>
        <v>9.9426543999339145E-3</v>
      </c>
      <c r="AG211" s="1">
        <f>(Table2[[#This Row],[Close Price]]/Table2[[#This Row],[Current Month Low]])-1</f>
        <v>7.4376135809582911E-2</v>
      </c>
      <c r="AH211" s="1">
        <f>(Table2[[#This Row],[Current Month High]]/Table2[[#This Row],[Close Price]])-1</f>
        <v>4.6124015017121156E-2</v>
      </c>
      <c r="AI211">
        <v>5.2023598333264598</v>
      </c>
      <c r="AJ211">
        <v>95.019711963955203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0.49</v>
      </c>
      <c r="AM211" t="s">
        <v>3121</v>
      </c>
      <c r="AN211">
        <v>11.32</v>
      </c>
      <c r="AO211" t="s">
        <v>3121</v>
      </c>
      <c r="AP211">
        <v>4.5635231075953998E-2</v>
      </c>
      <c r="AQ211">
        <f>(Table2[[#This Row],[Sharpe Ratio]]-AVERAGE(Table2[Sharpe Ratio]))/_xlfn.STDEV.P(Table2[Sharpe Ratio])</f>
        <v>-0.1921873864195707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3.7607859341385366</v>
      </c>
      <c r="AS211">
        <f>_xlfn.RANK.AVG(Table2[[#This Row],[1Y Return vs Nifty Z-Score]],Table2[1Y Return vs Nifty Z-Score])</f>
        <v>208</v>
      </c>
      <c r="AT211">
        <f>_xlfn.RANK.AVG(Table2[[#This Row],[6M Return vs Nifty Z-Score]],Table2[6M Return vs Nifty Z-Score])</f>
        <v>136</v>
      </c>
      <c r="AU211">
        <f>_xlfn.RANK.AVG(Table2[[#This Row],[Sharpe Ratio Z-Score]],Table2[Sharpe Ratio Z-Score])</f>
        <v>394</v>
      </c>
      <c r="AV211">
        <f>(Table2[[#This Row],[Rank 1Y]]+Table2[[#This Row],[Rank 6M]]+Table2[[#This Row],[Rank Sharpe]])/3</f>
        <v>246</v>
      </c>
    </row>
    <row r="212" spans="1:48" x14ac:dyDescent="0.3">
      <c r="A212" t="s">
        <v>551</v>
      </c>
      <c r="B212" t="s">
        <v>552</v>
      </c>
      <c r="C212" t="s">
        <v>3092</v>
      </c>
      <c r="D212" t="s">
        <v>553</v>
      </c>
      <c r="E212">
        <v>36131.648384699998</v>
      </c>
      <c r="F212">
        <v>916.85</v>
      </c>
      <c r="G212">
        <v>41.403904179466998</v>
      </c>
      <c r="H212">
        <f>(Table2[[#This Row],[1Y Return vs Nifty]]-AVERAGE(Table2[1Y Return vs Nifty]))/_xlfn.STDEV.P(Table2[1Y Return vs Nifty])</f>
        <v>0.12051338703587204</v>
      </c>
      <c r="I212">
        <v>13.034177290713</v>
      </c>
      <c r="J212">
        <f>(Table2[[#This Row],[1M Return vs Nifty]]-AVERAGE(Table2[1M Return vs Nifty]))/_xlfn.STDEV.P(Table2[1M Return vs Nifty])</f>
        <v>1.3479975423921866</v>
      </c>
      <c r="K212">
        <v>35.3586889618879</v>
      </c>
      <c r="L212">
        <f>(Table2[[#This Row],[6M Return vs Nifty]]-AVERAGE(Table2[6M Return vs Nifty]))/_xlfn.STDEV.P(Table2[6M Return vs Nifty])</f>
        <v>1.011707021056679</v>
      </c>
      <c r="M212">
        <v>2.6452577958179599</v>
      </c>
      <c r="N212">
        <f>(Table2[[#This Row],[1W Return vs Nifty]]-AVERAGE(Table2[1W Return vs Nifty]))/_xlfn.STDEV.P(Table2[1W Return vs Nifty])</f>
        <v>0.66630575533356651</v>
      </c>
      <c r="O212">
        <v>853.7</v>
      </c>
      <c r="P212">
        <v>797.54820352102695</v>
      </c>
      <c r="Q212">
        <v>688.61014695080405</v>
      </c>
      <c r="R212">
        <v>75.133993681935806</v>
      </c>
      <c r="S212" s="1">
        <f>(Table2[[#This Row],[Close Price]]-Table2[[#This Row],[20D EMA]])/Table2[[#This Row],[20D EMA]]</f>
        <v>7.3972121354105622E-2</v>
      </c>
      <c r="T212" s="1">
        <f>(Table2[[#This Row],[Close Price]]-Table2[[#This Row],[50D EMA]])/Table2[[#This Row],[50D EMA]]</f>
        <v>0.14958568767665431</v>
      </c>
      <c r="U212" s="1">
        <f>(Table2[[#This Row],[Close Price]]-Table2[[#This Row],[200D EMA]])/Table2[[#This Row],[200D EMA]]</f>
        <v>0.33145002881507346</v>
      </c>
      <c r="V212">
        <v>0.66566254749822895</v>
      </c>
      <c r="W212">
        <v>884</v>
      </c>
      <c r="X212">
        <v>921</v>
      </c>
      <c r="Y212">
        <v>864.6</v>
      </c>
      <c r="Z212">
        <v>921</v>
      </c>
      <c r="AA212">
        <v>864.6</v>
      </c>
      <c r="AB212">
        <v>921</v>
      </c>
      <c r="AC212" s="1">
        <f>(Table2[[#This Row],[Close Price]]/Table2[[#This Row],[Day Low]])-1</f>
        <v>3.7160633484162986E-2</v>
      </c>
      <c r="AD212" s="1">
        <f>(Table2[[#This Row],[Day High]]/Table2[[#This Row],[Close Price]])-1</f>
        <v>4.5263674537818765E-3</v>
      </c>
      <c r="AE212" s="1">
        <f>(Table2[[#This Row],[Close Price]]/Table2[[#This Row],[Current Week Low]])-1</f>
        <v>6.0432569974554706E-2</v>
      </c>
      <c r="AF212" s="1">
        <f>(Table2[[#This Row],[Current Week High]]/Table2[[#This Row],[Close Price]])-1</f>
        <v>4.5263674537818765E-3</v>
      </c>
      <c r="AG212" s="1">
        <f>(Table2[[#This Row],[Close Price]]/Table2[[#This Row],[Current Month Low]])-1</f>
        <v>6.0432569974554706E-2</v>
      </c>
      <c r="AH212" s="1">
        <f>(Table2[[#This Row],[Current Month High]]/Table2[[#This Row],[Close Price]])-1</f>
        <v>4.5263674537818765E-3</v>
      </c>
      <c r="AI212">
        <v>0.45263674537818699</v>
      </c>
      <c r="AJ212">
        <v>72.664783427495294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0.21</v>
      </c>
      <c r="AM212" t="s">
        <v>3121</v>
      </c>
      <c r="AN212">
        <v>13.6</v>
      </c>
      <c r="AO212" t="s">
        <v>3121</v>
      </c>
      <c r="AP212">
        <v>5.4871239716232E-2</v>
      </c>
      <c r="AQ212">
        <f>(Table2[[#This Row],[Sharpe Ratio]]-AVERAGE(Table2[Sharpe Ratio]))/_xlfn.STDEV.P(Table2[Sharpe Ratio])</f>
        <v>-8.474594350648619E-2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3.0617777623118183</v>
      </c>
      <c r="AS212">
        <f>_xlfn.RANK.AVG(Table2[[#This Row],[1Y Return vs Nifty Z-Score]],Table2[1Y Return vs Nifty Z-Score])</f>
        <v>267</v>
      </c>
      <c r="AT212">
        <f>_xlfn.RANK.AVG(Table2[[#This Row],[6M Return vs Nifty Z-Score]],Table2[6M Return vs Nifty Z-Score])</f>
        <v>106</v>
      </c>
      <c r="AU212">
        <f>_xlfn.RANK.AVG(Table2[[#This Row],[Sharpe Ratio Z-Score]],Table2[Sharpe Ratio Z-Score])</f>
        <v>367</v>
      </c>
      <c r="AV212">
        <f>(Table2[[#This Row],[Rank 1Y]]+Table2[[#This Row],[Rank 6M]]+Table2[[#This Row],[Rank Sharpe]])/3</f>
        <v>246.66666666666666</v>
      </c>
    </row>
    <row r="213" spans="1:48" x14ac:dyDescent="0.3">
      <c r="A213" t="s">
        <v>809</v>
      </c>
      <c r="B213" t="s">
        <v>810</v>
      </c>
      <c r="C213" t="s">
        <v>3077</v>
      </c>
      <c r="D213" t="s">
        <v>639</v>
      </c>
      <c r="E213">
        <v>19105.099819512001</v>
      </c>
      <c r="F213">
        <v>132.51</v>
      </c>
      <c r="G213">
        <v>60.436462252312701</v>
      </c>
      <c r="H213">
        <f>(Table2[[#This Row],[1Y Return vs Nifty]]-AVERAGE(Table2[1Y Return vs Nifty]))/_xlfn.STDEV.P(Table2[1Y Return vs Nifty])</f>
        <v>0.40987484771162624</v>
      </c>
      <c r="I213">
        <v>4.3931148553955701</v>
      </c>
      <c r="J213">
        <f>(Table2[[#This Row],[1M Return vs Nifty]]-AVERAGE(Table2[1M Return vs Nifty]))/_xlfn.STDEV.P(Table2[1M Return vs Nifty])</f>
        <v>0.53660581946963359</v>
      </c>
      <c r="K213">
        <v>17.9172002882652</v>
      </c>
      <c r="L213">
        <f>(Table2[[#This Row],[6M Return vs Nifty]]-AVERAGE(Table2[6M Return vs Nifty]))/_xlfn.STDEV.P(Table2[6M Return vs Nifty])</f>
        <v>0.41638609969915286</v>
      </c>
      <c r="M213">
        <v>5.0732870381508199</v>
      </c>
      <c r="N213">
        <f>(Table2[[#This Row],[1W Return vs Nifty]]-AVERAGE(Table2[1W Return vs Nifty]))/_xlfn.STDEV.P(Table2[1W Return vs Nifty])</f>
        <v>1.1474184524591684</v>
      </c>
      <c r="O213">
        <v>127.28</v>
      </c>
      <c r="P213">
        <v>119.606610393415</v>
      </c>
      <c r="Q213">
        <v>100.32868604104399</v>
      </c>
      <c r="R213">
        <v>56.0208979062879</v>
      </c>
      <c r="S213" s="1">
        <f>(Table2[[#This Row],[Close Price]]-Table2[[#This Row],[20D EMA]])/Table2[[#This Row],[20D EMA]]</f>
        <v>4.1090509113764849E-2</v>
      </c>
      <c r="T213" s="1">
        <f>(Table2[[#This Row],[Close Price]]-Table2[[#This Row],[50D EMA]])/Table2[[#This Row],[50D EMA]]</f>
        <v>0.10788191024009988</v>
      </c>
      <c r="U213" s="1">
        <f>(Table2[[#This Row],[Close Price]]-Table2[[#This Row],[200D EMA]])/Table2[[#This Row],[200D EMA]]</f>
        <v>0.32075885002411747</v>
      </c>
      <c r="V213">
        <v>1.5786894167775101</v>
      </c>
      <c r="W213">
        <v>131.61000000000001</v>
      </c>
      <c r="X213">
        <v>138.19999999999999</v>
      </c>
      <c r="Y213">
        <v>122.27</v>
      </c>
      <c r="Z213">
        <v>142.5</v>
      </c>
      <c r="AA213">
        <v>122.27</v>
      </c>
      <c r="AB213">
        <v>142.5</v>
      </c>
      <c r="AC213" s="1">
        <f>(Table2[[#This Row],[Close Price]]/Table2[[#This Row],[Day Low]])-1</f>
        <v>6.8383861408705116E-3</v>
      </c>
      <c r="AD213" s="1">
        <f>(Table2[[#This Row],[Day High]]/Table2[[#This Row],[Close Price]])-1</f>
        <v>4.2940155459965323E-2</v>
      </c>
      <c r="AE213" s="1">
        <f>(Table2[[#This Row],[Close Price]]/Table2[[#This Row],[Current Week Low]])-1</f>
        <v>8.3749079905127921E-2</v>
      </c>
      <c r="AF213" s="1">
        <f>(Table2[[#This Row],[Current Week High]]/Table2[[#This Row],[Close Price]])-1</f>
        <v>7.5390536563278321E-2</v>
      </c>
      <c r="AG213" s="1">
        <f>(Table2[[#This Row],[Close Price]]/Table2[[#This Row],[Current Month Low]])-1</f>
        <v>8.3749079905127921E-2</v>
      </c>
      <c r="AH213" s="1">
        <f>(Table2[[#This Row],[Current Month High]]/Table2[[#This Row],[Close Price]])-1</f>
        <v>7.5390536563278321E-2</v>
      </c>
      <c r="AI213">
        <v>7.5390536563278303</v>
      </c>
      <c r="AJ213">
        <v>115.46341463414601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0.18</v>
      </c>
      <c r="AM213" t="s">
        <v>3121</v>
      </c>
      <c r="AN213">
        <v>10.92</v>
      </c>
      <c r="AO213" t="s">
        <v>3121</v>
      </c>
      <c r="AP213">
        <v>6.2746082366366002E-2</v>
      </c>
      <c r="AQ213">
        <f>(Table2[[#This Row],[Sharpe Ratio]]-AVERAGE(Table2[Sharpe Ratio]))/_xlfn.STDEV.P(Table2[Sharpe Ratio])</f>
        <v>6.8612095394889301E-3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2.5171464288790699</v>
      </c>
      <c r="AS213">
        <f>_xlfn.RANK.AVG(Table2[[#This Row],[1Y Return vs Nifty Z-Score]],Table2[1Y Return vs Nifty Z-Score])</f>
        <v>191</v>
      </c>
      <c r="AT213">
        <f>_xlfn.RANK.AVG(Table2[[#This Row],[6M Return vs Nifty Z-Score]],Table2[6M Return vs Nifty Z-Score])</f>
        <v>208</v>
      </c>
      <c r="AU213">
        <f>_xlfn.RANK.AVG(Table2[[#This Row],[Sharpe Ratio Z-Score]],Table2[Sharpe Ratio Z-Score])</f>
        <v>343</v>
      </c>
      <c r="AV213">
        <f>(Table2[[#This Row],[Rank 1Y]]+Table2[[#This Row],[Rank 6M]]+Table2[[#This Row],[Rank Sharpe]])/3</f>
        <v>247.33333333333334</v>
      </c>
    </row>
    <row r="214" spans="1:48" x14ac:dyDescent="0.3">
      <c r="A214" t="s">
        <v>278</v>
      </c>
      <c r="B214" t="s">
        <v>279</v>
      </c>
      <c r="C214" t="s">
        <v>3081</v>
      </c>
      <c r="D214" t="s">
        <v>101</v>
      </c>
      <c r="E214">
        <v>98210.305288485004</v>
      </c>
      <c r="F214">
        <v>97.77</v>
      </c>
      <c r="G214">
        <v>73.397296218717699</v>
      </c>
      <c r="H214">
        <f>(Table2[[#This Row],[1Y Return vs Nifty]]-AVERAGE(Table2[1Y Return vs Nifty]))/_xlfn.STDEV.P(Table2[1Y Return vs Nifty])</f>
        <v>0.6069248624148853</v>
      </c>
      <c r="I214">
        <v>-5.3273510799903603</v>
      </c>
      <c r="J214">
        <f>(Table2[[#This Row],[1M Return vs Nifty]]-AVERAGE(Table2[1M Return vs Nifty]))/_xlfn.STDEV.P(Table2[1M Return vs Nifty])</f>
        <v>-0.37614138748108689</v>
      </c>
      <c r="K214">
        <v>-10.2881039080281</v>
      </c>
      <c r="L214">
        <f>(Table2[[#This Row],[6M Return vs Nifty]]-AVERAGE(Table2[6M Return vs Nifty]))/_xlfn.STDEV.P(Table2[6M Return vs Nifty])</f>
        <v>-0.54633032866974462</v>
      </c>
      <c r="M214">
        <v>-2.8500750568515101</v>
      </c>
      <c r="N214">
        <f>(Table2[[#This Row],[1W Return vs Nifty]]-AVERAGE(Table2[1W Return vs Nifty]))/_xlfn.STDEV.P(Table2[1W Return vs Nifty])</f>
        <v>-0.42259151338733714</v>
      </c>
      <c r="O214">
        <v>102.6</v>
      </c>
      <c r="P214">
        <v>102.259627193792</v>
      </c>
      <c r="Q214">
        <v>87.016464784463693</v>
      </c>
      <c r="R214">
        <v>31.6017122228549</v>
      </c>
      <c r="S214" s="1">
        <f>(Table2[[#This Row],[Close Price]]-Table2[[#This Row],[20D EMA]])/Table2[[#This Row],[20D EMA]]</f>
        <v>-4.7076023391812855E-2</v>
      </c>
      <c r="T214" s="1">
        <f>(Table2[[#This Row],[Close Price]]-Table2[[#This Row],[50D EMA]])/Table2[[#This Row],[50D EMA]]</f>
        <v>-4.3904200680134696E-2</v>
      </c>
      <c r="U214" s="1">
        <f>(Table2[[#This Row],[Close Price]]-Table2[[#This Row],[200D EMA]])/Table2[[#This Row],[200D EMA]]</f>
        <v>0.12358046540010997</v>
      </c>
      <c r="V214">
        <v>0.43572970819252499</v>
      </c>
      <c r="W214">
        <v>97.4</v>
      </c>
      <c r="X214">
        <v>99.8</v>
      </c>
      <c r="Y214">
        <v>97.4</v>
      </c>
      <c r="Z214">
        <v>101.6</v>
      </c>
      <c r="AA214">
        <v>97.4</v>
      </c>
      <c r="AB214">
        <v>106.3</v>
      </c>
      <c r="AC214" s="1">
        <f>(Table2[[#This Row],[Close Price]]/Table2[[#This Row],[Day Low]])-1</f>
        <v>3.798767967145622E-3</v>
      </c>
      <c r="AD214" s="1">
        <f>(Table2[[#This Row],[Day High]]/Table2[[#This Row],[Close Price]])-1</f>
        <v>2.0763015239848581E-2</v>
      </c>
      <c r="AE214" s="1">
        <f>(Table2[[#This Row],[Close Price]]/Table2[[#This Row],[Current Week Low]])-1</f>
        <v>3.798767967145622E-3</v>
      </c>
      <c r="AF214" s="1">
        <f>(Table2[[#This Row],[Current Week High]]/Table2[[#This Row],[Close Price]])-1</f>
        <v>3.9173570624936094E-2</v>
      </c>
      <c r="AG214" s="1">
        <f>(Table2[[#This Row],[Close Price]]/Table2[[#This Row],[Current Month Low]])-1</f>
        <v>3.798767967145622E-3</v>
      </c>
      <c r="AH214" s="1">
        <f>(Table2[[#This Row],[Current Month High]]/Table2[[#This Row],[Close Price]])-1</f>
        <v>8.72455763526645E-2</v>
      </c>
      <c r="AI214">
        <v>21.1005420885752</v>
      </c>
      <c r="AJ214">
        <v>102.004132231404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-0.12</v>
      </c>
      <c r="AM214" t="s">
        <v>3120</v>
      </c>
      <c r="AN214">
        <v>-4.5</v>
      </c>
      <c r="AO214" t="s">
        <v>3120</v>
      </c>
      <c r="AP214">
        <v>0.15619548316634799</v>
      </c>
      <c r="AQ214">
        <f>(Table2[[#This Row],[Sharpe Ratio]]-AVERAGE(Table2[Sharpe Ratio]))/_xlfn.STDEV.P(Table2[Sharpe Ratio])</f>
        <v>1.0939475097327949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0.35580914260951158</v>
      </c>
      <c r="AS214">
        <f>_xlfn.RANK.AVG(Table2[[#This Row],[1Y Return vs Nifty Z-Score]],Table2[1Y Return vs Nifty Z-Score])</f>
        <v>145</v>
      </c>
      <c r="AT214">
        <f>_xlfn.RANK.AVG(Table2[[#This Row],[6M Return vs Nifty Z-Score]],Table2[6M Return vs Nifty Z-Score])</f>
        <v>500</v>
      </c>
      <c r="AU214">
        <f>_xlfn.RANK.AVG(Table2[[#This Row],[Sharpe Ratio Z-Score]],Table2[Sharpe Ratio Z-Score])</f>
        <v>100</v>
      </c>
      <c r="AV214">
        <f>(Table2[[#This Row],[Rank 1Y]]+Table2[[#This Row],[Rank 6M]]+Table2[[#This Row],[Rank Sharpe]])/3</f>
        <v>248.33333333333334</v>
      </c>
    </row>
    <row r="215" spans="1:48" x14ac:dyDescent="0.3">
      <c r="A215" t="s">
        <v>226</v>
      </c>
      <c r="B215" t="s">
        <v>227</v>
      </c>
      <c r="C215" t="s">
        <v>3080</v>
      </c>
      <c r="D215" t="s">
        <v>54</v>
      </c>
      <c r="E215">
        <v>112986.6256896</v>
      </c>
      <c r="F215">
        <v>3338.4</v>
      </c>
      <c r="G215">
        <v>36.617009809528597</v>
      </c>
      <c r="H215">
        <f>(Table2[[#This Row],[1Y Return vs Nifty]]-AVERAGE(Table2[1Y Return vs Nifty]))/_xlfn.STDEV.P(Table2[1Y Return vs Nifty])</f>
        <v>4.7735847533069066E-2</v>
      </c>
      <c r="I215">
        <v>15.698876880174099</v>
      </c>
      <c r="J215">
        <f>(Table2[[#This Row],[1M Return vs Nifty]]-AVERAGE(Table2[1M Return vs Nifty]))/_xlfn.STDEV.P(Table2[1M Return vs Nifty])</f>
        <v>1.598211588077928</v>
      </c>
      <c r="K215">
        <v>13.7615913381146</v>
      </c>
      <c r="L215">
        <f>(Table2[[#This Row],[6M Return vs Nifty]]-AVERAGE(Table2[6M Return vs Nifty]))/_xlfn.STDEV.P(Table2[6M Return vs Nifty])</f>
        <v>0.27454494179692501</v>
      </c>
      <c r="M215">
        <v>6.0047166050878804</v>
      </c>
      <c r="N215">
        <f>(Table2[[#This Row],[1W Return vs Nifty]]-AVERAGE(Table2[1W Return vs Nifty]))/_xlfn.STDEV.P(Table2[1W Return vs Nifty])</f>
        <v>1.3319807235054029</v>
      </c>
      <c r="O215">
        <v>3153.63</v>
      </c>
      <c r="P215">
        <v>2990.6366389295899</v>
      </c>
      <c r="Q215">
        <v>2592.0773418921899</v>
      </c>
      <c r="R215">
        <v>73.303488327554305</v>
      </c>
      <c r="S215" s="1">
        <f>(Table2[[#This Row],[Close Price]]-Table2[[#This Row],[20D EMA]])/Table2[[#This Row],[20D EMA]]</f>
        <v>5.8589625288952722E-2</v>
      </c>
      <c r="T215" s="1">
        <f>(Table2[[#This Row],[Close Price]]-Table2[[#This Row],[50D EMA]])/Table2[[#This Row],[50D EMA]]</f>
        <v>0.11628405689394676</v>
      </c>
      <c r="U215" s="1">
        <f>(Table2[[#This Row],[Close Price]]-Table2[[#This Row],[200D EMA]])/Table2[[#This Row],[200D EMA]]</f>
        <v>0.28792453297824916</v>
      </c>
      <c r="V215">
        <v>1.34769143661844</v>
      </c>
      <c r="W215">
        <v>3300.1</v>
      </c>
      <c r="X215">
        <v>3363.75</v>
      </c>
      <c r="Y215">
        <v>3156.45</v>
      </c>
      <c r="Z215">
        <v>3372.85</v>
      </c>
      <c r="AA215">
        <v>3156.45</v>
      </c>
      <c r="AB215">
        <v>3372.85</v>
      </c>
      <c r="AC215" s="1">
        <f>(Table2[[#This Row],[Close Price]]/Table2[[#This Row],[Day Low]])-1</f>
        <v>1.1605708917911572E-2</v>
      </c>
      <c r="AD215" s="1">
        <f>(Table2[[#This Row],[Day High]]/Table2[[#This Row],[Close Price]])-1</f>
        <v>7.5934579439251859E-3</v>
      </c>
      <c r="AE215" s="1">
        <f>(Table2[[#This Row],[Close Price]]/Table2[[#This Row],[Current Week Low]])-1</f>
        <v>5.7643872071472702E-2</v>
      </c>
      <c r="AF215" s="1">
        <f>(Table2[[#This Row],[Current Week High]]/Table2[[#This Row],[Close Price]])-1</f>
        <v>1.0319314641744404E-2</v>
      </c>
      <c r="AG215" s="1">
        <f>(Table2[[#This Row],[Close Price]]/Table2[[#This Row],[Current Month Low]])-1</f>
        <v>5.7643872071472702E-2</v>
      </c>
      <c r="AH215" s="1">
        <f>(Table2[[#This Row],[Current Month High]]/Table2[[#This Row],[Close Price]])-1</f>
        <v>1.0319314641744404E-2</v>
      </c>
      <c r="AI215">
        <v>1.0319314641744399</v>
      </c>
      <c r="AJ215">
        <v>88.391975395728096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0.09</v>
      </c>
      <c r="AM215" t="s">
        <v>3121</v>
      </c>
      <c r="AN215">
        <v>6.12</v>
      </c>
      <c r="AO215" t="s">
        <v>3121</v>
      </c>
      <c r="AP215">
        <v>0.102323638265486</v>
      </c>
      <c r="AQ215">
        <f>(Table2[[#This Row],[Sharpe Ratio]]-AVERAGE(Table2[Sharpe Ratio]))/_xlfn.STDEV.P(Table2[Sharpe Ratio])</f>
        <v>0.4672624367785661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3.719735537691891</v>
      </c>
      <c r="AS215">
        <f>_xlfn.RANK.AVG(Table2[[#This Row],[1Y Return vs Nifty Z-Score]],Table2[1Y Return vs Nifty Z-Score])</f>
        <v>285</v>
      </c>
      <c r="AT215">
        <f>_xlfn.RANK.AVG(Table2[[#This Row],[6M Return vs Nifty Z-Score]],Table2[6M Return vs Nifty Z-Score])</f>
        <v>246</v>
      </c>
      <c r="AU215">
        <f>_xlfn.RANK.AVG(Table2[[#This Row],[Sharpe Ratio Z-Score]],Table2[Sharpe Ratio Z-Score])</f>
        <v>224</v>
      </c>
      <c r="AV215">
        <f>(Table2[[#This Row],[Rank 1Y]]+Table2[[#This Row],[Rank 6M]]+Table2[[#This Row],[Rank Sharpe]])/3</f>
        <v>251.66666666666666</v>
      </c>
    </row>
    <row r="216" spans="1:48" x14ac:dyDescent="0.3">
      <c r="A216" t="s">
        <v>236</v>
      </c>
      <c r="B216" t="s">
        <v>237</v>
      </c>
      <c r="C216" t="s">
        <v>3076</v>
      </c>
      <c r="D216" t="s">
        <v>57</v>
      </c>
      <c r="E216">
        <v>111213.0973625</v>
      </c>
      <c r="F216">
        <v>2958.1</v>
      </c>
      <c r="G216">
        <v>35.874572633686803</v>
      </c>
      <c r="H216">
        <f>(Table2[[#This Row],[1Y Return vs Nifty]]-AVERAGE(Table2[1Y Return vs Nifty]))/_xlfn.STDEV.P(Table2[1Y Return vs Nifty])</f>
        <v>3.6448205333880344E-2</v>
      </c>
      <c r="I216">
        <v>2.3263321115381101</v>
      </c>
      <c r="J216">
        <f>(Table2[[#This Row],[1M Return vs Nifty]]-AVERAGE(Table2[1M Return vs Nifty]))/_xlfn.STDEV.P(Table2[1M Return vs Nifty])</f>
        <v>0.34253588605599983</v>
      </c>
      <c r="K216">
        <v>14.866748403021401</v>
      </c>
      <c r="L216">
        <f>(Table2[[#This Row],[6M Return vs Nifty]]-AVERAGE(Table2[6M Return vs Nifty]))/_xlfn.STDEV.P(Table2[6M Return vs Nifty])</f>
        <v>0.31226667154354304</v>
      </c>
      <c r="M216">
        <v>-0.78473286325208103</v>
      </c>
      <c r="N216">
        <f>(Table2[[#This Row],[1W Return vs Nifty]]-AVERAGE(Table2[1W Return vs Nifty]))/_xlfn.STDEV.P(Table2[1W Return vs Nifty])</f>
        <v>-1.3345061192546597E-2</v>
      </c>
      <c r="O216">
        <v>2874.52</v>
      </c>
      <c r="P216">
        <v>2773.8730231967702</v>
      </c>
      <c r="Q216">
        <v>2409.8795889020898</v>
      </c>
      <c r="R216">
        <v>58.1284065545698</v>
      </c>
      <c r="S216" s="1">
        <f>(Table2[[#This Row],[Close Price]]-Table2[[#This Row],[20D EMA]])/Table2[[#This Row],[20D EMA]]</f>
        <v>2.9076158802165207E-2</v>
      </c>
      <c r="T216" s="1">
        <f>(Table2[[#This Row],[Close Price]]-Table2[[#This Row],[50D EMA]])/Table2[[#This Row],[50D EMA]]</f>
        <v>6.6415072089679145E-2</v>
      </c>
      <c r="U216" s="1">
        <f>(Table2[[#This Row],[Close Price]]-Table2[[#This Row],[200D EMA]])/Table2[[#This Row],[200D EMA]]</f>
        <v>0.22748871504724111</v>
      </c>
      <c r="V216">
        <v>1.21222659565948</v>
      </c>
      <c r="W216">
        <v>2880.1</v>
      </c>
      <c r="X216">
        <v>2973.35</v>
      </c>
      <c r="Y216">
        <v>2808.1</v>
      </c>
      <c r="Z216">
        <v>2973.35</v>
      </c>
      <c r="AA216">
        <v>2808.1</v>
      </c>
      <c r="AB216">
        <v>3022.9</v>
      </c>
      <c r="AC216" s="1">
        <f>(Table2[[#This Row],[Close Price]]/Table2[[#This Row],[Day Low]])-1</f>
        <v>2.7082392972466174E-2</v>
      </c>
      <c r="AD216" s="1">
        <f>(Table2[[#This Row],[Day High]]/Table2[[#This Row],[Close Price]])-1</f>
        <v>5.1553361955309907E-3</v>
      </c>
      <c r="AE216" s="1">
        <f>(Table2[[#This Row],[Close Price]]/Table2[[#This Row],[Current Week Low]])-1</f>
        <v>5.3416901107510517E-2</v>
      </c>
      <c r="AF216" s="1">
        <f>(Table2[[#This Row],[Current Week High]]/Table2[[#This Row],[Close Price]])-1</f>
        <v>5.1553361955309907E-3</v>
      </c>
      <c r="AG216" s="1">
        <f>(Table2[[#This Row],[Close Price]]/Table2[[#This Row],[Current Month Low]])-1</f>
        <v>5.3416901107510517E-2</v>
      </c>
      <c r="AH216" s="1">
        <f>(Table2[[#This Row],[Current Month High]]/Table2[[#This Row],[Close Price]])-1</f>
        <v>2.1905953145600288E-2</v>
      </c>
      <c r="AI216">
        <v>3.4261857273249499</v>
      </c>
      <c r="AJ216">
        <v>68.064314527583605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0.17</v>
      </c>
      <c r="AM216" t="s">
        <v>3121</v>
      </c>
      <c r="AN216">
        <v>8.58</v>
      </c>
      <c r="AO216" t="s">
        <v>3121</v>
      </c>
      <c r="AP216">
        <v>9.9257858175549996E-2</v>
      </c>
      <c r="AQ216">
        <f>(Table2[[#This Row],[Sharpe Ratio]]-AVERAGE(Table2[Sharpe Ratio]))/_xlfn.STDEV.P(Table2[Sharpe Ratio])</f>
        <v>0.43159856406622793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1.1095042658071046</v>
      </c>
      <c r="AS216">
        <f>_xlfn.RANK.AVG(Table2[[#This Row],[1Y Return vs Nifty Z-Score]],Table2[1Y Return vs Nifty Z-Score])</f>
        <v>289</v>
      </c>
      <c r="AT216">
        <f>_xlfn.RANK.AVG(Table2[[#This Row],[6M Return vs Nifty Z-Score]],Table2[6M Return vs Nifty Z-Score])</f>
        <v>234</v>
      </c>
      <c r="AU216">
        <f>_xlfn.RANK.AVG(Table2[[#This Row],[Sharpe Ratio Z-Score]],Table2[Sharpe Ratio Z-Score])</f>
        <v>232</v>
      </c>
      <c r="AV216">
        <f>(Table2[[#This Row],[Rank 1Y]]+Table2[[#This Row],[Rank 6M]]+Table2[[#This Row],[Rank Sharpe]])/3</f>
        <v>251.66666666666666</v>
      </c>
    </row>
    <row r="217" spans="1:48" x14ac:dyDescent="0.3">
      <c r="A217" t="s">
        <v>422</v>
      </c>
      <c r="B217" t="s">
        <v>423</v>
      </c>
      <c r="C217" t="s">
        <v>3083</v>
      </c>
      <c r="D217" t="s">
        <v>136</v>
      </c>
      <c r="E217">
        <v>54737.814237300001</v>
      </c>
      <c r="F217">
        <v>664.75</v>
      </c>
      <c r="G217">
        <v>45.721184049503897</v>
      </c>
      <c r="H217">
        <f>(Table2[[#This Row],[1Y Return vs Nifty]]-AVERAGE(Table2[1Y Return vs Nifty]))/_xlfn.STDEV.P(Table2[1Y Return vs Nifty])</f>
        <v>0.18615114337732014</v>
      </c>
      <c r="I217">
        <v>-19.2186157492673</v>
      </c>
      <c r="J217">
        <f>(Table2[[#This Row],[1M Return vs Nifty]]-AVERAGE(Table2[1M Return vs Nifty]))/_xlfn.STDEV.P(Table2[1M Return vs Nifty])</f>
        <v>-1.680524645668221</v>
      </c>
      <c r="K217">
        <v>-2.4164314625844101</v>
      </c>
      <c r="L217">
        <f>(Table2[[#This Row],[6M Return vs Nifty]]-AVERAGE(Table2[6M Return vs Nifty]))/_xlfn.STDEV.P(Table2[6M Return vs Nifty])</f>
        <v>-0.27765078069439153</v>
      </c>
      <c r="M217">
        <v>-7.4807798883625898</v>
      </c>
      <c r="N217">
        <f>(Table2[[#This Row],[1W Return vs Nifty]]-AVERAGE(Table2[1W Return vs Nifty]))/_xlfn.STDEV.P(Table2[1W Return vs Nifty])</f>
        <v>-1.3401632016674523</v>
      </c>
      <c r="O217">
        <v>724.91</v>
      </c>
      <c r="P217">
        <v>746.28206304074399</v>
      </c>
      <c r="Q217">
        <v>652.99363283618004</v>
      </c>
      <c r="R217">
        <v>25.247173936518301</v>
      </c>
      <c r="S217" s="1">
        <f>(Table2[[#This Row],[Close Price]]-Table2[[#This Row],[20D EMA]])/Table2[[#This Row],[20D EMA]]</f>
        <v>-8.2989612503621094E-2</v>
      </c>
      <c r="T217" s="1">
        <f>(Table2[[#This Row],[Close Price]]-Table2[[#This Row],[50D EMA]])/Table2[[#This Row],[50D EMA]]</f>
        <v>-0.10925100183774974</v>
      </c>
      <c r="U217" s="1">
        <f>(Table2[[#This Row],[Close Price]]-Table2[[#This Row],[200D EMA]])/Table2[[#This Row],[200D EMA]]</f>
        <v>1.8003800607913952E-2</v>
      </c>
      <c r="V217">
        <v>0.545416601474638</v>
      </c>
      <c r="W217">
        <v>658.8</v>
      </c>
      <c r="X217">
        <v>678.8</v>
      </c>
      <c r="Y217">
        <v>656.9</v>
      </c>
      <c r="Z217">
        <v>723.65</v>
      </c>
      <c r="AA217">
        <v>656.9</v>
      </c>
      <c r="AB217">
        <v>754.9</v>
      </c>
      <c r="AC217" s="1">
        <f>(Table2[[#This Row],[Close Price]]/Table2[[#This Row],[Day Low]])-1</f>
        <v>9.0315725561627147E-3</v>
      </c>
      <c r="AD217" s="1">
        <f>(Table2[[#This Row],[Day High]]/Table2[[#This Row],[Close Price]])-1</f>
        <v>2.1135765325310141E-2</v>
      </c>
      <c r="AE217" s="1">
        <f>(Table2[[#This Row],[Close Price]]/Table2[[#This Row],[Current Week Low]])-1</f>
        <v>1.1950068503577382E-2</v>
      </c>
      <c r="AF217" s="1">
        <f>(Table2[[#This Row],[Current Week High]]/Table2[[#This Row],[Close Price]])-1</f>
        <v>8.8604738623542678E-2</v>
      </c>
      <c r="AG217" s="1">
        <f>(Table2[[#This Row],[Close Price]]/Table2[[#This Row],[Current Month Low]])-1</f>
        <v>1.1950068503577382E-2</v>
      </c>
      <c r="AH217" s="1">
        <f>(Table2[[#This Row],[Current Month High]]/Table2[[#This Row],[Close Price]])-1</f>
        <v>0.13561489281684835</v>
      </c>
      <c r="AI217">
        <v>27.5667544189544</v>
      </c>
      <c r="AJ217">
        <v>71.327319587628807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0.03</v>
      </c>
      <c r="AM217" t="s">
        <v>3121</v>
      </c>
      <c r="AN217">
        <v>-11.66</v>
      </c>
      <c r="AO217" t="s">
        <v>3120</v>
      </c>
      <c r="AP217">
        <v>0.155951438775114</v>
      </c>
      <c r="AQ217">
        <f>(Table2[[#This Row],[Sharpe Ratio]]-AVERAGE(Table2[Sharpe Ratio]))/_xlfn.STDEV.P(Table2[Sharpe Ratio])</f>
        <v>1.0911085689575903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247</v>
      </c>
      <c r="AT217">
        <f>_xlfn.RANK.AVG(Table2[[#This Row],[6M Return vs Nifty Z-Score]],Table2[6M Return vs Nifty Z-Score])</f>
        <v>408</v>
      </c>
      <c r="AU217">
        <f>_xlfn.RANK.AVG(Table2[[#This Row],[Sharpe Ratio Z-Score]],Table2[Sharpe Ratio Z-Score])</f>
        <v>103</v>
      </c>
      <c r="AV217">
        <f>(Table2[[#This Row],[Rank 1Y]]+Table2[[#This Row],[Rank 6M]]+Table2[[#This Row],[Rank Sharpe]])/3</f>
        <v>252.66666666666666</v>
      </c>
    </row>
    <row r="218" spans="1:48" x14ac:dyDescent="0.3">
      <c r="A218" t="s">
        <v>987</v>
      </c>
      <c r="B218" t="s">
        <v>988</v>
      </c>
      <c r="C218" t="s">
        <v>3090</v>
      </c>
      <c r="D218" t="s">
        <v>989</v>
      </c>
      <c r="E218">
        <v>13817.081695485</v>
      </c>
      <c r="F218">
        <v>778.35</v>
      </c>
      <c r="G218">
        <v>41.242246679346998</v>
      </c>
      <c r="H218">
        <f>(Table2[[#This Row],[1Y Return vs Nifty]]-AVERAGE(Table2[1Y Return vs Nifty]))/_xlfn.STDEV.P(Table2[1Y Return vs Nifty])</f>
        <v>0.11805562753844259</v>
      </c>
      <c r="I218">
        <v>-4.7937455915014198</v>
      </c>
      <c r="J218">
        <f>(Table2[[#This Row],[1M Return vs Nifty]]-AVERAGE(Table2[1M Return vs Nifty]))/_xlfn.STDEV.P(Table2[1M Return vs Nifty])</f>
        <v>-0.32603608157606512</v>
      </c>
      <c r="K218">
        <v>21.9272606157162</v>
      </c>
      <c r="L218">
        <f>(Table2[[#This Row],[6M Return vs Nifty]]-AVERAGE(Table2[6M Return vs Nifty]))/_xlfn.STDEV.P(Table2[6M Return vs Nifty])</f>
        <v>0.55325932500174635</v>
      </c>
      <c r="M218">
        <v>-2.6191326855565502</v>
      </c>
      <c r="N218">
        <f>(Table2[[#This Row],[1W Return vs Nifty]]-AVERAGE(Table2[1W Return vs Nifty]))/_xlfn.STDEV.P(Table2[1W Return vs Nifty])</f>
        <v>-0.37683040590267358</v>
      </c>
      <c r="O218">
        <v>776.12</v>
      </c>
      <c r="P218">
        <v>750.10026972168396</v>
      </c>
      <c r="Q218">
        <v>646.93663076990902</v>
      </c>
      <c r="R218">
        <v>51.010563921534199</v>
      </c>
      <c r="S218" s="1">
        <f>(Table2[[#This Row],[Close Price]]-Table2[[#This Row],[20D EMA]])/Table2[[#This Row],[20D EMA]]</f>
        <v>2.8732670205638537E-3</v>
      </c>
      <c r="T218" s="1">
        <f>(Table2[[#This Row],[Close Price]]-Table2[[#This Row],[50D EMA]])/Table2[[#This Row],[50D EMA]]</f>
        <v>3.7661271990740389E-2</v>
      </c>
      <c r="U218" s="1">
        <f>(Table2[[#This Row],[Close Price]]-Table2[[#This Row],[200D EMA]])/Table2[[#This Row],[200D EMA]]</f>
        <v>0.20313174889122917</v>
      </c>
      <c r="V218">
        <v>0.69463813639974004</v>
      </c>
      <c r="W218">
        <v>767.1</v>
      </c>
      <c r="X218">
        <v>785</v>
      </c>
      <c r="Y218">
        <v>733.45</v>
      </c>
      <c r="Z218">
        <v>785</v>
      </c>
      <c r="AA218">
        <v>733.45</v>
      </c>
      <c r="AB218">
        <v>828.9</v>
      </c>
      <c r="AC218" s="1">
        <f>(Table2[[#This Row],[Close Price]]/Table2[[#This Row],[Day Low]])-1</f>
        <v>1.4665623777864623E-2</v>
      </c>
      <c r="AD218" s="1">
        <f>(Table2[[#This Row],[Day High]]/Table2[[#This Row],[Close Price]])-1</f>
        <v>8.5437142673603361E-3</v>
      </c>
      <c r="AE218" s="1">
        <f>(Table2[[#This Row],[Close Price]]/Table2[[#This Row],[Current Week Low]])-1</f>
        <v>6.1217533574204008E-2</v>
      </c>
      <c r="AF218" s="1">
        <f>(Table2[[#This Row],[Current Week High]]/Table2[[#This Row],[Close Price]])-1</f>
        <v>8.5437142673603361E-3</v>
      </c>
      <c r="AG218" s="1">
        <f>(Table2[[#This Row],[Close Price]]/Table2[[#This Row],[Current Month Low]])-1</f>
        <v>6.1217533574204008E-2</v>
      </c>
      <c r="AH218" s="1">
        <f>(Table2[[#This Row],[Current Month High]]/Table2[[#This Row],[Close Price]])-1</f>
        <v>6.4945076122566947E-2</v>
      </c>
      <c r="AI218">
        <v>10.4837155521295</v>
      </c>
      <c r="AJ218">
        <v>71.9350563286945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0.08</v>
      </c>
      <c r="AM218" t="s">
        <v>3121</v>
      </c>
      <c r="AN218">
        <v>-0.51</v>
      </c>
      <c r="AO218" t="s">
        <v>3120</v>
      </c>
      <c r="AP218">
        <v>6.9414898454153995E-2</v>
      </c>
      <c r="AQ218">
        <f>(Table2[[#This Row],[Sharpe Ratio]]-AVERAGE(Table2[Sharpe Ratio]))/_xlfn.STDEV.P(Table2[Sharpe Ratio])</f>
        <v>8.4438792118749759E-2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5.2887257180199987E-2</v>
      </c>
      <c r="AS218">
        <f>_xlfn.RANK.AVG(Table2[[#This Row],[1Y Return vs Nifty Z-Score]],Table2[1Y Return vs Nifty Z-Score])</f>
        <v>269</v>
      </c>
      <c r="AT218">
        <f>_xlfn.RANK.AVG(Table2[[#This Row],[6M Return vs Nifty Z-Score]],Table2[6M Return vs Nifty Z-Score])</f>
        <v>172</v>
      </c>
      <c r="AU218">
        <f>_xlfn.RANK.AVG(Table2[[#This Row],[Sharpe Ratio Z-Score]],Table2[Sharpe Ratio Z-Score])</f>
        <v>319</v>
      </c>
      <c r="AV218">
        <f>(Table2[[#This Row],[Rank 1Y]]+Table2[[#This Row],[Rank 6M]]+Table2[[#This Row],[Rank Sharpe]])/3</f>
        <v>253.33333333333334</v>
      </c>
    </row>
    <row r="219" spans="1:48" x14ac:dyDescent="0.3">
      <c r="A219" t="s">
        <v>324</v>
      </c>
      <c r="B219" t="s">
        <v>325</v>
      </c>
      <c r="C219" t="s">
        <v>3074</v>
      </c>
      <c r="D219" t="s">
        <v>18</v>
      </c>
      <c r="E219">
        <v>80144.435102805</v>
      </c>
      <c r="F219">
        <v>376.65</v>
      </c>
      <c r="G219">
        <v>87.959847406268906</v>
      </c>
      <c r="H219">
        <f>(Table2[[#This Row],[1Y Return vs Nifty]]-AVERAGE(Table2[1Y Return vs Nifty]))/_xlfn.STDEV.P(Table2[1Y Return vs Nifty])</f>
        <v>0.82832658186148267</v>
      </c>
      <c r="I219">
        <v>15.2493421036457</v>
      </c>
      <c r="J219">
        <f>(Table2[[#This Row],[1M Return vs Nifty]]-AVERAGE(Table2[1M Return vs Nifty]))/_xlfn.STDEV.P(Table2[1M Return vs Nifty])</f>
        <v>1.5560004827223881</v>
      </c>
      <c r="K219">
        <v>-1.13133879936184</v>
      </c>
      <c r="L219">
        <f>(Table2[[#This Row],[6M Return vs Nifty]]-AVERAGE(Table2[6M Return vs Nifty]))/_xlfn.STDEV.P(Table2[6M Return vs Nifty])</f>
        <v>-0.23378740626486508</v>
      </c>
      <c r="M219">
        <v>-0.61503792922341405</v>
      </c>
      <c r="N219">
        <f>(Table2[[#This Row],[1W Return vs Nifty]]-AVERAGE(Table2[1W Return vs Nifty]))/_xlfn.STDEV.P(Table2[1W Return vs Nifty])</f>
        <v>2.0279899320960533E-2</v>
      </c>
      <c r="O219">
        <v>374.09</v>
      </c>
      <c r="P219">
        <v>358.81081847271599</v>
      </c>
      <c r="Q219">
        <v>310.06399695322102</v>
      </c>
      <c r="R219">
        <v>46.690324140728002</v>
      </c>
      <c r="S219" s="1">
        <f>(Table2[[#This Row],[Close Price]]-Table2[[#This Row],[20D EMA]])/Table2[[#This Row],[20D EMA]]</f>
        <v>6.843273009168923E-3</v>
      </c>
      <c r="T219" s="1">
        <f>(Table2[[#This Row],[Close Price]]-Table2[[#This Row],[50D EMA]])/Table2[[#This Row],[50D EMA]]</f>
        <v>4.9717512986973876E-2</v>
      </c>
      <c r="U219" s="1">
        <f>(Table2[[#This Row],[Close Price]]-Table2[[#This Row],[200D EMA]])/Table2[[#This Row],[200D EMA]]</f>
        <v>0.21474922500216853</v>
      </c>
      <c r="V219">
        <v>1.36320202821346</v>
      </c>
      <c r="W219">
        <v>374.05</v>
      </c>
      <c r="X219">
        <v>385.8</v>
      </c>
      <c r="Y219">
        <v>374.05</v>
      </c>
      <c r="Z219">
        <v>403.5</v>
      </c>
      <c r="AA219">
        <v>374.05</v>
      </c>
      <c r="AB219">
        <v>403.5</v>
      </c>
      <c r="AC219" s="1">
        <f>(Table2[[#This Row],[Close Price]]/Table2[[#This Row],[Day Low]])-1</f>
        <v>6.9509423873812537E-3</v>
      </c>
      <c r="AD219" s="1">
        <f>(Table2[[#This Row],[Day High]]/Table2[[#This Row],[Close Price]])-1</f>
        <v>2.4293110314615785E-2</v>
      </c>
      <c r="AE219" s="1">
        <f>(Table2[[#This Row],[Close Price]]/Table2[[#This Row],[Current Week Low]])-1</f>
        <v>6.9509423873812537E-3</v>
      </c>
      <c r="AF219" s="1">
        <f>(Table2[[#This Row],[Current Week High]]/Table2[[#This Row],[Close Price]])-1</f>
        <v>7.1286340103544399E-2</v>
      </c>
      <c r="AG219" s="1">
        <f>(Table2[[#This Row],[Close Price]]/Table2[[#This Row],[Current Month Low]])-1</f>
        <v>6.9509423873812537E-3</v>
      </c>
      <c r="AH219" s="1">
        <f>(Table2[[#This Row],[Current Month High]]/Table2[[#This Row],[Close Price]])-1</f>
        <v>7.1286340103544399E-2</v>
      </c>
      <c r="AI219">
        <v>7.9516792778441703</v>
      </c>
      <c r="AJ219">
        <v>136.19356187290899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0.02</v>
      </c>
      <c r="AM219" t="s">
        <v>3121</v>
      </c>
      <c r="AN219">
        <v>6.44</v>
      </c>
      <c r="AO219" t="s">
        <v>3121</v>
      </c>
      <c r="AP219">
        <v>8.3017980719149995E-2</v>
      </c>
      <c r="AQ219">
        <f>(Table2[[#This Row],[Sharpe Ratio]]-AVERAGE(Table2[Sharpe Ratio]))/_xlfn.STDEV.P(Table2[Sharpe Ratio])</f>
        <v>0.2426819081161562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2.4135014657561227</v>
      </c>
      <c r="AS219">
        <f>_xlfn.RANK.AVG(Table2[[#This Row],[1Y Return vs Nifty Z-Score]],Table2[1Y Return vs Nifty Z-Score])</f>
        <v>108</v>
      </c>
      <c r="AT219">
        <f>_xlfn.RANK.AVG(Table2[[#This Row],[6M Return vs Nifty Z-Score]],Table2[6M Return vs Nifty Z-Score])</f>
        <v>389</v>
      </c>
      <c r="AU219">
        <f>_xlfn.RANK.AVG(Table2[[#This Row],[Sharpe Ratio Z-Score]],Table2[Sharpe Ratio Z-Score])</f>
        <v>268</v>
      </c>
      <c r="AV219">
        <f>(Table2[[#This Row],[Rank 1Y]]+Table2[[#This Row],[Rank 6M]]+Table2[[#This Row],[Rank Sharpe]])/3</f>
        <v>255</v>
      </c>
    </row>
    <row r="220" spans="1:48" x14ac:dyDescent="0.3">
      <c r="A220" t="s">
        <v>1935</v>
      </c>
      <c r="B220" t="s">
        <v>1936</v>
      </c>
      <c r="C220" t="s">
        <v>3090</v>
      </c>
      <c r="D220" t="s">
        <v>297</v>
      </c>
      <c r="E220">
        <v>3431.0259012000001</v>
      </c>
      <c r="F220">
        <v>335.1</v>
      </c>
      <c r="G220">
        <v>38.394268854875698</v>
      </c>
      <c r="H220">
        <f>(Table2[[#This Row],[1Y Return vs Nifty]]-AVERAGE(Table2[1Y Return vs Nifty]))/_xlfn.STDEV.P(Table2[1Y Return vs Nifty])</f>
        <v>7.4756402068749575E-2</v>
      </c>
      <c r="I220">
        <v>-1.64810245337331</v>
      </c>
      <c r="J220">
        <f>(Table2[[#This Row],[1M Return vs Nifty]]-AVERAGE(Table2[1M Return vs Nifty]))/_xlfn.STDEV.P(Table2[1M Return vs Nifty])</f>
        <v>-3.0661661514776416E-2</v>
      </c>
      <c r="K220">
        <v>37.5641134398413</v>
      </c>
      <c r="L220">
        <f>(Table2[[#This Row],[6M Return vs Nifty]]-AVERAGE(Table2[6M Return vs Nifty]))/_xlfn.STDEV.P(Table2[6M Return vs Nifty])</f>
        <v>1.0869835847014586</v>
      </c>
      <c r="M220">
        <v>-2.2341634869257501</v>
      </c>
      <c r="N220">
        <f>(Table2[[#This Row],[1W Return vs Nifty]]-AVERAGE(Table2[1W Return vs Nifty]))/_xlfn.STDEV.P(Table2[1W Return vs Nifty])</f>
        <v>-0.30054896487456145</v>
      </c>
      <c r="O220">
        <v>322.17</v>
      </c>
      <c r="P220">
        <v>307.20585054084</v>
      </c>
      <c r="Q220">
        <v>263.04532816415701</v>
      </c>
      <c r="R220">
        <v>59.920062933982202</v>
      </c>
      <c r="S220" s="1">
        <f>(Table2[[#This Row],[Close Price]]-Table2[[#This Row],[20D EMA]])/Table2[[#This Row],[20D EMA]]</f>
        <v>4.013409069745788E-2</v>
      </c>
      <c r="T220" s="1">
        <f>(Table2[[#This Row],[Close Price]]-Table2[[#This Row],[50D EMA]])/Table2[[#This Row],[50D EMA]]</f>
        <v>9.0799538518071835E-2</v>
      </c>
      <c r="U220" s="1">
        <f>(Table2[[#This Row],[Close Price]]-Table2[[#This Row],[200D EMA]])/Table2[[#This Row],[200D EMA]]</f>
        <v>0.27392492517820471</v>
      </c>
      <c r="V220">
        <v>0.93476137187100405</v>
      </c>
      <c r="W220">
        <v>318.85000000000002</v>
      </c>
      <c r="X220">
        <v>340</v>
      </c>
      <c r="Y220">
        <v>310.55</v>
      </c>
      <c r="Z220">
        <v>340</v>
      </c>
      <c r="AA220">
        <v>310.55</v>
      </c>
      <c r="AB220">
        <v>346.9</v>
      </c>
      <c r="AC220" s="1">
        <f>(Table2[[#This Row],[Close Price]]/Table2[[#This Row],[Day Low]])-1</f>
        <v>5.0964403324447183E-2</v>
      </c>
      <c r="AD220" s="1">
        <f>(Table2[[#This Row],[Day High]]/Table2[[#This Row],[Close Price]])-1</f>
        <v>1.4622500746045874E-2</v>
      </c>
      <c r="AE220" s="1">
        <f>(Table2[[#This Row],[Close Price]]/Table2[[#This Row],[Current Week Low]])-1</f>
        <v>7.9053292545483878E-2</v>
      </c>
      <c r="AF220" s="1">
        <f>(Table2[[#This Row],[Current Week High]]/Table2[[#This Row],[Close Price]])-1</f>
        <v>1.4622500746045874E-2</v>
      </c>
      <c r="AG220" s="1">
        <f>(Table2[[#This Row],[Close Price]]/Table2[[#This Row],[Current Month Low]])-1</f>
        <v>7.9053292545483878E-2</v>
      </c>
      <c r="AH220" s="1">
        <f>(Table2[[#This Row],[Current Month High]]/Table2[[#This Row],[Close Price]])-1</f>
        <v>3.5213369143539008E-2</v>
      </c>
      <c r="AI220">
        <v>6.0877350044762499</v>
      </c>
      <c r="AJ220">
        <v>77.630532732573499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0.26</v>
      </c>
      <c r="AM220" t="s">
        <v>3121</v>
      </c>
      <c r="AN220">
        <v>4.93</v>
      </c>
      <c r="AO220" t="s">
        <v>3121</v>
      </c>
      <c r="AP220">
        <v>4.8739645515043999E-2</v>
      </c>
      <c r="AQ220">
        <f>(Table2[[#This Row],[Sharpe Ratio]]-AVERAGE(Table2[Sharpe Ratio]))/_xlfn.STDEV.P(Table2[Sharpe Ratio])</f>
        <v>-0.15607408469727999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0.67445527568359043</v>
      </c>
      <c r="AS220">
        <f>_xlfn.RANK.AVG(Table2[[#This Row],[1Y Return vs Nifty Z-Score]],Table2[1Y Return vs Nifty Z-Score])</f>
        <v>280</v>
      </c>
      <c r="AT220">
        <f>_xlfn.RANK.AVG(Table2[[#This Row],[6M Return vs Nifty Z-Score]],Table2[6M Return vs Nifty Z-Score])</f>
        <v>97</v>
      </c>
      <c r="AU220">
        <f>_xlfn.RANK.AVG(Table2[[#This Row],[Sharpe Ratio Z-Score]],Table2[Sharpe Ratio Z-Score])</f>
        <v>389</v>
      </c>
      <c r="AV220">
        <f>(Table2[[#This Row],[Rank 1Y]]+Table2[[#This Row],[Rank 6M]]+Table2[[#This Row],[Rank Sharpe]])/3</f>
        <v>255.33333333333334</v>
      </c>
    </row>
    <row r="221" spans="1:48" x14ac:dyDescent="0.3">
      <c r="A221" t="s">
        <v>1091</v>
      </c>
      <c r="B221" t="s">
        <v>1092</v>
      </c>
      <c r="C221" t="s">
        <v>3088</v>
      </c>
      <c r="D221" t="s">
        <v>469</v>
      </c>
      <c r="E221">
        <v>11276.816334659999</v>
      </c>
      <c r="F221">
        <v>2307.9499999999998</v>
      </c>
      <c r="G221">
        <v>20.3389334747493</v>
      </c>
      <c r="H221">
        <f>(Table2[[#This Row],[1Y Return vs Nifty]]-AVERAGE(Table2[1Y Return vs Nifty]))/_xlfn.STDEV.P(Table2[1Y Return vs Nifty])</f>
        <v>-0.19974785524587635</v>
      </c>
      <c r="I221">
        <v>7.77880713519908</v>
      </c>
      <c r="J221">
        <f>(Table2[[#This Row],[1M Return vs Nifty]]-AVERAGE(Table2[1M Return vs Nifty]))/_xlfn.STDEV.P(Table2[1M Return vs Nifty])</f>
        <v>0.85452074170968328</v>
      </c>
      <c r="K221">
        <v>-1.3544918965958199</v>
      </c>
      <c r="L221">
        <f>(Table2[[#This Row],[6M Return vs Nifty]]-AVERAGE(Table2[6M Return vs Nifty]))/_xlfn.STDEV.P(Table2[6M Return vs Nifty])</f>
        <v>-0.24140417051790891</v>
      </c>
      <c r="M221">
        <v>11.5975156803198</v>
      </c>
      <c r="N221">
        <f>(Table2[[#This Row],[1W Return vs Nifty]]-AVERAGE(Table2[1W Return vs Nifty]))/_xlfn.STDEV.P(Table2[1W Return vs Nifty])</f>
        <v>2.4401908721529955</v>
      </c>
      <c r="O221">
        <v>2151.5300000000002</v>
      </c>
      <c r="P221">
        <v>2105.4800019828399</v>
      </c>
      <c r="Q221">
        <v>1965.1299915561401</v>
      </c>
      <c r="R221">
        <v>71.581648325288199</v>
      </c>
      <c r="S221" s="1">
        <f>(Table2[[#This Row],[Close Price]]-Table2[[#This Row],[20D EMA]])/Table2[[#This Row],[20D EMA]]</f>
        <v>7.2701751776642481E-2</v>
      </c>
      <c r="T221" s="1">
        <f>(Table2[[#This Row],[Close Price]]-Table2[[#This Row],[50D EMA]])/Table2[[#This Row],[50D EMA]]</f>
        <v>9.6163344143132878E-2</v>
      </c>
      <c r="U221" s="1">
        <f>(Table2[[#This Row],[Close Price]]-Table2[[#This Row],[200D EMA]])/Table2[[#This Row],[200D EMA]]</f>
        <v>0.17445156804735784</v>
      </c>
      <c r="V221">
        <v>2.6832535912045499</v>
      </c>
      <c r="W221">
        <v>2282</v>
      </c>
      <c r="X221">
        <v>2365</v>
      </c>
      <c r="Y221">
        <v>2028</v>
      </c>
      <c r="Z221">
        <v>2365</v>
      </c>
      <c r="AA221">
        <v>2028</v>
      </c>
      <c r="AB221">
        <v>2365</v>
      </c>
      <c r="AC221" s="1">
        <f>(Table2[[#This Row],[Close Price]]/Table2[[#This Row],[Day Low]])-1</f>
        <v>1.1371603856266344E-2</v>
      </c>
      <c r="AD221" s="1">
        <f>(Table2[[#This Row],[Day High]]/Table2[[#This Row],[Close Price]])-1</f>
        <v>2.471890638878671E-2</v>
      </c>
      <c r="AE221" s="1">
        <f>(Table2[[#This Row],[Close Price]]/Table2[[#This Row],[Current Week Low]])-1</f>
        <v>0.138042406311637</v>
      </c>
      <c r="AF221" s="1">
        <f>(Table2[[#This Row],[Current Week High]]/Table2[[#This Row],[Close Price]])-1</f>
        <v>2.471890638878671E-2</v>
      </c>
      <c r="AG221" s="1">
        <f>(Table2[[#This Row],[Close Price]]/Table2[[#This Row],[Current Month Low]])-1</f>
        <v>0.138042406311637</v>
      </c>
      <c r="AH221" s="1">
        <f>(Table2[[#This Row],[Current Month High]]/Table2[[#This Row],[Close Price]])-1</f>
        <v>2.471890638878671E-2</v>
      </c>
      <c r="AI221">
        <v>2.4718906388786701</v>
      </c>
      <c r="AJ221">
        <v>55.921497094987103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</v>
      </c>
      <c r="AM221" t="s">
        <v>3122</v>
      </c>
      <c r="AN221">
        <v>7.9</v>
      </c>
      <c r="AO221" t="s">
        <v>3121</v>
      </c>
      <c r="AP221">
        <v>0.209307883956421</v>
      </c>
      <c r="AQ221">
        <f>(Table2[[#This Row],[Sharpe Ratio]]-AVERAGE(Table2[Sharpe Ratio]))/_xlfn.STDEV.P(Table2[Sharpe Ratio])</f>
        <v>1.711798055322121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4.5653576434210148</v>
      </c>
      <c r="AS221">
        <f>_xlfn.RANK.AVG(Table2[[#This Row],[1Y Return vs Nifty Z-Score]],Table2[1Y Return vs Nifty Z-Score])</f>
        <v>341</v>
      </c>
      <c r="AT221">
        <f>_xlfn.RANK.AVG(Table2[[#This Row],[6M Return vs Nifty Z-Score]],Table2[6M Return vs Nifty Z-Score])</f>
        <v>393</v>
      </c>
      <c r="AU221">
        <f>_xlfn.RANK.AVG(Table2[[#This Row],[Sharpe Ratio Z-Score]],Table2[Sharpe Ratio Z-Score])</f>
        <v>33</v>
      </c>
      <c r="AV221">
        <f>(Table2[[#This Row],[Rank 1Y]]+Table2[[#This Row],[Rank 6M]]+Table2[[#This Row],[Rank Sharpe]])/3</f>
        <v>255.66666666666666</v>
      </c>
    </row>
    <row r="222" spans="1:48" x14ac:dyDescent="0.3">
      <c r="A222" t="s">
        <v>1012</v>
      </c>
      <c r="B222" t="s">
        <v>1013</v>
      </c>
      <c r="C222" t="s">
        <v>3081</v>
      </c>
      <c r="D222" t="s">
        <v>60</v>
      </c>
      <c r="E222">
        <v>12982.850162111999</v>
      </c>
      <c r="F222">
        <v>32.32</v>
      </c>
      <c r="G222">
        <v>52.978035114525099</v>
      </c>
      <c r="H222">
        <f>(Table2[[#This Row],[1Y Return vs Nifty]]-AVERAGE(Table2[1Y Return vs Nifty]))/_xlfn.STDEV.P(Table2[1Y Return vs Nifty])</f>
        <v>0.29648066482388058</v>
      </c>
      <c r="I222">
        <v>8.7600874266475408</v>
      </c>
      <c r="J222">
        <f>(Table2[[#This Row],[1M Return vs Nifty]]-AVERAGE(Table2[1M Return vs Nifty]))/_xlfn.STDEV.P(Table2[1M Return vs Nifty])</f>
        <v>0.94666250232167726</v>
      </c>
      <c r="K222">
        <v>5.6599480400237798</v>
      </c>
      <c r="L222">
        <f>(Table2[[#This Row],[6M Return vs Nifty]]-AVERAGE(Table2[6M Return vs Nifty]))/_xlfn.STDEV.P(Table2[6M Return vs Nifty])</f>
        <v>-1.9840771980844858E-3</v>
      </c>
      <c r="M222">
        <v>-3.6340176494410001</v>
      </c>
      <c r="N222">
        <f>(Table2[[#This Row],[1W Return vs Nifty]]-AVERAGE(Table2[1W Return vs Nifty]))/_xlfn.STDEV.P(Table2[1W Return vs Nifty])</f>
        <v>-0.57792931926564906</v>
      </c>
      <c r="O222">
        <v>30.73</v>
      </c>
      <c r="P222">
        <v>29.316422667125799</v>
      </c>
      <c r="Q222">
        <v>25.7581491342997</v>
      </c>
      <c r="R222">
        <v>58.136964771333602</v>
      </c>
      <c r="S222" s="1">
        <f>(Table2[[#This Row],[Close Price]]-Table2[[#This Row],[20D EMA]])/Table2[[#This Row],[20D EMA]]</f>
        <v>5.1740969736413921E-2</v>
      </c>
      <c r="T222" s="1">
        <f>(Table2[[#This Row],[Close Price]]-Table2[[#This Row],[50D EMA]])/Table2[[#This Row],[50D EMA]]</f>
        <v>0.10245374638571732</v>
      </c>
      <c r="U222" s="1">
        <f>(Table2[[#This Row],[Close Price]]-Table2[[#This Row],[200D EMA]])/Table2[[#This Row],[200D EMA]]</f>
        <v>0.2547485392482064</v>
      </c>
      <c r="V222">
        <v>2.0980849447294099</v>
      </c>
      <c r="W222">
        <v>30.91</v>
      </c>
      <c r="X222">
        <v>32.340000000000003</v>
      </c>
      <c r="Y222">
        <v>29.77</v>
      </c>
      <c r="Z222">
        <v>34.28</v>
      </c>
      <c r="AA222">
        <v>29.77</v>
      </c>
      <c r="AB222">
        <v>34.54</v>
      </c>
      <c r="AC222" s="1">
        <f>(Table2[[#This Row],[Close Price]]/Table2[[#This Row],[Day Low]])-1</f>
        <v>4.5616305402782276E-2</v>
      </c>
      <c r="AD222" s="1">
        <f>(Table2[[#This Row],[Day High]]/Table2[[#This Row],[Close Price]])-1</f>
        <v>6.1881188118828589E-4</v>
      </c>
      <c r="AE222" s="1">
        <f>(Table2[[#This Row],[Close Price]]/Table2[[#This Row],[Current Week Low]])-1</f>
        <v>8.5656701377225364E-2</v>
      </c>
      <c r="AF222" s="1">
        <f>(Table2[[#This Row],[Current Week High]]/Table2[[#This Row],[Close Price]])-1</f>
        <v>6.0643564356435586E-2</v>
      </c>
      <c r="AG222" s="1">
        <f>(Table2[[#This Row],[Close Price]]/Table2[[#This Row],[Current Month Low]])-1</f>
        <v>8.5656701377225364E-2</v>
      </c>
      <c r="AH222" s="1">
        <f>(Table2[[#This Row],[Current Month High]]/Table2[[#This Row],[Close Price]])-1</f>
        <v>6.8688118811881083E-2</v>
      </c>
      <c r="AI222">
        <v>6.8688118811881003</v>
      </c>
      <c r="AJ222">
        <v>107.84565916398699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0.17</v>
      </c>
      <c r="AM222" t="s">
        <v>3121</v>
      </c>
      <c r="AN222">
        <v>14.29</v>
      </c>
      <c r="AO222" t="s">
        <v>3121</v>
      </c>
      <c r="AP222">
        <v>9.4171189355972004E-2</v>
      </c>
      <c r="AQ222">
        <f>(Table2[[#This Row],[Sharpe Ratio]]-AVERAGE(Table2[Sharpe Ratio]))/_xlfn.STDEV.P(Table2[Sharpe Ratio])</f>
        <v>0.37242592154474952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1.0356556922265736</v>
      </c>
      <c r="AS222">
        <f>_xlfn.RANK.AVG(Table2[[#This Row],[1Y Return vs Nifty Z-Score]],Table2[1Y Return vs Nifty Z-Score])</f>
        <v>213</v>
      </c>
      <c r="AT222">
        <f>_xlfn.RANK.AVG(Table2[[#This Row],[6M Return vs Nifty Z-Score]],Table2[6M Return vs Nifty Z-Score])</f>
        <v>312</v>
      </c>
      <c r="AU222">
        <f>_xlfn.RANK.AVG(Table2[[#This Row],[Sharpe Ratio Z-Score]],Table2[Sharpe Ratio Z-Score])</f>
        <v>243</v>
      </c>
      <c r="AV222">
        <f>(Table2[[#This Row],[Rank 1Y]]+Table2[[#This Row],[Rank 6M]]+Table2[[#This Row],[Rank Sharpe]])/3</f>
        <v>256</v>
      </c>
    </row>
    <row r="223" spans="1:48" x14ac:dyDescent="0.3">
      <c r="A223" t="s">
        <v>189</v>
      </c>
      <c r="B223" t="s">
        <v>190</v>
      </c>
      <c r="C223" t="s">
        <v>3081</v>
      </c>
      <c r="D223" t="s">
        <v>89</v>
      </c>
      <c r="E223">
        <v>133485.309575925</v>
      </c>
      <c r="F223">
        <v>417.75</v>
      </c>
      <c r="G223">
        <v>53.808922055630902</v>
      </c>
      <c r="H223">
        <f>(Table2[[#This Row],[1Y Return vs Nifty]]-AVERAGE(Table2[1Y Return vs Nifty]))/_xlfn.STDEV.P(Table2[1Y Return vs Nifty])</f>
        <v>0.30911305286202917</v>
      </c>
      <c r="I223">
        <v>-3.9552790158202602</v>
      </c>
      <c r="J223">
        <f>(Table2[[#This Row],[1M Return vs Nifty]]-AVERAGE(Table2[1M Return vs Nifty]))/_xlfn.STDEV.P(Table2[1M Return vs Nifty])</f>
        <v>-0.24730446210826559</v>
      </c>
      <c r="K223">
        <v>-5.3256261409597299</v>
      </c>
      <c r="L223">
        <f>(Table2[[#This Row],[6M Return vs Nifty]]-AVERAGE(Table2[6M Return vs Nifty]))/_xlfn.STDEV.P(Table2[6M Return vs Nifty])</f>
        <v>-0.37694875283125506</v>
      </c>
      <c r="M223">
        <v>-7.0924435545605604</v>
      </c>
      <c r="N223">
        <f>(Table2[[#This Row],[1W Return vs Nifty]]-AVERAGE(Table2[1W Return vs Nifty]))/_xlfn.STDEV.P(Table2[1W Return vs Nifty])</f>
        <v>-1.2632145646041475</v>
      </c>
      <c r="O223">
        <v>434.91</v>
      </c>
      <c r="P223">
        <v>434.135161942129</v>
      </c>
      <c r="Q223">
        <v>383.99754521444902</v>
      </c>
      <c r="R223">
        <v>33.386560996677098</v>
      </c>
      <c r="S223" s="1">
        <f>(Table2[[#This Row],[Close Price]]-Table2[[#This Row],[20D EMA]])/Table2[[#This Row],[20D EMA]]</f>
        <v>-3.9456439263295909E-2</v>
      </c>
      <c r="T223" s="1">
        <f>(Table2[[#This Row],[Close Price]]-Table2[[#This Row],[50D EMA]])/Table2[[#This Row],[50D EMA]]</f>
        <v>-3.7742075230278567E-2</v>
      </c>
      <c r="U223" s="1">
        <f>(Table2[[#This Row],[Close Price]]-Table2[[#This Row],[200D EMA]])/Table2[[#This Row],[200D EMA]]</f>
        <v>8.7897579570987705E-2</v>
      </c>
      <c r="V223">
        <v>1.5997981729253601</v>
      </c>
      <c r="W223">
        <v>416.05</v>
      </c>
      <c r="X223">
        <v>425</v>
      </c>
      <c r="Y223">
        <v>416.05</v>
      </c>
      <c r="Z223">
        <v>452.9</v>
      </c>
      <c r="AA223">
        <v>416.05</v>
      </c>
      <c r="AB223">
        <v>471</v>
      </c>
      <c r="AC223" s="1">
        <f>(Table2[[#This Row],[Close Price]]/Table2[[#This Row],[Day Low]])-1</f>
        <v>4.0860473500781147E-3</v>
      </c>
      <c r="AD223" s="1">
        <f>(Table2[[#This Row],[Day High]]/Table2[[#This Row],[Close Price]])-1</f>
        <v>1.7354877318970674E-2</v>
      </c>
      <c r="AE223" s="1">
        <f>(Table2[[#This Row],[Close Price]]/Table2[[#This Row],[Current Week Low]])-1</f>
        <v>4.0860473500781147E-3</v>
      </c>
      <c r="AF223" s="1">
        <f>(Table2[[#This Row],[Current Week High]]/Table2[[#This Row],[Close Price]])-1</f>
        <v>8.4141232794733734E-2</v>
      </c>
      <c r="AG223" s="1">
        <f>(Table2[[#This Row],[Close Price]]/Table2[[#This Row],[Current Month Low]])-1</f>
        <v>4.0860473500781147E-3</v>
      </c>
      <c r="AH223" s="1">
        <f>(Table2[[#This Row],[Current Month High]]/Table2[[#This Row],[Close Price]])-1</f>
        <v>0.12746858168761221</v>
      </c>
      <c r="AI223">
        <v>12.7468581687612</v>
      </c>
      <c r="AJ223">
        <v>83.183512387634195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-0.11</v>
      </c>
      <c r="AM223" t="s">
        <v>3120</v>
      </c>
      <c r="AN223">
        <v>-0.52</v>
      </c>
      <c r="AO223" t="s">
        <v>3120</v>
      </c>
      <c r="AP223">
        <v>0.14139976469294399</v>
      </c>
      <c r="AQ223">
        <f>(Table2[[#This Row],[Sharpe Ratio]]-AVERAGE(Table2[Sharpe Ratio]))/_xlfn.STDEV.P(Table2[Sharpe Ratio])</f>
        <v>0.92183059174012638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-0.65652413494151263</v>
      </c>
      <c r="AS223">
        <f>_xlfn.RANK.AVG(Table2[[#This Row],[1Y Return vs Nifty Z-Score]],Table2[1Y Return vs Nifty Z-Score])</f>
        <v>209</v>
      </c>
      <c r="AT223">
        <f>_xlfn.RANK.AVG(Table2[[#This Row],[6M Return vs Nifty Z-Score]],Table2[6M Return vs Nifty Z-Score])</f>
        <v>435</v>
      </c>
      <c r="AU223">
        <f>_xlfn.RANK.AVG(Table2[[#This Row],[Sharpe Ratio Z-Score]],Table2[Sharpe Ratio Z-Score])</f>
        <v>125</v>
      </c>
      <c r="AV223">
        <f>(Table2[[#This Row],[Rank 1Y]]+Table2[[#This Row],[Rank 6M]]+Table2[[#This Row],[Rank Sharpe]])/3</f>
        <v>256.33333333333331</v>
      </c>
    </row>
    <row r="224" spans="1:48" x14ac:dyDescent="0.3">
      <c r="A224" t="s">
        <v>1610</v>
      </c>
      <c r="B224" t="s">
        <v>1611</v>
      </c>
      <c r="C224" t="s">
        <v>3088</v>
      </c>
      <c r="D224" t="s">
        <v>347</v>
      </c>
      <c r="E224">
        <v>5401.4691065999996</v>
      </c>
      <c r="F224">
        <v>1986.5</v>
      </c>
      <c r="G224">
        <v>85.660908101844896</v>
      </c>
      <c r="H224">
        <f>(Table2[[#This Row],[1Y Return vs Nifty]]-AVERAGE(Table2[1Y Return vs Nifty]))/_xlfn.STDEV.P(Table2[1Y Return vs Nifty])</f>
        <v>0.79337466249326449</v>
      </c>
      <c r="I224">
        <v>4.3839811994942899</v>
      </c>
      <c r="J224">
        <f>(Table2[[#This Row],[1M Return vs Nifty]]-AVERAGE(Table2[1M Return vs Nifty]))/_xlfn.STDEV.P(Table2[1M Return vs Nifty])</f>
        <v>0.53574817345054782</v>
      </c>
      <c r="K224">
        <v>64.240831341119801</v>
      </c>
      <c r="L224">
        <f>(Table2[[#This Row],[6M Return vs Nifty]]-AVERAGE(Table2[6M Return vs Nifty]))/_xlfn.STDEV.P(Table2[6M Return vs Nifty])</f>
        <v>1.997525601897592</v>
      </c>
      <c r="M224">
        <v>4.7759716151474896</v>
      </c>
      <c r="N224">
        <f>(Table2[[#This Row],[1W Return vs Nifty]]-AVERAGE(Table2[1W Return vs Nifty]))/_xlfn.STDEV.P(Table2[1W Return vs Nifty])</f>
        <v>1.0885055602401539</v>
      </c>
      <c r="O224">
        <v>1984.71</v>
      </c>
      <c r="P224">
        <v>1876.6988155193201</v>
      </c>
      <c r="Q224">
        <v>1482.84250296404</v>
      </c>
      <c r="R224">
        <v>50.370716883057597</v>
      </c>
      <c r="S224" s="1">
        <f>(Table2[[#This Row],[Close Price]]-Table2[[#This Row],[20D EMA]])/Table2[[#This Row],[20D EMA]]</f>
        <v>9.0189498717694954E-4</v>
      </c>
      <c r="T224" s="1">
        <f>(Table2[[#This Row],[Close Price]]-Table2[[#This Row],[50D EMA]])/Table2[[#This Row],[50D EMA]]</f>
        <v>5.8507621773233626E-2</v>
      </c>
      <c r="U224" s="1">
        <f>(Table2[[#This Row],[Close Price]]-Table2[[#This Row],[200D EMA]])/Table2[[#This Row],[200D EMA]]</f>
        <v>0.33965677138954659</v>
      </c>
      <c r="V224">
        <v>0.81602226057749705</v>
      </c>
      <c r="W224">
        <v>1975</v>
      </c>
      <c r="X224">
        <v>2030</v>
      </c>
      <c r="Y224">
        <v>1802.4</v>
      </c>
      <c r="Z224">
        <v>2056.9</v>
      </c>
      <c r="AA224">
        <v>1802.4</v>
      </c>
      <c r="AB224">
        <v>2065</v>
      </c>
      <c r="AC224" s="1">
        <f>(Table2[[#This Row],[Close Price]]/Table2[[#This Row],[Day Low]])-1</f>
        <v>5.8227848101266577E-3</v>
      </c>
      <c r="AD224" s="1">
        <f>(Table2[[#This Row],[Day High]]/Table2[[#This Row],[Close Price]])-1</f>
        <v>2.1897810218978186E-2</v>
      </c>
      <c r="AE224" s="1">
        <f>(Table2[[#This Row],[Close Price]]/Table2[[#This Row],[Current Week Low]])-1</f>
        <v>0.1021415889924544</v>
      </c>
      <c r="AF224" s="1">
        <f>(Table2[[#This Row],[Current Week High]]/Table2[[#This Row],[Close Price]])-1</f>
        <v>3.5439214699219734E-2</v>
      </c>
      <c r="AG224" s="1">
        <f>(Table2[[#This Row],[Close Price]]/Table2[[#This Row],[Current Month Low]])-1</f>
        <v>0.1021415889924544</v>
      </c>
      <c r="AH224" s="1">
        <f>(Table2[[#This Row],[Current Month High]]/Table2[[#This Row],[Close Price]])-1</f>
        <v>3.9516737981374339E-2</v>
      </c>
      <c r="AI224">
        <v>14.2235086836144</v>
      </c>
      <c r="AJ224">
        <v>111.329787234042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0.48</v>
      </c>
      <c r="AM224" t="s">
        <v>3121</v>
      </c>
      <c r="AN224">
        <v>-8.9700000000000006</v>
      </c>
      <c r="AO224" t="s">
        <v>3120</v>
      </c>
      <c r="AP224">
        <v>-2.9073115465964999E-2</v>
      </c>
      <c r="AQ224">
        <f>(Table2[[#This Row],[Sharpe Ratio]]-AVERAGE(Table2[Sharpe Ratio]))/_xlfn.STDEV.P(Table2[Sharpe Ratio])</f>
        <v>-1.0612611240847749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3.353892873996783</v>
      </c>
      <c r="AS224">
        <f>_xlfn.RANK.AVG(Table2[[#This Row],[1Y Return vs Nifty Z-Score]],Table2[1Y Return vs Nifty Z-Score])</f>
        <v>113</v>
      </c>
      <c r="AT224">
        <f>_xlfn.RANK.AVG(Table2[[#This Row],[6M Return vs Nifty Z-Score]],Table2[6M Return vs Nifty Z-Score])</f>
        <v>34</v>
      </c>
      <c r="AU224">
        <f>_xlfn.RANK.AVG(Table2[[#This Row],[Sharpe Ratio Z-Score]],Table2[Sharpe Ratio Z-Score])</f>
        <v>624</v>
      </c>
      <c r="AV224">
        <f>(Table2[[#This Row],[Rank 1Y]]+Table2[[#This Row],[Rank 6M]]+Table2[[#This Row],[Rank Sharpe]])/3</f>
        <v>257</v>
      </c>
    </row>
    <row r="225" spans="1:48" x14ac:dyDescent="0.3">
      <c r="A225" t="s">
        <v>361</v>
      </c>
      <c r="B225" t="s">
        <v>362</v>
      </c>
      <c r="C225" t="s">
        <v>3084</v>
      </c>
      <c r="D225" t="s">
        <v>75</v>
      </c>
      <c r="E225">
        <v>65658.005657044996</v>
      </c>
      <c r="F225">
        <v>318.05</v>
      </c>
      <c r="G225">
        <v>78.075405987736602</v>
      </c>
      <c r="H225">
        <f>(Table2[[#This Row],[1Y Return vs Nifty]]-AVERAGE(Table2[1Y Return vs Nifty]))/_xlfn.STDEV.P(Table2[1Y Return vs Nifty])</f>
        <v>0.67804849544328716</v>
      </c>
      <c r="I225">
        <v>-9.6169166988741495</v>
      </c>
      <c r="J225">
        <f>(Table2[[#This Row],[1M Return vs Nifty]]-AVERAGE(Table2[1M Return vs Nifty]))/_xlfn.STDEV.P(Table2[1M Return vs Nifty])</f>
        <v>-0.77892959369401971</v>
      </c>
      <c r="K225">
        <v>39.404970199790299</v>
      </c>
      <c r="L225">
        <f>(Table2[[#This Row],[6M Return vs Nifty]]-AVERAGE(Table2[6M Return vs Nifty]))/_xlfn.STDEV.P(Table2[6M Return vs Nifty])</f>
        <v>1.1498165551506743</v>
      </c>
      <c r="M225">
        <v>-1.99783565780894</v>
      </c>
      <c r="N225">
        <f>(Table2[[#This Row],[1W Return vs Nifty]]-AVERAGE(Table2[1W Return vs Nifty]))/_xlfn.STDEV.P(Table2[1W Return vs Nifty])</f>
        <v>-0.25372073179982996</v>
      </c>
      <c r="O225">
        <v>326.83</v>
      </c>
      <c r="P225">
        <v>316.70444914624602</v>
      </c>
      <c r="Q225">
        <v>252.11504092068699</v>
      </c>
      <c r="R225">
        <v>39.803330501575402</v>
      </c>
      <c r="S225" s="1">
        <f>(Table2[[#This Row],[Close Price]]-Table2[[#This Row],[20D EMA]])/Table2[[#This Row],[20D EMA]]</f>
        <v>-2.6864118960927618E-2</v>
      </c>
      <c r="T225" s="1">
        <f>(Table2[[#This Row],[Close Price]]-Table2[[#This Row],[50D EMA]])/Table2[[#This Row],[50D EMA]]</f>
        <v>4.2486010454897347E-3</v>
      </c>
      <c r="U225" s="1">
        <f>(Table2[[#This Row],[Close Price]]-Table2[[#This Row],[200D EMA]])/Table2[[#This Row],[200D EMA]]</f>
        <v>0.26152727278201354</v>
      </c>
      <c r="V225">
        <v>0.37365065319436103</v>
      </c>
      <c r="W225">
        <v>317.3</v>
      </c>
      <c r="X225">
        <v>322.8</v>
      </c>
      <c r="Y225">
        <v>310</v>
      </c>
      <c r="Z225">
        <v>325.8</v>
      </c>
      <c r="AA225">
        <v>310</v>
      </c>
      <c r="AB225">
        <v>342</v>
      </c>
      <c r="AC225" s="1">
        <f>(Table2[[#This Row],[Close Price]]/Table2[[#This Row],[Day Low]])-1</f>
        <v>2.36369366530087E-3</v>
      </c>
      <c r="AD225" s="1">
        <f>(Table2[[#This Row],[Day High]]/Table2[[#This Row],[Close Price]])-1</f>
        <v>1.4934758685741345E-2</v>
      </c>
      <c r="AE225" s="1">
        <f>(Table2[[#This Row],[Close Price]]/Table2[[#This Row],[Current Week Low]])-1</f>
        <v>2.5967741935484012E-2</v>
      </c>
      <c r="AF225" s="1">
        <f>(Table2[[#This Row],[Current Week High]]/Table2[[#This Row],[Close Price]])-1</f>
        <v>2.4367237855683177E-2</v>
      </c>
      <c r="AG225" s="1">
        <f>(Table2[[#This Row],[Close Price]]/Table2[[#This Row],[Current Month Low]])-1</f>
        <v>2.5967741935484012E-2</v>
      </c>
      <c r="AH225" s="1">
        <f>(Table2[[#This Row],[Current Month High]]/Table2[[#This Row],[Close Price]])-1</f>
        <v>7.5302625373368848E-2</v>
      </c>
      <c r="AI225">
        <v>13.488445213016799</v>
      </c>
      <c r="AJ225">
        <v>123.663853727144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0.08</v>
      </c>
      <c r="AM225" t="s">
        <v>3121</v>
      </c>
      <c r="AN225">
        <v>-6.12</v>
      </c>
      <c r="AO225" t="s">
        <v>3120</v>
      </c>
      <c r="AQ225">
        <f>(Table2[[#This Row],[Sharpe Ratio]]-AVERAGE(Table2[Sharpe Ratio]))/_xlfn.STDEV.P(Table2[Sharpe Ratio])</f>
        <v>-0.72305686320743012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7.2157861892681641E-2</v>
      </c>
      <c r="AS225">
        <f>_xlfn.RANK.AVG(Table2[[#This Row],[1Y Return vs Nifty Z-Score]],Table2[1Y Return vs Nifty Z-Score])</f>
        <v>134</v>
      </c>
      <c r="AT225">
        <f>_xlfn.RANK.AVG(Table2[[#This Row],[6M Return vs Nifty Z-Score]],Table2[6M Return vs Nifty Z-Score])</f>
        <v>90</v>
      </c>
      <c r="AU225">
        <f>_xlfn.RANK.AVG(Table2[[#This Row],[Sharpe Ratio Z-Score]],Table2[Sharpe Ratio Z-Score])</f>
        <v>548.5</v>
      </c>
      <c r="AV225">
        <f>(Table2[[#This Row],[Rank 1Y]]+Table2[[#This Row],[Rank 6M]]+Table2[[#This Row],[Rank Sharpe]])/3</f>
        <v>257.5</v>
      </c>
    </row>
    <row r="226" spans="1:48" x14ac:dyDescent="0.3">
      <c r="A226" t="s">
        <v>451</v>
      </c>
      <c r="B226" t="s">
        <v>452</v>
      </c>
      <c r="C226" t="s">
        <v>3080</v>
      </c>
      <c r="D226" t="s">
        <v>54</v>
      </c>
      <c r="E226">
        <v>48705.081805169997</v>
      </c>
      <c r="F226">
        <v>2875.05</v>
      </c>
      <c r="G226">
        <v>76.471693297719597</v>
      </c>
      <c r="H226">
        <f>(Table2[[#This Row],[1Y Return vs Nifty]]-AVERAGE(Table2[1Y Return vs Nifty]))/_xlfn.STDEV.P(Table2[1Y Return vs Nifty])</f>
        <v>0.65366645259274458</v>
      </c>
      <c r="I226">
        <v>13.1174163463177</v>
      </c>
      <c r="J226">
        <f>(Table2[[#This Row],[1M Return vs Nifty]]-AVERAGE(Table2[1M Return vs Nifty]))/_xlfn.STDEV.P(Table2[1M Return vs Nifty])</f>
        <v>1.3558136507986596</v>
      </c>
      <c r="K226">
        <v>8.7987404083379097</v>
      </c>
      <c r="L226">
        <f>(Table2[[#This Row],[6M Return vs Nifty]]-AVERAGE(Table2[6M Return vs Nifty]))/_xlfn.STDEV.P(Table2[6M Return vs Nifty])</f>
        <v>0.10515062899707325</v>
      </c>
      <c r="M226">
        <v>7.1439944034511402</v>
      </c>
      <c r="N226">
        <f>(Table2[[#This Row],[1W Return vs Nifty]]-AVERAGE(Table2[1W Return vs Nifty]))/_xlfn.STDEV.P(Table2[1W Return vs Nifty])</f>
        <v>1.5577280105599973</v>
      </c>
      <c r="O226">
        <v>2731.77</v>
      </c>
      <c r="P226">
        <v>2601.6672649215302</v>
      </c>
      <c r="Q226">
        <v>2188.99579262221</v>
      </c>
      <c r="R226">
        <v>74.921594148345804</v>
      </c>
      <c r="S226" s="1">
        <f>(Table2[[#This Row],[Close Price]]-Table2[[#This Row],[20D EMA]])/Table2[[#This Row],[20D EMA]]</f>
        <v>5.2449510756762172E-2</v>
      </c>
      <c r="T226" s="1">
        <f>(Table2[[#This Row],[Close Price]]-Table2[[#This Row],[50D EMA]])/Table2[[#This Row],[50D EMA]]</f>
        <v>0.10507982276000831</v>
      </c>
      <c r="U226" s="1">
        <f>(Table2[[#This Row],[Close Price]]-Table2[[#This Row],[200D EMA]])/Table2[[#This Row],[200D EMA]]</f>
        <v>0.31341047328188881</v>
      </c>
      <c r="V226">
        <v>0.72977442714755603</v>
      </c>
      <c r="W226">
        <v>2867.75</v>
      </c>
      <c r="X226">
        <v>2929</v>
      </c>
      <c r="Y226">
        <v>2728</v>
      </c>
      <c r="Z226">
        <v>2940</v>
      </c>
      <c r="AA226">
        <v>2702.1</v>
      </c>
      <c r="AB226">
        <v>2940</v>
      </c>
      <c r="AC226" s="1">
        <f>(Table2[[#This Row],[Close Price]]/Table2[[#This Row],[Day Low]])-1</f>
        <v>2.545549646935763E-3</v>
      </c>
      <c r="AD226" s="1">
        <f>(Table2[[#This Row],[Day High]]/Table2[[#This Row],[Close Price]])-1</f>
        <v>1.8764891045373044E-2</v>
      </c>
      <c r="AE226" s="1">
        <f>(Table2[[#This Row],[Close Price]]/Table2[[#This Row],[Current Week Low]])-1</f>
        <v>5.3903958944281571E-2</v>
      </c>
      <c r="AF226" s="1">
        <f>(Table2[[#This Row],[Current Week High]]/Table2[[#This Row],[Close Price]])-1</f>
        <v>2.2590911462409213E-2</v>
      </c>
      <c r="AG226" s="1">
        <f>(Table2[[#This Row],[Close Price]]/Table2[[#This Row],[Current Month Low]])-1</f>
        <v>6.4005773287443279E-2</v>
      </c>
      <c r="AH226" s="1">
        <f>(Table2[[#This Row],[Current Month High]]/Table2[[#This Row],[Close Price]])-1</f>
        <v>2.2590911462409213E-2</v>
      </c>
      <c r="AI226">
        <v>2.25909114624092</v>
      </c>
      <c r="AJ226">
        <v>107.57734377820201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0.05</v>
      </c>
      <c r="AM226" t="s">
        <v>3121</v>
      </c>
      <c r="AN226">
        <v>6.68</v>
      </c>
      <c r="AO226" t="s">
        <v>3121</v>
      </c>
      <c r="AP226">
        <v>5.8802011638790001E-2</v>
      </c>
      <c r="AQ226">
        <f>(Table2[[#This Row],[Sharpe Ratio]]-AVERAGE(Table2[Sharpe Ratio]))/_xlfn.STDEV.P(Table2[Sharpe Ratio])</f>
        <v>-3.9019718730113638E-2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3.633339024218361</v>
      </c>
      <c r="AS226">
        <f>_xlfn.RANK.AVG(Table2[[#This Row],[1Y Return vs Nifty Z-Score]],Table2[1Y Return vs Nifty Z-Score])</f>
        <v>137</v>
      </c>
      <c r="AT226">
        <f>_xlfn.RANK.AVG(Table2[[#This Row],[6M Return vs Nifty Z-Score]],Table2[6M Return vs Nifty Z-Score])</f>
        <v>281</v>
      </c>
      <c r="AU226">
        <f>_xlfn.RANK.AVG(Table2[[#This Row],[Sharpe Ratio Z-Score]],Table2[Sharpe Ratio Z-Score])</f>
        <v>355</v>
      </c>
      <c r="AV226">
        <f>(Table2[[#This Row],[Rank 1Y]]+Table2[[#This Row],[Rank 6M]]+Table2[[#This Row],[Rank Sharpe]])/3</f>
        <v>257.66666666666669</v>
      </c>
    </row>
    <row r="227" spans="1:48" x14ac:dyDescent="0.3">
      <c r="A227" t="s">
        <v>802</v>
      </c>
      <c r="B227" t="s">
        <v>803</v>
      </c>
      <c r="C227" t="s">
        <v>3084</v>
      </c>
      <c r="D227" t="s">
        <v>804</v>
      </c>
      <c r="E227">
        <v>19590.914213529999</v>
      </c>
      <c r="F227">
        <v>284.35000000000002</v>
      </c>
      <c r="G227">
        <v>66.657052452643697</v>
      </c>
      <c r="H227">
        <f>(Table2[[#This Row],[1Y Return vs Nifty]]-AVERAGE(Table2[1Y Return vs Nifty]))/_xlfn.STDEV.P(Table2[1Y Return vs Nifty])</f>
        <v>0.50444957906112198</v>
      </c>
      <c r="I227">
        <v>12.797577588636999</v>
      </c>
      <c r="J227">
        <f>(Table2[[#This Row],[1M Return vs Nifty]]-AVERAGE(Table2[1M Return vs Nifty]))/_xlfn.STDEV.P(Table2[1M Return vs Nifty])</f>
        <v>1.3257809409791732</v>
      </c>
      <c r="K227">
        <v>26.267239315665801</v>
      </c>
      <c r="L227">
        <f>(Table2[[#This Row],[6M Return vs Nifty]]-AVERAGE(Table2[6M Return vs Nifty]))/_xlfn.STDEV.P(Table2[6M Return vs Nifty])</f>
        <v>0.70139347608676317</v>
      </c>
      <c r="M227">
        <v>-2.4815065962132499</v>
      </c>
      <c r="N227">
        <f>(Table2[[#This Row],[1W Return vs Nifty]]-AVERAGE(Table2[1W Return vs Nifty]))/_xlfn.STDEV.P(Table2[1W Return vs Nifty])</f>
        <v>-0.34955986982989301</v>
      </c>
      <c r="O227">
        <v>267.67</v>
      </c>
      <c r="P227">
        <v>242.97208327106901</v>
      </c>
      <c r="Q227">
        <v>203.26486520598499</v>
      </c>
      <c r="R227">
        <v>59.883070389492197</v>
      </c>
      <c r="S227" s="1">
        <f>(Table2[[#This Row],[Close Price]]-Table2[[#This Row],[20D EMA]])/Table2[[#This Row],[20D EMA]]</f>
        <v>6.2315537789068648E-2</v>
      </c>
      <c r="T227" s="1">
        <f>(Table2[[#This Row],[Close Price]]-Table2[[#This Row],[50D EMA]])/Table2[[#This Row],[50D EMA]]</f>
        <v>0.17029905729033165</v>
      </c>
      <c r="U227" s="1">
        <f>(Table2[[#This Row],[Close Price]]-Table2[[#This Row],[200D EMA]])/Table2[[#This Row],[200D EMA]]</f>
        <v>0.39891367704814507</v>
      </c>
      <c r="V227">
        <v>2.90651304088767</v>
      </c>
      <c r="W227">
        <v>282.39999999999998</v>
      </c>
      <c r="X227">
        <v>289.64999999999998</v>
      </c>
      <c r="Y227">
        <v>272.25</v>
      </c>
      <c r="Z227">
        <v>317.89999999999998</v>
      </c>
      <c r="AA227">
        <v>272.25</v>
      </c>
      <c r="AB227">
        <v>317.89999999999998</v>
      </c>
      <c r="AC227" s="1">
        <f>(Table2[[#This Row],[Close Price]]/Table2[[#This Row],[Day Low]])-1</f>
        <v>6.9050991501418135E-3</v>
      </c>
      <c r="AD227" s="1">
        <f>(Table2[[#This Row],[Day High]]/Table2[[#This Row],[Close Price]])-1</f>
        <v>1.863900123087725E-2</v>
      </c>
      <c r="AE227" s="1">
        <f>(Table2[[#This Row],[Close Price]]/Table2[[#This Row],[Current Week Low]])-1</f>
        <v>4.4444444444444509E-2</v>
      </c>
      <c r="AF227" s="1">
        <f>(Table2[[#This Row],[Current Week High]]/Table2[[#This Row],[Close Price]])-1</f>
        <v>0.11798839458413912</v>
      </c>
      <c r="AG227" s="1">
        <f>(Table2[[#This Row],[Close Price]]/Table2[[#This Row],[Current Month Low]])-1</f>
        <v>4.4444444444444509E-2</v>
      </c>
      <c r="AH227" s="1">
        <f>(Table2[[#This Row],[Current Month High]]/Table2[[#This Row],[Close Price]])-1</f>
        <v>0.11798839458413912</v>
      </c>
      <c r="AI227">
        <v>11.7988394584139</v>
      </c>
      <c r="AJ227">
        <v>95.900792283844297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0.23</v>
      </c>
      <c r="AM227" t="s">
        <v>3121</v>
      </c>
      <c r="AN227">
        <v>14.68</v>
      </c>
      <c r="AO227" t="s">
        <v>3121</v>
      </c>
      <c r="AP227">
        <v>2.2261408840052E-2</v>
      </c>
      <c r="AQ227">
        <f>(Table2[[#This Row],[Sharpe Ratio]]-AVERAGE(Table2[Sharpe Ratio]))/_xlfn.STDEV.P(Table2[Sharpe Ratio])</f>
        <v>-0.46409241436285986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1.7179717119343054</v>
      </c>
      <c r="AS227">
        <f>_xlfn.RANK.AVG(Table2[[#This Row],[1Y Return vs Nifty Z-Score]],Table2[1Y Return vs Nifty Z-Score])</f>
        <v>169</v>
      </c>
      <c r="AT227">
        <f>_xlfn.RANK.AVG(Table2[[#This Row],[6M Return vs Nifty Z-Score]],Table2[6M Return vs Nifty Z-Score])</f>
        <v>139</v>
      </c>
      <c r="AU227">
        <f>_xlfn.RANK.AVG(Table2[[#This Row],[Sharpe Ratio Z-Score]],Table2[Sharpe Ratio Z-Score])</f>
        <v>465</v>
      </c>
      <c r="AV227">
        <f>(Table2[[#This Row],[Rank 1Y]]+Table2[[#This Row],[Rank 6M]]+Table2[[#This Row],[Rank Sharpe]])/3</f>
        <v>257.66666666666669</v>
      </c>
    </row>
    <row r="228" spans="1:48" x14ac:dyDescent="0.3">
      <c r="A228" t="s">
        <v>1389</v>
      </c>
      <c r="B228" t="s">
        <v>1390</v>
      </c>
      <c r="C228" t="s">
        <v>605</v>
      </c>
      <c r="D228" t="s">
        <v>605</v>
      </c>
      <c r="E228">
        <v>7702.3332825999996</v>
      </c>
      <c r="F228">
        <v>388.9</v>
      </c>
      <c r="G228">
        <v>43.909796464205698</v>
      </c>
      <c r="H228">
        <f>(Table2[[#This Row],[1Y Return vs Nifty]]-AVERAGE(Table2[1Y Return vs Nifty]))/_xlfn.STDEV.P(Table2[1Y Return vs Nifty])</f>
        <v>0.15861171564901977</v>
      </c>
      <c r="I228">
        <v>-6.6166156351429697</v>
      </c>
      <c r="J228">
        <f>(Table2[[#This Row],[1M Return vs Nifty]]-AVERAGE(Table2[1M Return vs Nifty]))/_xlfn.STDEV.P(Table2[1M Return vs Nifty])</f>
        <v>-0.49720272647022312</v>
      </c>
      <c r="K228">
        <v>37.365215604385703</v>
      </c>
      <c r="L228">
        <f>(Table2[[#This Row],[6M Return vs Nifty]]-AVERAGE(Table2[6M Return vs Nifty]))/_xlfn.STDEV.P(Table2[6M Return vs Nifty])</f>
        <v>1.0801947122104012</v>
      </c>
      <c r="M228">
        <v>2.2483993201333399</v>
      </c>
      <c r="N228">
        <f>(Table2[[#This Row],[1W Return vs Nifty]]-AVERAGE(Table2[1W Return vs Nifty]))/_xlfn.STDEV.P(Table2[1W Return vs Nifty])</f>
        <v>0.58766846040941945</v>
      </c>
      <c r="O228">
        <v>391.49</v>
      </c>
      <c r="P228">
        <v>386.56058414828402</v>
      </c>
      <c r="Q228">
        <v>334.90280664682302</v>
      </c>
      <c r="R228">
        <v>47.722082559144397</v>
      </c>
      <c r="S228" s="1">
        <f>(Table2[[#This Row],[Close Price]]-Table2[[#This Row],[20D EMA]])/Table2[[#This Row],[20D EMA]]</f>
        <v>-6.6157500830162502E-3</v>
      </c>
      <c r="T228" s="1">
        <f>(Table2[[#This Row],[Close Price]]-Table2[[#This Row],[50D EMA]])/Table2[[#This Row],[50D EMA]]</f>
        <v>6.0518737492867587E-3</v>
      </c>
      <c r="U228" s="1">
        <f>(Table2[[#This Row],[Close Price]]-Table2[[#This Row],[200D EMA]])/Table2[[#This Row],[200D EMA]]</f>
        <v>0.16123243007073554</v>
      </c>
      <c r="V228">
        <v>1.0555003656275601</v>
      </c>
      <c r="W228">
        <v>380.9</v>
      </c>
      <c r="X228">
        <v>395.85</v>
      </c>
      <c r="Y228">
        <v>359</v>
      </c>
      <c r="Z228">
        <v>408</v>
      </c>
      <c r="AA228">
        <v>359</v>
      </c>
      <c r="AB228">
        <v>408</v>
      </c>
      <c r="AC228" s="1">
        <f>(Table2[[#This Row],[Close Price]]/Table2[[#This Row],[Day Low]])-1</f>
        <v>2.100288789708582E-2</v>
      </c>
      <c r="AD228" s="1">
        <f>(Table2[[#This Row],[Day High]]/Table2[[#This Row],[Close Price]])-1</f>
        <v>1.7870917973772382E-2</v>
      </c>
      <c r="AE228" s="1">
        <f>(Table2[[#This Row],[Close Price]]/Table2[[#This Row],[Current Week Low]])-1</f>
        <v>8.3286908077994326E-2</v>
      </c>
      <c r="AF228" s="1">
        <f>(Table2[[#This Row],[Current Week High]]/Table2[[#This Row],[Close Price]])-1</f>
        <v>4.9112882489071863E-2</v>
      </c>
      <c r="AG228" s="1">
        <f>(Table2[[#This Row],[Close Price]]/Table2[[#This Row],[Current Month Low]])-1</f>
        <v>8.3286908077994326E-2</v>
      </c>
      <c r="AH228" s="1">
        <f>(Table2[[#This Row],[Current Month High]]/Table2[[#This Row],[Close Price]])-1</f>
        <v>4.9112882489071863E-2</v>
      </c>
      <c r="AI228">
        <v>15.878117768063699</v>
      </c>
      <c r="AJ228">
        <v>86.881307063911507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-0.1</v>
      </c>
      <c r="AM228" t="s">
        <v>3120</v>
      </c>
      <c r="AN228">
        <v>-1.54</v>
      </c>
      <c r="AO228" t="s">
        <v>3120</v>
      </c>
      <c r="AP228">
        <v>3.5896669442328E-2</v>
      </c>
      <c r="AQ228">
        <f>(Table2[[#This Row],[Sharpe Ratio]]-AVERAGE(Table2[Sharpe Ratio]))/_xlfn.STDEV.P(Table2[Sharpe Ratio])</f>
        <v>-0.30547497141075242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1.0237971903878649</v>
      </c>
      <c r="AS228">
        <f>_xlfn.RANK.AVG(Table2[[#This Row],[1Y Return vs Nifty Z-Score]],Table2[1Y Return vs Nifty Z-Score])</f>
        <v>254</v>
      </c>
      <c r="AT228">
        <f>_xlfn.RANK.AVG(Table2[[#This Row],[6M Return vs Nifty Z-Score]],Table2[6M Return vs Nifty Z-Score])</f>
        <v>98</v>
      </c>
      <c r="AU228">
        <f>_xlfn.RANK.AVG(Table2[[#This Row],[Sharpe Ratio Z-Score]],Table2[Sharpe Ratio Z-Score])</f>
        <v>422</v>
      </c>
      <c r="AV228">
        <f>(Table2[[#This Row],[Rank 1Y]]+Table2[[#This Row],[Rank 6M]]+Table2[[#This Row],[Rank Sharpe]])/3</f>
        <v>258</v>
      </c>
    </row>
    <row r="229" spans="1:48" x14ac:dyDescent="0.3">
      <c r="A229" t="s">
        <v>331</v>
      </c>
      <c r="B229" t="s">
        <v>332</v>
      </c>
      <c r="C229" t="s">
        <v>3082</v>
      </c>
      <c r="D229" t="s">
        <v>136</v>
      </c>
      <c r="E229">
        <v>76195.907569959905</v>
      </c>
      <c r="F229">
        <v>1636.55</v>
      </c>
      <c r="G229">
        <v>45.807386111519698</v>
      </c>
      <c r="H229">
        <f>(Table2[[#This Row],[1Y Return vs Nifty]]-AVERAGE(Table2[1Y Return vs Nifty]))/_xlfn.STDEV.P(Table2[1Y Return vs Nifty])</f>
        <v>0.18746171626419558</v>
      </c>
      <c r="I229">
        <v>-4.0763482961661301</v>
      </c>
      <c r="J229">
        <f>(Table2[[#This Row],[1M Return vs Nifty]]-AVERAGE(Table2[1M Return vs Nifty]))/_xlfn.STDEV.P(Table2[1M Return vs Nifty])</f>
        <v>-0.25867281093205469</v>
      </c>
      <c r="K229">
        <v>12.6751204251897</v>
      </c>
      <c r="L229">
        <f>(Table2[[#This Row],[6M Return vs Nifty]]-AVERAGE(Table2[6M Return vs Nifty]))/_xlfn.STDEV.P(Table2[6M Return vs Nifty])</f>
        <v>0.23746101639273756</v>
      </c>
      <c r="M229">
        <v>-3.64376281131978</v>
      </c>
      <c r="N229">
        <f>(Table2[[#This Row],[1W Return vs Nifty]]-AVERAGE(Table2[1W Return vs Nifty]))/_xlfn.STDEV.P(Table2[1W Return vs Nifty])</f>
        <v>-0.57986031788530346</v>
      </c>
      <c r="O229">
        <v>1631.13</v>
      </c>
      <c r="P229">
        <v>1599.7223138105301</v>
      </c>
      <c r="Q229">
        <v>1352.61545177936</v>
      </c>
      <c r="R229">
        <v>52.075404732639001</v>
      </c>
      <c r="S229" s="1">
        <f>(Table2[[#This Row],[Close Price]]-Table2[[#This Row],[20D EMA]])/Table2[[#This Row],[20D EMA]]</f>
        <v>3.3228498035103547E-3</v>
      </c>
      <c r="T229" s="1">
        <f>(Table2[[#This Row],[Close Price]]-Table2[[#This Row],[50D EMA]])/Table2[[#This Row],[50D EMA]]</f>
        <v>2.3021299303968908E-2</v>
      </c>
      <c r="U229" s="1">
        <f>(Table2[[#This Row],[Close Price]]-Table2[[#This Row],[200D EMA]])/Table2[[#This Row],[200D EMA]]</f>
        <v>0.20991520379803827</v>
      </c>
      <c r="V229">
        <v>1.1585345521307</v>
      </c>
      <c r="W229">
        <v>1617.9</v>
      </c>
      <c r="X229">
        <v>1654.95</v>
      </c>
      <c r="Y229">
        <v>1510.4</v>
      </c>
      <c r="Z229">
        <v>1654.95</v>
      </c>
      <c r="AA229">
        <v>1510.4</v>
      </c>
      <c r="AB229">
        <v>1771.2</v>
      </c>
      <c r="AC229" s="1">
        <f>(Table2[[#This Row],[Close Price]]/Table2[[#This Row],[Day Low]])-1</f>
        <v>1.1527288460349672E-2</v>
      </c>
      <c r="AD229" s="1">
        <f>(Table2[[#This Row],[Day High]]/Table2[[#This Row],[Close Price]])-1</f>
        <v>1.1243163972991965E-2</v>
      </c>
      <c r="AE229" s="1">
        <f>(Table2[[#This Row],[Close Price]]/Table2[[#This Row],[Current Week Low]])-1</f>
        <v>8.352092161016933E-2</v>
      </c>
      <c r="AF229" s="1">
        <f>(Table2[[#This Row],[Current Week High]]/Table2[[#This Row],[Close Price]])-1</f>
        <v>1.1243163972991965E-2</v>
      </c>
      <c r="AG229" s="1">
        <f>(Table2[[#This Row],[Close Price]]/Table2[[#This Row],[Current Month Low]])-1</f>
        <v>8.352092161016933E-2</v>
      </c>
      <c r="AH229" s="1">
        <f>(Table2[[#This Row],[Current Month High]]/Table2[[#This Row],[Close Price]])-1</f>
        <v>8.2276740704530837E-2</v>
      </c>
      <c r="AI229">
        <v>10.2624423329565</v>
      </c>
      <c r="AJ229">
        <v>84.462353471596003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0.02</v>
      </c>
      <c r="AM229" t="s">
        <v>3121</v>
      </c>
      <c r="AN229">
        <v>2.85</v>
      </c>
      <c r="AO229" t="s">
        <v>3121</v>
      </c>
      <c r="AP229">
        <v>8.0060594686297004E-2</v>
      </c>
      <c r="AQ229">
        <f>(Table2[[#This Row],[Sharpe Ratio]]-AVERAGE(Table2[Sharpe Ratio]))/_xlfn.STDEV.P(Table2[Sharpe Ratio])</f>
        <v>0.2082789711986823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-0.20533142496174273</v>
      </c>
      <c r="AS229">
        <f>_xlfn.RANK.AVG(Table2[[#This Row],[1Y Return vs Nifty Z-Score]],Table2[1Y Return vs Nifty Z-Score])</f>
        <v>246</v>
      </c>
      <c r="AT229">
        <f>_xlfn.RANK.AVG(Table2[[#This Row],[6M Return vs Nifty Z-Score]],Table2[6M Return vs Nifty Z-Score])</f>
        <v>255</v>
      </c>
      <c r="AU229">
        <f>_xlfn.RANK.AVG(Table2[[#This Row],[Sharpe Ratio Z-Score]],Table2[Sharpe Ratio Z-Score])</f>
        <v>279</v>
      </c>
      <c r="AV229">
        <f>(Table2[[#This Row],[Rank 1Y]]+Table2[[#This Row],[Rank 6M]]+Table2[[#This Row],[Rank Sharpe]])/3</f>
        <v>260</v>
      </c>
    </row>
    <row r="230" spans="1:48" x14ac:dyDescent="0.3">
      <c r="A230" t="s">
        <v>622</v>
      </c>
      <c r="B230" t="s">
        <v>623</v>
      </c>
      <c r="C230" t="s">
        <v>3083</v>
      </c>
      <c r="D230" t="s">
        <v>624</v>
      </c>
      <c r="E230">
        <v>29315.333166299999</v>
      </c>
      <c r="F230">
        <v>303.14999999999998</v>
      </c>
      <c r="G230">
        <v>75.454231602842</v>
      </c>
      <c r="H230">
        <f>(Table2[[#This Row],[1Y Return vs Nifty]]-AVERAGE(Table2[1Y Return vs Nifty]))/_xlfn.STDEV.P(Table2[1Y Return vs Nifty])</f>
        <v>0.63819747563838247</v>
      </c>
      <c r="I230">
        <v>-14.6511661493776</v>
      </c>
      <c r="J230">
        <f>(Table2[[#This Row],[1M Return vs Nifty]]-AVERAGE(Table2[1M Return vs Nifty]))/_xlfn.STDEV.P(Table2[1M Return vs Nifty])</f>
        <v>-1.2516432635514296</v>
      </c>
      <c r="K230">
        <v>0.34811118171275002</v>
      </c>
      <c r="L230">
        <f>(Table2[[#This Row],[6M Return vs Nifty]]-AVERAGE(Table2[6M Return vs Nifty]))/_xlfn.STDEV.P(Table2[6M Return vs Nifty])</f>
        <v>-0.18329013838155181</v>
      </c>
      <c r="M230">
        <v>-4.5911696389575303</v>
      </c>
      <c r="N230">
        <f>(Table2[[#This Row],[1W Return vs Nifty]]-AVERAGE(Table2[1W Return vs Nifty]))/_xlfn.STDEV.P(Table2[1W Return vs Nifty])</f>
        <v>-0.76758847460308033</v>
      </c>
      <c r="O230">
        <v>310.32</v>
      </c>
      <c r="P230">
        <v>322.14857277644802</v>
      </c>
      <c r="Q230">
        <v>283.55788912898203</v>
      </c>
      <c r="R230">
        <v>46.4791666110238</v>
      </c>
      <c r="S230" s="1">
        <f>(Table2[[#This Row],[Close Price]]-Table2[[#This Row],[20D EMA]])/Table2[[#This Row],[20D EMA]]</f>
        <v>-2.3105181747873214E-2</v>
      </c>
      <c r="T230" s="1">
        <f>(Table2[[#This Row],[Close Price]]-Table2[[#This Row],[50D EMA]])/Table2[[#This Row],[50D EMA]]</f>
        <v>-5.8974567581374711E-2</v>
      </c>
      <c r="U230" s="1">
        <f>(Table2[[#This Row],[Close Price]]-Table2[[#This Row],[200D EMA]])/Table2[[#This Row],[200D EMA]]</f>
        <v>6.9093866269071019E-2</v>
      </c>
      <c r="V230">
        <v>0.53291949067844502</v>
      </c>
      <c r="W230">
        <v>299.55</v>
      </c>
      <c r="X230">
        <v>306.5</v>
      </c>
      <c r="Y230">
        <v>282.10000000000002</v>
      </c>
      <c r="Z230">
        <v>306.5</v>
      </c>
      <c r="AA230">
        <v>282.10000000000002</v>
      </c>
      <c r="AB230">
        <v>329.7</v>
      </c>
      <c r="AC230" s="1">
        <f>(Table2[[#This Row],[Close Price]]/Table2[[#This Row],[Day Low]])-1</f>
        <v>1.2018027040560764E-2</v>
      </c>
      <c r="AD230" s="1">
        <f>(Table2[[#This Row],[Day High]]/Table2[[#This Row],[Close Price]])-1</f>
        <v>1.1050634999175468E-2</v>
      </c>
      <c r="AE230" s="1">
        <f>(Table2[[#This Row],[Close Price]]/Table2[[#This Row],[Current Week Low]])-1</f>
        <v>7.4618929457638927E-2</v>
      </c>
      <c r="AF230" s="1">
        <f>(Table2[[#This Row],[Current Week High]]/Table2[[#This Row],[Close Price]])-1</f>
        <v>1.1050634999175468E-2</v>
      </c>
      <c r="AG230" s="1">
        <f>(Table2[[#This Row],[Close Price]]/Table2[[#This Row],[Current Month Low]])-1</f>
        <v>7.4618929457638927E-2</v>
      </c>
      <c r="AH230" s="1">
        <f>(Table2[[#This Row],[Current Month High]]/Table2[[#This Row],[Close Price]])-1</f>
        <v>8.7580405739732914E-2</v>
      </c>
      <c r="AI230">
        <v>37.159821870361199</v>
      </c>
      <c r="AJ230">
        <v>124.389341228719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-0.13</v>
      </c>
      <c r="AM230" t="s">
        <v>3120</v>
      </c>
      <c r="AN230">
        <v>-2.48</v>
      </c>
      <c r="AO230" t="s">
        <v>3120</v>
      </c>
      <c r="AP230">
        <v>8.3170485951570006E-2</v>
      </c>
      <c r="AQ230">
        <f>(Table2[[#This Row],[Sharpe Ratio]]-AVERAGE(Table2[Sharpe Ratio]))/_xlfn.STDEV.P(Table2[Sharpe Ratio])</f>
        <v>0.24445598421993389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139</v>
      </c>
      <c r="AT230">
        <f>_xlfn.RANK.AVG(Table2[[#This Row],[6M Return vs Nifty Z-Score]],Table2[6M Return vs Nifty Z-Score])</f>
        <v>375</v>
      </c>
      <c r="AU230">
        <f>_xlfn.RANK.AVG(Table2[[#This Row],[Sharpe Ratio Z-Score]],Table2[Sharpe Ratio Z-Score])</f>
        <v>267</v>
      </c>
      <c r="AV230">
        <f>(Table2[[#This Row],[Rank 1Y]]+Table2[[#This Row],[Rank 6M]]+Table2[[#This Row],[Rank Sharpe]])/3</f>
        <v>260.33333333333331</v>
      </c>
    </row>
    <row r="231" spans="1:48" x14ac:dyDescent="0.3">
      <c r="A231" t="s">
        <v>246</v>
      </c>
      <c r="B231" t="s">
        <v>247</v>
      </c>
      <c r="C231" t="s">
        <v>3078</v>
      </c>
      <c r="D231" t="s">
        <v>248</v>
      </c>
      <c r="E231">
        <v>105825.912357234</v>
      </c>
      <c r="F231">
        <v>1454.95</v>
      </c>
      <c r="G231">
        <v>19.196497737141701</v>
      </c>
      <c r="H231">
        <f>(Table2[[#This Row],[1Y Return vs Nifty]]-AVERAGE(Table2[1Y Return vs Nifty]))/_xlfn.STDEV.P(Table2[1Y Return vs Nifty])</f>
        <v>-0.21711687482259637</v>
      </c>
      <c r="I231">
        <v>13.9642863950442</v>
      </c>
      <c r="J231">
        <f>(Table2[[#This Row],[1M Return vs Nifty]]-AVERAGE(Table2[1M Return vs Nifty]))/_xlfn.STDEV.P(Table2[1M Return vs Nifty])</f>
        <v>1.4353343524567375</v>
      </c>
      <c r="K231">
        <v>19.032360422962402</v>
      </c>
      <c r="L231">
        <f>(Table2[[#This Row],[6M Return vs Nifty]]-AVERAGE(Table2[6M Return vs Nifty]))/_xlfn.STDEV.P(Table2[6M Return vs Nifty])</f>
        <v>0.45444925882920606</v>
      </c>
      <c r="M231">
        <v>5.5090710210278599</v>
      </c>
      <c r="N231">
        <f>(Table2[[#This Row],[1W Return vs Nifty]]-AVERAGE(Table2[1W Return vs Nifty]))/_xlfn.STDEV.P(Table2[1W Return vs Nifty])</f>
        <v>1.2337688158364508</v>
      </c>
      <c r="O231">
        <v>1390.82</v>
      </c>
      <c r="P231">
        <v>1323.71681340084</v>
      </c>
      <c r="Q231">
        <v>1177.56646450323</v>
      </c>
      <c r="R231">
        <v>72.157361922262396</v>
      </c>
      <c r="S231" s="1">
        <f>(Table2[[#This Row],[Close Price]]-Table2[[#This Row],[20D EMA]])/Table2[[#This Row],[20D EMA]]</f>
        <v>4.6109489365985613E-2</v>
      </c>
      <c r="T231" s="1">
        <f>(Table2[[#This Row],[Close Price]]-Table2[[#This Row],[50D EMA]])/Table2[[#This Row],[50D EMA]]</f>
        <v>9.9139925753455538E-2</v>
      </c>
      <c r="U231" s="1">
        <f>(Table2[[#This Row],[Close Price]]-Table2[[#This Row],[200D EMA]])/Table2[[#This Row],[200D EMA]]</f>
        <v>0.23555658543128391</v>
      </c>
      <c r="V231">
        <v>0.71109121679501197</v>
      </c>
      <c r="W231">
        <v>1446.1</v>
      </c>
      <c r="X231">
        <v>1480.4</v>
      </c>
      <c r="Y231">
        <v>1382.65</v>
      </c>
      <c r="Z231">
        <v>1480.4</v>
      </c>
      <c r="AA231">
        <v>1382.65</v>
      </c>
      <c r="AB231">
        <v>1480.4</v>
      </c>
      <c r="AC231" s="1">
        <f>(Table2[[#This Row],[Close Price]]/Table2[[#This Row],[Day Low]])-1</f>
        <v>6.1199087200056734E-3</v>
      </c>
      <c r="AD231" s="1">
        <f>(Table2[[#This Row],[Day High]]/Table2[[#This Row],[Close Price]])-1</f>
        <v>1.7492010034709127E-2</v>
      </c>
      <c r="AE231" s="1">
        <f>(Table2[[#This Row],[Close Price]]/Table2[[#This Row],[Current Week Low]])-1</f>
        <v>5.2290890680938729E-2</v>
      </c>
      <c r="AF231" s="1">
        <f>(Table2[[#This Row],[Current Week High]]/Table2[[#This Row],[Close Price]])-1</f>
        <v>1.7492010034709127E-2</v>
      </c>
      <c r="AG231" s="1">
        <f>(Table2[[#This Row],[Close Price]]/Table2[[#This Row],[Current Month Low]])-1</f>
        <v>5.2290890680938729E-2</v>
      </c>
      <c r="AH231" s="1">
        <f>(Table2[[#This Row],[Current Month High]]/Table2[[#This Row],[Close Price]])-1</f>
        <v>1.7492010034709127E-2</v>
      </c>
      <c r="AI231">
        <v>1.74920100347091</v>
      </c>
      <c r="AJ231">
        <v>49.065109369397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0.12</v>
      </c>
      <c r="AM231" t="s">
        <v>3121</v>
      </c>
      <c r="AN231">
        <v>5.21</v>
      </c>
      <c r="AO231" t="s">
        <v>3121</v>
      </c>
      <c r="AP231">
        <v>9.8214816683254005E-2</v>
      </c>
      <c r="AQ231">
        <f>(Table2[[#This Row],[Sharpe Ratio]]-AVERAGE(Table2[Sharpe Ratio]))/_xlfn.STDEV.P(Table2[Sharpe Ratio])</f>
        <v>0.41946498046802927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3.325900532767827</v>
      </c>
      <c r="AS231">
        <f>_xlfn.RANK.AVG(Table2[[#This Row],[1Y Return vs Nifty Z-Score]],Table2[1Y Return vs Nifty Z-Score])</f>
        <v>350</v>
      </c>
      <c r="AT231">
        <f>_xlfn.RANK.AVG(Table2[[#This Row],[6M Return vs Nifty Z-Score]],Table2[6M Return vs Nifty Z-Score])</f>
        <v>197</v>
      </c>
      <c r="AU231">
        <f>_xlfn.RANK.AVG(Table2[[#This Row],[Sharpe Ratio Z-Score]],Table2[Sharpe Ratio Z-Score])</f>
        <v>235</v>
      </c>
      <c r="AV231">
        <f>(Table2[[#This Row],[Rank 1Y]]+Table2[[#This Row],[Rank 6M]]+Table2[[#This Row],[Rank Sharpe]])/3</f>
        <v>260.66666666666669</v>
      </c>
    </row>
    <row r="232" spans="1:48" x14ac:dyDescent="0.3">
      <c r="A232" t="s">
        <v>1471</v>
      </c>
      <c r="B232" t="s">
        <v>1472</v>
      </c>
      <c r="C232" t="s">
        <v>3085</v>
      </c>
      <c r="D232" t="s">
        <v>83</v>
      </c>
      <c r="E232">
        <v>6798.5698006000002</v>
      </c>
      <c r="F232">
        <v>331.85</v>
      </c>
      <c r="G232">
        <v>47.027064765453801</v>
      </c>
      <c r="H232">
        <f>(Table2[[#This Row],[1Y Return vs Nifty]]-AVERAGE(Table2[1Y Return vs Nifty]))/_xlfn.STDEV.P(Table2[1Y Return vs Nifty])</f>
        <v>0.20600509837324285</v>
      </c>
      <c r="I232">
        <v>11.9561609740412</v>
      </c>
      <c r="J232">
        <f>(Table2[[#This Row],[1M Return vs Nifty]]-AVERAGE(Table2[1M Return vs Nifty]))/_xlfn.STDEV.P(Table2[1M Return vs Nifty])</f>
        <v>1.2467723142364517</v>
      </c>
      <c r="K232">
        <v>13.976437163338799</v>
      </c>
      <c r="L232">
        <f>(Table2[[#This Row],[6M Return vs Nifty]]-AVERAGE(Table2[6M Return vs Nifty]))/_xlfn.STDEV.P(Table2[6M Return vs Nifty])</f>
        <v>0.28187815841711633</v>
      </c>
      <c r="M232">
        <v>5.1166343829081704</v>
      </c>
      <c r="N232">
        <f>(Table2[[#This Row],[1W Return vs Nifty]]-AVERAGE(Table2[1W Return vs Nifty]))/_xlfn.STDEV.P(Table2[1W Return vs Nifty])</f>
        <v>1.156007705663304</v>
      </c>
      <c r="O232">
        <v>331.86</v>
      </c>
      <c r="P232">
        <v>298.36338309620299</v>
      </c>
      <c r="Q232">
        <v>243.918745255152</v>
      </c>
      <c r="R232">
        <v>44.914183219159703</v>
      </c>
      <c r="S232" s="1">
        <f>(Table2[[#This Row],[Close Price]]-Table2[[#This Row],[20D EMA]])/Table2[[#This Row],[20D EMA]]</f>
        <v>-3.0133188694000194E-5</v>
      </c>
      <c r="T232" s="1">
        <f>(Table2[[#This Row],[Close Price]]-Table2[[#This Row],[50D EMA]])/Table2[[#This Row],[50D EMA]]</f>
        <v>0.11223433839734867</v>
      </c>
      <c r="U232" s="1">
        <f>(Table2[[#This Row],[Close Price]]-Table2[[#This Row],[200D EMA]])/Table2[[#This Row],[200D EMA]]</f>
        <v>0.36049404342772934</v>
      </c>
      <c r="V232">
        <v>1.5011404859534401</v>
      </c>
      <c r="W232">
        <v>329.05</v>
      </c>
      <c r="X232">
        <v>359</v>
      </c>
      <c r="Y232">
        <v>329.05</v>
      </c>
      <c r="Z232">
        <v>362.95</v>
      </c>
      <c r="AA232">
        <v>327.55</v>
      </c>
      <c r="AB232">
        <v>369.6</v>
      </c>
      <c r="AC232" s="1">
        <f>(Table2[[#This Row],[Close Price]]/Table2[[#This Row],[Day Low]])-1</f>
        <v>8.5093450843336527E-3</v>
      </c>
      <c r="AD232" s="1">
        <f>(Table2[[#This Row],[Day High]]/Table2[[#This Row],[Close Price]])-1</f>
        <v>8.1814072623173084E-2</v>
      </c>
      <c r="AE232" s="1">
        <f>(Table2[[#This Row],[Close Price]]/Table2[[#This Row],[Current Week Low]])-1</f>
        <v>8.5093450843336527E-3</v>
      </c>
      <c r="AF232" s="1">
        <f>(Table2[[#This Row],[Current Week High]]/Table2[[#This Row],[Close Price]])-1</f>
        <v>9.371704083170096E-2</v>
      </c>
      <c r="AG232" s="1">
        <f>(Table2[[#This Row],[Close Price]]/Table2[[#This Row],[Current Month Low]])-1</f>
        <v>1.3127766753167514E-2</v>
      </c>
      <c r="AH232" s="1">
        <f>(Table2[[#This Row],[Current Month High]]/Table2[[#This Row],[Close Price]])-1</f>
        <v>0.11375621515745071</v>
      </c>
      <c r="AI232">
        <v>11.375621515744999</v>
      </c>
      <c r="AJ232">
        <v>106.18204411307801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0.45</v>
      </c>
      <c r="AM232" t="s">
        <v>3121</v>
      </c>
      <c r="AN232">
        <v>2.06</v>
      </c>
      <c r="AO232" t="s">
        <v>3121</v>
      </c>
      <c r="AP232">
        <v>7.3518496802234004E-2</v>
      </c>
      <c r="AQ232">
        <f>(Table2[[#This Row],[Sharpe Ratio]]-AVERAGE(Table2[Sharpe Ratio]))/_xlfn.STDEV.P(Table2[Sharpe Ratio])</f>
        <v>0.13217548713771363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3.0228387638278287</v>
      </c>
      <c r="AS232">
        <f>_xlfn.RANK.AVG(Table2[[#This Row],[1Y Return vs Nifty Z-Score]],Table2[1Y Return vs Nifty Z-Score])</f>
        <v>238</v>
      </c>
      <c r="AT232">
        <f>_xlfn.RANK.AVG(Table2[[#This Row],[6M Return vs Nifty Z-Score]],Table2[6M Return vs Nifty Z-Score])</f>
        <v>241</v>
      </c>
      <c r="AU232">
        <f>_xlfn.RANK.AVG(Table2[[#This Row],[Sharpe Ratio Z-Score]],Table2[Sharpe Ratio Z-Score])</f>
        <v>304</v>
      </c>
      <c r="AV232">
        <f>(Table2[[#This Row],[Rank 1Y]]+Table2[[#This Row],[Rank 6M]]+Table2[[#This Row],[Rank Sharpe]])/3</f>
        <v>261</v>
      </c>
    </row>
    <row r="233" spans="1:48" x14ac:dyDescent="0.3">
      <c r="A233" t="s">
        <v>748</v>
      </c>
      <c r="B233" t="s">
        <v>749</v>
      </c>
      <c r="C233" t="s">
        <v>3076</v>
      </c>
      <c r="D233" t="s">
        <v>413</v>
      </c>
      <c r="E233">
        <v>21513.088500099999</v>
      </c>
      <c r="F233">
        <v>4370.75</v>
      </c>
      <c r="G233">
        <v>57.546352189174797</v>
      </c>
      <c r="H233">
        <f>(Table2[[#This Row],[1Y Return vs Nifty]]-AVERAGE(Table2[1Y Return vs Nifty]))/_xlfn.STDEV.P(Table2[1Y Return vs Nifty])</f>
        <v>0.36593506483102473</v>
      </c>
      <c r="I233">
        <v>13.766328077336199</v>
      </c>
      <c r="J233">
        <f>(Table2[[#This Row],[1M Return vs Nifty]]-AVERAGE(Table2[1M Return vs Nifty]))/_xlfn.STDEV.P(Table2[1M Return vs Nifty])</f>
        <v>1.416746158970777</v>
      </c>
      <c r="K233">
        <v>38.575838551715002</v>
      </c>
      <c r="L233">
        <f>(Table2[[#This Row],[6M Return vs Nifty]]-AVERAGE(Table2[6M Return vs Nifty]))/_xlfn.STDEV.P(Table2[6M Return vs Nifty])</f>
        <v>1.1215162520116795</v>
      </c>
      <c r="M233">
        <v>-0.49236733877267103</v>
      </c>
      <c r="N233">
        <f>(Table2[[#This Row],[1W Return vs Nifty]]-AVERAGE(Table2[1W Return vs Nifty]))/_xlfn.STDEV.P(Table2[1W Return vs Nifty])</f>
        <v>4.4587011278575173E-2</v>
      </c>
      <c r="O233">
        <v>4151.99</v>
      </c>
      <c r="P233">
        <v>3905.8810835891099</v>
      </c>
      <c r="Q233">
        <v>3266.2195185017399</v>
      </c>
      <c r="R233">
        <v>58.946972545613001</v>
      </c>
      <c r="S233" s="1">
        <f>(Table2[[#This Row],[Close Price]]-Table2[[#This Row],[20D EMA]])/Table2[[#This Row],[20D EMA]]</f>
        <v>5.2687988169528403E-2</v>
      </c>
      <c r="T233" s="1">
        <f>(Table2[[#This Row],[Close Price]]-Table2[[#This Row],[50D EMA]])/Table2[[#This Row],[50D EMA]]</f>
        <v>0.11901768294075213</v>
      </c>
      <c r="U233" s="1">
        <f>(Table2[[#This Row],[Close Price]]-Table2[[#This Row],[200D EMA]])/Table2[[#This Row],[200D EMA]]</f>
        <v>0.33816786509344099</v>
      </c>
      <c r="V233">
        <v>2.2088351316231098</v>
      </c>
      <c r="W233">
        <v>4322.7</v>
      </c>
      <c r="X233">
        <v>4440</v>
      </c>
      <c r="Y233">
        <v>3850</v>
      </c>
      <c r="Z233">
        <v>4440</v>
      </c>
      <c r="AA233">
        <v>3850</v>
      </c>
      <c r="AB233">
        <v>4525</v>
      </c>
      <c r="AC233" s="1">
        <f>(Table2[[#This Row],[Close Price]]/Table2[[#This Row],[Day Low]])-1</f>
        <v>1.1115737849029639E-2</v>
      </c>
      <c r="AD233" s="1">
        <f>(Table2[[#This Row],[Day High]]/Table2[[#This Row],[Close Price]])-1</f>
        <v>1.5843962706629355E-2</v>
      </c>
      <c r="AE233" s="1">
        <f>(Table2[[#This Row],[Close Price]]/Table2[[#This Row],[Current Week Low]])-1</f>
        <v>0.13525974025974019</v>
      </c>
      <c r="AF233" s="1">
        <f>(Table2[[#This Row],[Current Week High]]/Table2[[#This Row],[Close Price]])-1</f>
        <v>1.5843962706629355E-2</v>
      </c>
      <c r="AG233" s="1">
        <f>(Table2[[#This Row],[Close Price]]/Table2[[#This Row],[Current Month Low]])-1</f>
        <v>0.13525974025974019</v>
      </c>
      <c r="AH233" s="1">
        <f>(Table2[[#This Row],[Current Month High]]/Table2[[#This Row],[Close Price]])-1</f>
        <v>3.5291425956643696E-2</v>
      </c>
      <c r="AI233">
        <v>12.337699479494299</v>
      </c>
      <c r="AJ233">
        <v>95.997757847533606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0.16</v>
      </c>
      <c r="AM233" t="s">
        <v>3121</v>
      </c>
      <c r="AN233">
        <v>7.35</v>
      </c>
      <c r="AO233" t="s">
        <v>3121</v>
      </c>
      <c r="AP233">
        <v>1.5213908401183999E-2</v>
      </c>
      <c r="AQ233">
        <f>(Table2[[#This Row],[Sharpe Ratio]]-AVERAGE(Table2[Sharpe Ratio]))/_xlfn.STDEV.P(Table2[Sharpe Ratio])</f>
        <v>-0.54607518912775899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2.4027092979642974</v>
      </c>
      <c r="AS233">
        <f>_xlfn.RANK.AVG(Table2[[#This Row],[1Y Return vs Nifty Z-Score]],Table2[1Y Return vs Nifty Z-Score])</f>
        <v>198</v>
      </c>
      <c r="AT233">
        <f>_xlfn.RANK.AVG(Table2[[#This Row],[6M Return vs Nifty Z-Score]],Table2[6M Return vs Nifty Z-Score])</f>
        <v>94</v>
      </c>
      <c r="AU233">
        <f>_xlfn.RANK.AVG(Table2[[#This Row],[Sharpe Ratio Z-Score]],Table2[Sharpe Ratio Z-Score])</f>
        <v>492</v>
      </c>
      <c r="AV233">
        <f>(Table2[[#This Row],[Rank 1Y]]+Table2[[#This Row],[Rank 6M]]+Table2[[#This Row],[Rank Sharpe]])/3</f>
        <v>261.33333333333331</v>
      </c>
    </row>
    <row r="234" spans="1:48" x14ac:dyDescent="0.3">
      <c r="A234" t="s">
        <v>1150</v>
      </c>
      <c r="B234" t="s">
        <v>1151</v>
      </c>
      <c r="C234" t="s">
        <v>3078</v>
      </c>
      <c r="D234" t="s">
        <v>372</v>
      </c>
      <c r="E234">
        <v>10508.6254419</v>
      </c>
      <c r="F234">
        <v>771.3</v>
      </c>
      <c r="G234">
        <v>67.2005125567226</v>
      </c>
      <c r="H234">
        <f>(Table2[[#This Row],[1Y Return vs Nifty]]-AVERAGE(Table2[1Y Return vs Nifty]))/_xlfn.STDEV.P(Table2[1Y Return vs Nifty])</f>
        <v>0.5127120737259685</v>
      </c>
      <c r="I234">
        <v>10.4011178195311</v>
      </c>
      <c r="J234">
        <f>(Table2[[#This Row],[1M Return vs Nifty]]-AVERAGE(Table2[1M Return vs Nifty]))/_xlfn.STDEV.P(Table2[1M Return vs Nifty])</f>
        <v>1.1007544890208976</v>
      </c>
      <c r="K234">
        <v>33.100253547879298</v>
      </c>
      <c r="L234">
        <f>(Table2[[#This Row],[6M Return vs Nifty]]-AVERAGE(Table2[6M Return vs Nifty]))/_xlfn.STDEV.P(Table2[6M Return vs Nifty])</f>
        <v>0.93462106373656872</v>
      </c>
      <c r="M234">
        <v>-3.2366809479268599</v>
      </c>
      <c r="N234">
        <f>(Table2[[#This Row],[1W Return vs Nifty]]-AVERAGE(Table2[1W Return vs Nifty]))/_xlfn.STDEV.P(Table2[1W Return vs Nifty])</f>
        <v>-0.49919726414888799</v>
      </c>
      <c r="O234">
        <v>671.53</v>
      </c>
      <c r="P234">
        <v>630.04960528070001</v>
      </c>
      <c r="Q234">
        <v>536.85175966944098</v>
      </c>
      <c r="R234">
        <v>70.483532422735195</v>
      </c>
      <c r="S234" s="1">
        <f>(Table2[[#This Row],[Close Price]]-Table2[[#This Row],[20D EMA]])/Table2[[#This Row],[20D EMA]]</f>
        <v>0.14857117329084327</v>
      </c>
      <c r="T234" s="1">
        <f>(Table2[[#This Row],[Close Price]]-Table2[[#This Row],[50D EMA]])/Table2[[#This Row],[50D EMA]]</f>
        <v>0.22418932340473413</v>
      </c>
      <c r="U234" s="1">
        <f>(Table2[[#This Row],[Close Price]]-Table2[[#This Row],[200D EMA]])/Table2[[#This Row],[200D EMA]]</f>
        <v>0.43670945676869388</v>
      </c>
      <c r="V234">
        <v>1.539893244588</v>
      </c>
      <c r="W234">
        <v>674</v>
      </c>
      <c r="X234">
        <v>793</v>
      </c>
      <c r="Y234">
        <v>635.5</v>
      </c>
      <c r="Z234">
        <v>793</v>
      </c>
      <c r="AA234">
        <v>635.5</v>
      </c>
      <c r="AB234">
        <v>793</v>
      </c>
      <c r="AC234" s="1">
        <f>(Table2[[#This Row],[Close Price]]/Table2[[#This Row],[Day Low]])-1</f>
        <v>0.14436201780415425</v>
      </c>
      <c r="AD234" s="1">
        <f>(Table2[[#This Row],[Day High]]/Table2[[#This Row],[Close Price]])-1</f>
        <v>2.8134318682743409E-2</v>
      </c>
      <c r="AE234" s="1">
        <f>(Table2[[#This Row],[Close Price]]/Table2[[#This Row],[Current Week Low]])-1</f>
        <v>0.21369000786782055</v>
      </c>
      <c r="AF234" s="1">
        <f>(Table2[[#This Row],[Current Week High]]/Table2[[#This Row],[Close Price]])-1</f>
        <v>2.8134318682743409E-2</v>
      </c>
      <c r="AG234" s="1">
        <f>(Table2[[#This Row],[Close Price]]/Table2[[#This Row],[Current Month Low]])-1</f>
        <v>0.21369000786782055</v>
      </c>
      <c r="AH234" s="1">
        <f>(Table2[[#This Row],[Current Month High]]/Table2[[#This Row],[Close Price]])-1</f>
        <v>2.8134318682743409E-2</v>
      </c>
      <c r="AI234">
        <v>2.81343186827434</v>
      </c>
      <c r="AJ234">
        <v>99.870432754599605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0.28000000000000003</v>
      </c>
      <c r="AM234" t="s">
        <v>3121</v>
      </c>
      <c r="AN234">
        <v>4.97</v>
      </c>
      <c r="AO234" t="s">
        <v>3121</v>
      </c>
      <c r="AP234">
        <v>9.1961713174549993E-3</v>
      </c>
      <c r="AQ234">
        <f>(Table2[[#This Row],[Sharpe Ratio]]-AVERAGE(Table2[Sharpe Ratio]))/_xlfn.STDEV.P(Table2[Sharpe Ratio])</f>
        <v>-0.61607884336080232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1.4328115189737445</v>
      </c>
      <c r="AS234">
        <f>_xlfn.RANK.AVG(Table2[[#This Row],[1Y Return vs Nifty Z-Score]],Table2[1Y Return vs Nifty Z-Score])</f>
        <v>166</v>
      </c>
      <c r="AT234">
        <f>_xlfn.RANK.AVG(Table2[[#This Row],[6M Return vs Nifty Z-Score]],Table2[6M Return vs Nifty Z-Score])</f>
        <v>112</v>
      </c>
      <c r="AU234">
        <f>_xlfn.RANK.AVG(Table2[[#This Row],[Sharpe Ratio Z-Score]],Table2[Sharpe Ratio Z-Score])</f>
        <v>508</v>
      </c>
      <c r="AV234">
        <f>(Table2[[#This Row],[Rank 1Y]]+Table2[[#This Row],[Rank 6M]]+Table2[[#This Row],[Rank Sharpe]])/3</f>
        <v>262</v>
      </c>
    </row>
    <row r="235" spans="1:48" x14ac:dyDescent="0.3">
      <c r="A235" t="s">
        <v>1343</v>
      </c>
      <c r="B235" t="s">
        <v>1344</v>
      </c>
      <c r="C235" t="s">
        <v>3088</v>
      </c>
      <c r="D235" t="s">
        <v>95</v>
      </c>
      <c r="E235">
        <v>8051.2683883199998</v>
      </c>
      <c r="F235">
        <v>1035.9000000000001</v>
      </c>
      <c r="G235">
        <v>134.501543030866</v>
      </c>
      <c r="H235">
        <f>(Table2[[#This Row],[1Y Return vs Nifty]]-AVERAGE(Table2[1Y Return vs Nifty]))/_xlfn.STDEV.P(Table2[1Y Return vs Nifty])</f>
        <v>1.5359231632939103</v>
      </c>
      <c r="I235">
        <v>-1.81597817315133</v>
      </c>
      <c r="J235">
        <f>(Table2[[#This Row],[1M Return vs Nifty]]-AVERAGE(Table2[1M Return vs Nifty]))/_xlfn.STDEV.P(Table2[1M Return vs Nifty])</f>
        <v>-4.642511311892486E-2</v>
      </c>
      <c r="K235">
        <v>20.111271312241399</v>
      </c>
      <c r="L235">
        <f>(Table2[[#This Row],[6M Return vs Nifty]]-AVERAGE(Table2[6M Return vs Nifty]))/_xlfn.STDEV.P(Table2[6M Return vs Nifty])</f>
        <v>0.4912751420257252</v>
      </c>
      <c r="M235">
        <v>8.4240827811353594</v>
      </c>
      <c r="N235">
        <f>(Table2[[#This Row],[1W Return vs Nifty]]-AVERAGE(Table2[1W Return vs Nifty]))/_xlfn.STDEV.P(Table2[1W Return vs Nifty])</f>
        <v>1.8113768386750422</v>
      </c>
      <c r="O235">
        <v>995.63</v>
      </c>
      <c r="P235">
        <v>978.98935232526196</v>
      </c>
      <c r="Q235">
        <v>818.482437809099</v>
      </c>
      <c r="R235">
        <v>73.086818616872407</v>
      </c>
      <c r="S235" s="1">
        <f>(Table2[[#This Row],[Close Price]]-Table2[[#This Row],[20D EMA]])/Table2[[#This Row],[20D EMA]]</f>
        <v>4.0446752307584238E-2</v>
      </c>
      <c r="T235" s="1">
        <f>(Table2[[#This Row],[Close Price]]-Table2[[#This Row],[50D EMA]])/Table2[[#This Row],[50D EMA]]</f>
        <v>5.8132039474756196E-2</v>
      </c>
      <c r="U235" s="1">
        <f>(Table2[[#This Row],[Close Price]]-Table2[[#This Row],[200D EMA]])/Table2[[#This Row],[200D EMA]]</f>
        <v>0.26563497534886765</v>
      </c>
      <c r="V235">
        <v>0.82463447623584196</v>
      </c>
      <c r="W235">
        <v>1030.0999999999999</v>
      </c>
      <c r="X235">
        <v>1054</v>
      </c>
      <c r="Y235">
        <v>955</v>
      </c>
      <c r="Z235">
        <v>1057.5999999999999</v>
      </c>
      <c r="AA235">
        <v>955</v>
      </c>
      <c r="AB235">
        <v>1057.5999999999999</v>
      </c>
      <c r="AC235" s="1">
        <f>(Table2[[#This Row],[Close Price]]/Table2[[#This Row],[Day Low]])-1</f>
        <v>5.6305213086109696E-3</v>
      </c>
      <c r="AD235" s="1">
        <f>(Table2[[#This Row],[Day High]]/Table2[[#This Row],[Close Price]])-1</f>
        <v>1.7472729027898426E-2</v>
      </c>
      <c r="AE235" s="1">
        <f>(Table2[[#This Row],[Close Price]]/Table2[[#This Row],[Current Week Low]])-1</f>
        <v>8.4712041884816847E-2</v>
      </c>
      <c r="AF235" s="1">
        <f>(Table2[[#This Row],[Current Week High]]/Table2[[#This Row],[Close Price]])-1</f>
        <v>2.0947967950574187E-2</v>
      </c>
      <c r="AG235" s="1">
        <f>(Table2[[#This Row],[Close Price]]/Table2[[#This Row],[Current Month Low]])-1</f>
        <v>8.4712041884816847E-2</v>
      </c>
      <c r="AH235" s="1">
        <f>(Table2[[#This Row],[Current Month High]]/Table2[[#This Row],[Close Price]])-1</f>
        <v>2.0947967950574187E-2</v>
      </c>
      <c r="AI235">
        <v>13.6210058885992</v>
      </c>
      <c r="AJ235">
        <v>172.605263157894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0.05</v>
      </c>
      <c r="AM235" t="s">
        <v>3121</v>
      </c>
      <c r="AN235">
        <v>6.15</v>
      </c>
      <c r="AO235" t="s">
        <v>3121</v>
      </c>
      <c r="AQ235">
        <f>(Table2[[#This Row],[Sharpe Ratio]]-AVERAGE(Table2[Sharpe Ratio]))/_xlfn.STDEV.P(Table2[Sharpe Ratio])</f>
        <v>-0.72305686320743012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3.0690931676683224</v>
      </c>
      <c r="AS235">
        <f>_xlfn.RANK.AVG(Table2[[#This Row],[1Y Return vs Nifty Z-Score]],Table2[1Y Return vs Nifty Z-Score])</f>
        <v>57</v>
      </c>
      <c r="AT235">
        <f>_xlfn.RANK.AVG(Table2[[#This Row],[6M Return vs Nifty Z-Score]],Table2[6M Return vs Nifty Z-Score])</f>
        <v>183</v>
      </c>
      <c r="AU235">
        <f>_xlfn.RANK.AVG(Table2[[#This Row],[Sharpe Ratio Z-Score]],Table2[Sharpe Ratio Z-Score])</f>
        <v>548.5</v>
      </c>
      <c r="AV235">
        <f>(Table2[[#This Row],[Rank 1Y]]+Table2[[#This Row],[Rank 6M]]+Table2[[#This Row],[Rank Sharpe]])/3</f>
        <v>262.83333333333331</v>
      </c>
    </row>
    <row r="236" spans="1:48" x14ac:dyDescent="0.3">
      <c r="A236" t="s">
        <v>673</v>
      </c>
      <c r="B236" t="s">
        <v>674</v>
      </c>
      <c r="C236" t="s">
        <v>3080</v>
      </c>
      <c r="D236" t="s">
        <v>54</v>
      </c>
      <c r="E236">
        <v>25798.090125449999</v>
      </c>
      <c r="F236">
        <v>1440.35</v>
      </c>
      <c r="G236">
        <v>37.058220348393597</v>
      </c>
      <c r="H236">
        <f>(Table2[[#This Row],[1Y Return vs Nifty]]-AVERAGE(Table2[1Y Return vs Nifty]))/_xlfn.STDEV.P(Table2[1Y Return vs Nifty])</f>
        <v>5.4443791126508698E-2</v>
      </c>
      <c r="I236">
        <v>20.315248816018801</v>
      </c>
      <c r="J236">
        <f>(Table2[[#This Row],[1M Return vs Nifty]]-AVERAGE(Table2[1M Return vs Nifty]))/_xlfn.STDEV.P(Table2[1M Return vs Nifty])</f>
        <v>2.0316867546693795</v>
      </c>
      <c r="K236">
        <v>59.6437493780046</v>
      </c>
      <c r="L236">
        <f>(Table2[[#This Row],[6M Return vs Nifty]]-AVERAGE(Table2[6M Return vs Nifty]))/_xlfn.STDEV.P(Table2[6M Return vs Nifty])</f>
        <v>1.8406158838655149</v>
      </c>
      <c r="M236">
        <v>8.7681538598187103</v>
      </c>
      <c r="N236">
        <f>(Table2[[#This Row],[1W Return vs Nifty]]-AVERAGE(Table2[1W Return vs Nifty]))/_xlfn.STDEV.P(Table2[1W Return vs Nifty])</f>
        <v>1.8795543390865339</v>
      </c>
      <c r="O236">
        <v>1330.3</v>
      </c>
      <c r="P236">
        <v>1234.39912476174</v>
      </c>
      <c r="Q236">
        <v>1022.28344943415</v>
      </c>
      <c r="R236">
        <v>74.006349387447401</v>
      </c>
      <c r="S236" s="1">
        <f>(Table2[[#This Row],[Close Price]]-Table2[[#This Row],[20D EMA]])/Table2[[#This Row],[20D EMA]]</f>
        <v>8.2725700969706051E-2</v>
      </c>
      <c r="T236" s="1">
        <f>(Table2[[#This Row],[Close Price]]-Table2[[#This Row],[50D EMA]])/Table2[[#This Row],[50D EMA]]</f>
        <v>0.16684301787560962</v>
      </c>
      <c r="U236" s="1">
        <f>(Table2[[#This Row],[Close Price]]-Table2[[#This Row],[200D EMA]])/Table2[[#This Row],[200D EMA]]</f>
        <v>0.40895365252881311</v>
      </c>
      <c r="V236">
        <v>0.84541829992525896</v>
      </c>
      <c r="W236">
        <v>1427</v>
      </c>
      <c r="X236">
        <v>1468.05</v>
      </c>
      <c r="Y236">
        <v>1291.95</v>
      </c>
      <c r="Z236">
        <v>1468.05</v>
      </c>
      <c r="AA236">
        <v>1291.95</v>
      </c>
      <c r="AB236">
        <v>1468.05</v>
      </c>
      <c r="AC236" s="1">
        <f>(Table2[[#This Row],[Close Price]]/Table2[[#This Row],[Day Low]])-1</f>
        <v>9.3552908199017182E-3</v>
      </c>
      <c r="AD236" s="1">
        <f>(Table2[[#This Row],[Day High]]/Table2[[#This Row],[Close Price]])-1</f>
        <v>1.9231436803554658E-2</v>
      </c>
      <c r="AE236" s="1">
        <f>(Table2[[#This Row],[Close Price]]/Table2[[#This Row],[Current Week Low]])-1</f>
        <v>0.11486512635937918</v>
      </c>
      <c r="AF236" s="1">
        <f>(Table2[[#This Row],[Current Week High]]/Table2[[#This Row],[Close Price]])-1</f>
        <v>1.9231436803554658E-2</v>
      </c>
      <c r="AG236" s="1">
        <f>(Table2[[#This Row],[Close Price]]/Table2[[#This Row],[Current Month Low]])-1</f>
        <v>0.11486512635937918</v>
      </c>
      <c r="AH236" s="1">
        <f>(Table2[[#This Row],[Current Month High]]/Table2[[#This Row],[Close Price]])-1</f>
        <v>1.9231436803554658E-2</v>
      </c>
      <c r="AI236">
        <v>1.92314368035546</v>
      </c>
      <c r="AJ236">
        <v>98.888428610880894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0.25</v>
      </c>
      <c r="AM236" t="s">
        <v>3121</v>
      </c>
      <c r="AN236">
        <v>9.2799999999999994</v>
      </c>
      <c r="AO236" t="s">
        <v>3121</v>
      </c>
      <c r="AP236">
        <v>2.0580276079650999E-2</v>
      </c>
      <c r="AQ236">
        <f>(Table2[[#This Row],[Sharpe Ratio]]-AVERAGE(Table2[Sharpe Ratio]))/_xlfn.STDEV.P(Table2[Sharpe Ratio])</f>
        <v>-0.48364884144525189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5.3226519273026849</v>
      </c>
      <c r="AS236">
        <f>_xlfn.RANK.AVG(Table2[[#This Row],[1Y Return vs Nifty Z-Score]],Table2[1Y Return vs Nifty Z-Score])</f>
        <v>284</v>
      </c>
      <c r="AT236">
        <f>_xlfn.RANK.AVG(Table2[[#This Row],[6M Return vs Nifty Z-Score]],Table2[6M Return vs Nifty Z-Score])</f>
        <v>42</v>
      </c>
      <c r="AU236">
        <f>_xlfn.RANK.AVG(Table2[[#This Row],[Sharpe Ratio Z-Score]],Table2[Sharpe Ratio Z-Score])</f>
        <v>468</v>
      </c>
      <c r="AV236">
        <f>(Table2[[#This Row],[Rank 1Y]]+Table2[[#This Row],[Rank 6M]]+Table2[[#This Row],[Rank Sharpe]])/3</f>
        <v>264.66666666666669</v>
      </c>
    </row>
    <row r="237" spans="1:48" x14ac:dyDescent="0.3">
      <c r="A237" t="s">
        <v>1397</v>
      </c>
      <c r="B237" t="s">
        <v>1398</v>
      </c>
      <c r="C237" t="s">
        <v>3082</v>
      </c>
      <c r="D237" t="s">
        <v>204</v>
      </c>
      <c r="E237">
        <v>7527.09637398</v>
      </c>
      <c r="F237">
        <v>1393.95</v>
      </c>
      <c r="G237">
        <v>26.481755766660399</v>
      </c>
      <c r="H237">
        <f>(Table2[[#This Row],[1Y Return vs Nifty]]-AVERAGE(Table2[1Y Return vs Nifty]))/_xlfn.STDEV.P(Table2[1Y Return vs Nifty])</f>
        <v>-0.10635546814500713</v>
      </c>
      <c r="I237">
        <v>2.0352512299803598</v>
      </c>
      <c r="J237">
        <f>(Table2[[#This Row],[1M Return vs Nifty]]-AVERAGE(Table2[1M Return vs Nifty]))/_xlfn.STDEV.P(Table2[1M Return vs Nifty])</f>
        <v>0.31520352735996149</v>
      </c>
      <c r="K237">
        <v>28.2140741671375</v>
      </c>
      <c r="L237">
        <f>(Table2[[#This Row],[6M Return vs Nifty]]-AVERAGE(Table2[6M Return vs Nifty]))/_xlfn.STDEV.P(Table2[6M Return vs Nifty])</f>
        <v>0.76784373954746499</v>
      </c>
      <c r="M237">
        <v>-1.8438063066792201</v>
      </c>
      <c r="N237">
        <f>(Table2[[#This Row],[1W Return vs Nifty]]-AVERAGE(Table2[1W Return vs Nifty]))/_xlfn.STDEV.P(Table2[1W Return vs Nifty])</f>
        <v>-0.22319989816797259</v>
      </c>
      <c r="O237">
        <v>1383.17</v>
      </c>
      <c r="P237">
        <v>1303.55711522099</v>
      </c>
      <c r="Q237">
        <v>1100.3146099093699</v>
      </c>
      <c r="R237">
        <v>50.059311414067899</v>
      </c>
      <c r="S237" s="1">
        <f>(Table2[[#This Row],[Close Price]]-Table2[[#This Row],[20D EMA]])/Table2[[#This Row],[20D EMA]]</f>
        <v>7.7936913033104915E-3</v>
      </c>
      <c r="T237" s="1">
        <f>(Table2[[#This Row],[Close Price]]-Table2[[#This Row],[50D EMA]])/Table2[[#This Row],[50D EMA]]</f>
        <v>6.9343248349870643E-2</v>
      </c>
      <c r="U237" s="1">
        <f>(Table2[[#This Row],[Close Price]]-Table2[[#This Row],[200D EMA]])/Table2[[#This Row],[200D EMA]]</f>
        <v>0.26686493794244553</v>
      </c>
      <c r="V237">
        <v>0.72716168577982099</v>
      </c>
      <c r="W237">
        <v>1377.45</v>
      </c>
      <c r="X237">
        <v>1413.7</v>
      </c>
      <c r="Y237">
        <v>1339.7</v>
      </c>
      <c r="Z237">
        <v>1479</v>
      </c>
      <c r="AA237">
        <v>1339.7</v>
      </c>
      <c r="AB237">
        <v>1479</v>
      </c>
      <c r="AC237" s="1">
        <f>(Table2[[#This Row],[Close Price]]/Table2[[#This Row],[Day Low]])-1</f>
        <v>1.1978656212566774E-2</v>
      </c>
      <c r="AD237" s="1">
        <f>(Table2[[#This Row],[Day High]]/Table2[[#This Row],[Close Price]])-1</f>
        <v>1.4168370458050861E-2</v>
      </c>
      <c r="AE237" s="1">
        <f>(Table2[[#This Row],[Close Price]]/Table2[[#This Row],[Current Week Low]])-1</f>
        <v>4.0494140479211849E-2</v>
      </c>
      <c r="AF237" s="1">
        <f>(Table2[[#This Row],[Current Week High]]/Table2[[#This Row],[Close Price]])-1</f>
        <v>6.1013666200365746E-2</v>
      </c>
      <c r="AG237" s="1">
        <f>(Table2[[#This Row],[Close Price]]/Table2[[#This Row],[Current Month Low]])-1</f>
        <v>4.0494140479211849E-2</v>
      </c>
      <c r="AH237" s="1">
        <f>(Table2[[#This Row],[Current Month High]]/Table2[[#This Row],[Close Price]])-1</f>
        <v>6.1013666200365746E-2</v>
      </c>
      <c r="AI237">
        <v>6.1013666200365702</v>
      </c>
      <c r="AJ237">
        <v>69.890310786105999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0.23</v>
      </c>
      <c r="AM237" t="s">
        <v>3121</v>
      </c>
      <c r="AN237">
        <v>1.77</v>
      </c>
      <c r="AO237" t="s">
        <v>3121</v>
      </c>
      <c r="AP237">
        <v>6.1198241699913003E-2</v>
      </c>
      <c r="AQ237">
        <f>(Table2[[#This Row],[Sharpe Ratio]]-AVERAGE(Table2[Sharpe Ratio]))/_xlfn.STDEV.P(Table2[Sharpe Ratio])</f>
        <v>-1.1144645703870269E-2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0.74234725489057651</v>
      </c>
      <c r="AS237">
        <f>_xlfn.RANK.AVG(Table2[[#This Row],[1Y Return vs Nifty Z-Score]],Table2[1Y Return vs Nifty Z-Score])</f>
        <v>316</v>
      </c>
      <c r="AT237">
        <f>_xlfn.RANK.AVG(Table2[[#This Row],[6M Return vs Nifty Z-Score]],Table2[6M Return vs Nifty Z-Score])</f>
        <v>131</v>
      </c>
      <c r="AU237">
        <f>_xlfn.RANK.AVG(Table2[[#This Row],[Sharpe Ratio Z-Score]],Table2[Sharpe Ratio Z-Score])</f>
        <v>347</v>
      </c>
      <c r="AV237">
        <f>(Table2[[#This Row],[Rank 1Y]]+Table2[[#This Row],[Rank 6M]]+Table2[[#This Row],[Rank Sharpe]])/3</f>
        <v>264.66666666666669</v>
      </c>
    </row>
    <row r="238" spans="1:48" x14ac:dyDescent="0.3">
      <c r="A238" t="s">
        <v>211</v>
      </c>
      <c r="B238" t="s">
        <v>212</v>
      </c>
      <c r="C238" t="s">
        <v>3089</v>
      </c>
      <c r="D238" t="s">
        <v>141</v>
      </c>
      <c r="E238">
        <v>123828.11880811</v>
      </c>
      <c r="F238">
        <v>1244.3499999999999</v>
      </c>
      <c r="G238">
        <v>51.0070479475322</v>
      </c>
      <c r="H238">
        <f>(Table2[[#This Row],[1Y Return vs Nifty]]-AVERAGE(Table2[1Y Return vs Nifty]))/_xlfn.STDEV.P(Table2[1Y Return vs Nifty])</f>
        <v>0.26651476515703892</v>
      </c>
      <c r="I238">
        <v>-23.223015753280901</v>
      </c>
      <c r="J238">
        <f>(Table2[[#This Row],[1M Return vs Nifty]]-AVERAGE(Table2[1M Return vs Nifty]))/_xlfn.STDEV.P(Table2[1M Return vs Nifty])</f>
        <v>-2.0565359339616518</v>
      </c>
      <c r="K238">
        <v>2.4190456286952098</v>
      </c>
      <c r="L238">
        <f>(Table2[[#This Row],[6M Return vs Nifty]]-AVERAGE(Table2[6M Return vs Nifty]))/_xlfn.STDEV.P(Table2[6M Return vs Nifty])</f>
        <v>-0.1126040503922195</v>
      </c>
      <c r="M238">
        <v>-4.9675226597777504</v>
      </c>
      <c r="N238">
        <f>(Table2[[#This Row],[1W Return vs Nifty]]-AVERAGE(Table2[1W Return vs Nifty]))/_xlfn.STDEV.P(Table2[1W Return vs Nifty])</f>
        <v>-0.84216262460146041</v>
      </c>
      <c r="O238">
        <v>1315.96</v>
      </c>
      <c r="P238">
        <v>1358.17760973186</v>
      </c>
      <c r="Q238">
        <v>1169.12072296469</v>
      </c>
      <c r="R238">
        <v>41.115064629972103</v>
      </c>
      <c r="S238" s="1">
        <f>(Table2[[#This Row],[Close Price]]-Table2[[#This Row],[20D EMA]])/Table2[[#This Row],[20D EMA]]</f>
        <v>-5.4416547615429134E-2</v>
      </c>
      <c r="T238" s="1">
        <f>(Table2[[#This Row],[Close Price]]-Table2[[#This Row],[50D EMA]])/Table2[[#This Row],[50D EMA]]</f>
        <v>-8.3809075423009416E-2</v>
      </c>
      <c r="U238" s="1">
        <f>(Table2[[#This Row],[Close Price]]-Table2[[#This Row],[200D EMA]])/Table2[[#This Row],[200D EMA]]</f>
        <v>6.4346885276775637E-2</v>
      </c>
      <c r="V238">
        <v>1.0728924028382401</v>
      </c>
      <c r="W238">
        <v>1184.5999999999999</v>
      </c>
      <c r="X238">
        <v>1275</v>
      </c>
      <c r="Y238">
        <v>1147.9000000000001</v>
      </c>
      <c r="Z238">
        <v>1275</v>
      </c>
      <c r="AA238">
        <v>1147.9000000000001</v>
      </c>
      <c r="AB238">
        <v>1319</v>
      </c>
      <c r="AC238" s="1">
        <f>(Table2[[#This Row],[Close Price]]/Table2[[#This Row],[Day Low]])-1</f>
        <v>5.0438966739827729E-2</v>
      </c>
      <c r="AD238" s="1">
        <f>(Table2[[#This Row],[Day High]]/Table2[[#This Row],[Close Price]])-1</f>
        <v>2.4631333627998631E-2</v>
      </c>
      <c r="AE238" s="1">
        <f>(Table2[[#This Row],[Close Price]]/Table2[[#This Row],[Current Week Low]])-1</f>
        <v>8.4022998519034608E-2</v>
      </c>
      <c r="AF238" s="1">
        <f>(Table2[[#This Row],[Current Week High]]/Table2[[#This Row],[Close Price]])-1</f>
        <v>2.4631333627998631E-2</v>
      </c>
      <c r="AG238" s="1">
        <f>(Table2[[#This Row],[Close Price]]/Table2[[#This Row],[Current Month Low]])-1</f>
        <v>8.4022998519034608E-2</v>
      </c>
      <c r="AH238" s="1">
        <f>(Table2[[#This Row],[Current Month High]]/Table2[[#This Row],[Close Price]])-1</f>
        <v>5.9991160043396219E-2</v>
      </c>
      <c r="AI238">
        <v>32.595330895648303</v>
      </c>
      <c r="AJ238">
        <v>94.111223773496604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-0.06</v>
      </c>
      <c r="AM238" t="s">
        <v>3120</v>
      </c>
      <c r="AN238">
        <v>-11.13</v>
      </c>
      <c r="AO238" t="s">
        <v>3120</v>
      </c>
      <c r="AP238">
        <v>0.1007821262835</v>
      </c>
      <c r="AQ238">
        <f>(Table2[[#This Row],[Sharpe Ratio]]-AVERAGE(Table2[Sharpe Ratio]))/_xlfn.STDEV.P(Table2[Sharpe Ratio])</f>
        <v>0.44933020240514748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224</v>
      </c>
      <c r="AT238">
        <f>_xlfn.RANK.AVG(Table2[[#This Row],[6M Return vs Nifty Z-Score]],Table2[6M Return vs Nifty Z-Score])</f>
        <v>346</v>
      </c>
      <c r="AU238">
        <f>_xlfn.RANK.AVG(Table2[[#This Row],[Sharpe Ratio Z-Score]],Table2[Sharpe Ratio Z-Score])</f>
        <v>227</v>
      </c>
      <c r="AV238">
        <f>(Table2[[#This Row],[Rank 1Y]]+Table2[[#This Row],[Rank 6M]]+Table2[[#This Row],[Rank Sharpe]])/3</f>
        <v>265.66666666666669</v>
      </c>
    </row>
    <row r="239" spans="1:48" x14ac:dyDescent="0.3">
      <c r="A239" t="s">
        <v>1497</v>
      </c>
      <c r="B239" t="s">
        <v>1498</v>
      </c>
      <c r="C239" t="s">
        <v>605</v>
      </c>
      <c r="D239" t="s">
        <v>469</v>
      </c>
      <c r="E239">
        <v>6581.6871577599904</v>
      </c>
      <c r="F239">
        <v>921.7</v>
      </c>
      <c r="G239">
        <v>61.952599937239398</v>
      </c>
      <c r="H239">
        <f>(Table2[[#This Row],[1Y Return vs Nifty]]-AVERAGE(Table2[1Y Return vs Nifty]))/_xlfn.STDEV.P(Table2[1Y Return vs Nifty])</f>
        <v>0.43292544413785589</v>
      </c>
      <c r="I239">
        <v>-1.4629172681881299</v>
      </c>
      <c r="J239">
        <f>(Table2[[#This Row],[1M Return vs Nifty]]-AVERAGE(Table2[1M Return vs Nifty]))/_xlfn.STDEV.P(Table2[1M Return vs Nifty])</f>
        <v>-1.3272859201185044E-2</v>
      </c>
      <c r="K239">
        <v>-9.2566929032244403</v>
      </c>
      <c r="L239">
        <f>(Table2[[#This Row],[6M Return vs Nifty]]-AVERAGE(Table2[6M Return vs Nifty]))/_xlfn.STDEV.P(Table2[6M Return vs Nifty])</f>
        <v>-0.51112573339877976</v>
      </c>
      <c r="M239">
        <v>0.73817257449178897</v>
      </c>
      <c r="N239">
        <f>(Table2[[#This Row],[1W Return vs Nifty]]-AVERAGE(Table2[1W Return vs Nifty]))/_xlfn.STDEV.P(Table2[1W Return vs Nifty])</f>
        <v>0.28841783764150042</v>
      </c>
      <c r="O239">
        <v>955.16</v>
      </c>
      <c r="P239">
        <v>921.39349503830397</v>
      </c>
      <c r="Q239">
        <v>830.13718007907698</v>
      </c>
      <c r="R239">
        <v>41.695946015122701</v>
      </c>
      <c r="S239" s="1">
        <f>(Table2[[#This Row],[Close Price]]-Table2[[#This Row],[20D EMA]])/Table2[[#This Row],[20D EMA]]</f>
        <v>-3.503078018342469E-2</v>
      </c>
      <c r="T239" s="1">
        <f>(Table2[[#This Row],[Close Price]]-Table2[[#This Row],[50D EMA]])/Table2[[#This Row],[50D EMA]]</f>
        <v>3.3265370696299067E-4</v>
      </c>
      <c r="U239" s="1">
        <f>(Table2[[#This Row],[Close Price]]-Table2[[#This Row],[200D EMA]])/Table2[[#This Row],[200D EMA]]</f>
        <v>0.11029842069259083</v>
      </c>
      <c r="V239">
        <v>2.2498752279902599</v>
      </c>
      <c r="W239">
        <v>906</v>
      </c>
      <c r="X239">
        <v>965</v>
      </c>
      <c r="Y239">
        <v>891.1</v>
      </c>
      <c r="Z239">
        <v>1128</v>
      </c>
      <c r="AA239">
        <v>891.1</v>
      </c>
      <c r="AB239">
        <v>1128</v>
      </c>
      <c r="AC239" s="1">
        <f>(Table2[[#This Row],[Close Price]]/Table2[[#This Row],[Day Low]])-1</f>
        <v>1.7328918322295772E-2</v>
      </c>
      <c r="AD239" s="1">
        <f>(Table2[[#This Row],[Day High]]/Table2[[#This Row],[Close Price]])-1</f>
        <v>4.6978409460779025E-2</v>
      </c>
      <c r="AE239" s="1">
        <f>(Table2[[#This Row],[Close Price]]/Table2[[#This Row],[Current Week Low]])-1</f>
        <v>3.4339580294018734E-2</v>
      </c>
      <c r="AF239" s="1">
        <f>(Table2[[#This Row],[Current Week High]]/Table2[[#This Row],[Close Price]])-1</f>
        <v>0.22382553976348052</v>
      </c>
      <c r="AG239" s="1">
        <f>(Table2[[#This Row],[Close Price]]/Table2[[#This Row],[Current Month Low]])-1</f>
        <v>3.4339580294018734E-2</v>
      </c>
      <c r="AH239" s="1">
        <f>(Table2[[#This Row],[Current Month High]]/Table2[[#This Row],[Close Price]])-1</f>
        <v>0.22382553976348052</v>
      </c>
      <c r="AI239">
        <v>22.382553976347999</v>
      </c>
      <c r="AJ239">
        <v>87.337398373983703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0.01</v>
      </c>
      <c r="AM239" t="s">
        <v>3121</v>
      </c>
      <c r="AN239">
        <v>-6.53</v>
      </c>
      <c r="AO239" t="s">
        <v>3120</v>
      </c>
      <c r="AP239">
        <v>0.13939993403412099</v>
      </c>
      <c r="AQ239">
        <f>(Table2[[#This Row],[Sharpe Ratio]]-AVERAGE(Table2[Sharpe Ratio]))/_xlfn.STDEV.P(Table2[Sharpe Ratio])</f>
        <v>0.89856678808486035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1.0955114772642518</v>
      </c>
      <c r="AS239">
        <f>_xlfn.RANK.AVG(Table2[[#This Row],[1Y Return vs Nifty Z-Score]],Table2[1Y Return vs Nifty Z-Score])</f>
        <v>184</v>
      </c>
      <c r="AT239">
        <f>_xlfn.RANK.AVG(Table2[[#This Row],[6M Return vs Nifty Z-Score]],Table2[6M Return vs Nifty Z-Score])</f>
        <v>485</v>
      </c>
      <c r="AU239">
        <f>_xlfn.RANK.AVG(Table2[[#This Row],[Sharpe Ratio Z-Score]],Table2[Sharpe Ratio Z-Score])</f>
        <v>129</v>
      </c>
      <c r="AV239">
        <f>(Table2[[#This Row],[Rank 1Y]]+Table2[[#This Row],[Rank 6M]]+Table2[[#This Row],[Rank Sharpe]])/3</f>
        <v>266</v>
      </c>
    </row>
    <row r="240" spans="1:48" x14ac:dyDescent="0.3">
      <c r="A240" t="s">
        <v>154</v>
      </c>
      <c r="B240" t="s">
        <v>155</v>
      </c>
      <c r="C240" t="s">
        <v>3083</v>
      </c>
      <c r="D240" t="s">
        <v>156</v>
      </c>
      <c r="E240">
        <v>167414.63265305999</v>
      </c>
      <c r="F240">
        <v>428.85</v>
      </c>
      <c r="G240">
        <v>48.9204565249143</v>
      </c>
      <c r="H240">
        <f>(Table2[[#This Row],[1Y Return vs Nifty]]-AVERAGE(Table2[1Y Return vs Nifty]))/_xlfn.STDEV.P(Table2[1Y Return vs Nifty])</f>
        <v>0.23479127640837488</v>
      </c>
      <c r="I240">
        <v>-9.2849112776018998</v>
      </c>
      <c r="J240">
        <f>(Table2[[#This Row],[1M Return vs Nifty]]-AVERAGE(Table2[1M Return vs Nifty]))/_xlfn.STDEV.P(Table2[1M Return vs Nifty])</f>
        <v>-0.74775443985128243</v>
      </c>
      <c r="K240">
        <v>44.447601501925398</v>
      </c>
      <c r="L240">
        <f>(Table2[[#This Row],[6M Return vs Nifty]]-AVERAGE(Table2[6M Return vs Nifty]))/_xlfn.STDEV.P(Table2[6M Return vs Nifty])</f>
        <v>1.3219339683502347</v>
      </c>
      <c r="M240">
        <v>-1.72000746452987</v>
      </c>
      <c r="N240">
        <f>(Table2[[#This Row],[1W Return vs Nifty]]-AVERAGE(Table2[1W Return vs Nifty]))/_xlfn.STDEV.P(Table2[1W Return vs Nifty])</f>
        <v>-0.19866922373907905</v>
      </c>
      <c r="O240">
        <v>437.46</v>
      </c>
      <c r="P240">
        <v>435.482278012226</v>
      </c>
      <c r="Q240">
        <v>361.24029290185399</v>
      </c>
      <c r="R240">
        <v>45.379587443502103</v>
      </c>
      <c r="S240" s="1">
        <f>(Table2[[#This Row],[Close Price]]-Table2[[#This Row],[20D EMA]])/Table2[[#This Row],[20D EMA]]</f>
        <v>-1.9681799478809395E-2</v>
      </c>
      <c r="T240" s="1">
        <f>(Table2[[#This Row],[Close Price]]-Table2[[#This Row],[50D EMA]])/Table2[[#This Row],[50D EMA]]</f>
        <v>-1.5229731144282714E-2</v>
      </c>
      <c r="U240" s="1">
        <f>(Table2[[#This Row],[Close Price]]-Table2[[#This Row],[200D EMA]])/Table2[[#This Row],[200D EMA]]</f>
        <v>0.18715992768978026</v>
      </c>
      <c r="V240">
        <v>1.0130089422573001</v>
      </c>
      <c r="W240">
        <v>423.55</v>
      </c>
      <c r="X240">
        <v>432.25</v>
      </c>
      <c r="Y240">
        <v>404.25</v>
      </c>
      <c r="Z240">
        <v>434.45</v>
      </c>
      <c r="AA240">
        <v>404.25</v>
      </c>
      <c r="AB240">
        <v>462.25</v>
      </c>
      <c r="AC240" s="1">
        <f>(Table2[[#This Row],[Close Price]]/Table2[[#This Row],[Day Low]])-1</f>
        <v>1.2513280604415034E-2</v>
      </c>
      <c r="AD240" s="1">
        <f>(Table2[[#This Row],[Day High]]/Table2[[#This Row],[Close Price]])-1</f>
        <v>7.9281800163226723E-3</v>
      </c>
      <c r="AE240" s="1">
        <f>(Table2[[#This Row],[Close Price]]/Table2[[#This Row],[Current Week Low]])-1</f>
        <v>6.0853432282003794E-2</v>
      </c>
      <c r="AF240" s="1">
        <f>(Table2[[#This Row],[Current Week High]]/Table2[[#This Row],[Close Price]])-1</f>
        <v>1.3058178850413826E-2</v>
      </c>
      <c r="AG240" s="1">
        <f>(Table2[[#This Row],[Close Price]]/Table2[[#This Row],[Current Month Low]])-1</f>
        <v>6.0853432282003794E-2</v>
      </c>
      <c r="AH240" s="1">
        <f>(Table2[[#This Row],[Current Month High]]/Table2[[#This Row],[Close Price]])-1</f>
        <v>7.7882709572111297E-2</v>
      </c>
      <c r="AI240">
        <v>18.164859507986399</v>
      </c>
      <c r="AJ240">
        <v>106.177884615384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-0.03</v>
      </c>
      <c r="AM240" t="s">
        <v>3120</v>
      </c>
      <c r="AN240">
        <v>-0.89</v>
      </c>
      <c r="AO240" t="s">
        <v>3120</v>
      </c>
      <c r="AP240">
        <v>1.4853443272481E-2</v>
      </c>
      <c r="AQ240">
        <f>(Table2[[#This Row],[Sharpe Ratio]]-AVERAGE(Table2[Sharpe Ratio]))/_xlfn.STDEV.P(Table2[Sharpe Ratio])</f>
        <v>-0.55026843916206547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6.0033142006182566E-2</v>
      </c>
      <c r="AS240">
        <f>_xlfn.RANK.AVG(Table2[[#This Row],[1Y Return vs Nifty Z-Score]],Table2[1Y Return vs Nifty Z-Score])</f>
        <v>231</v>
      </c>
      <c r="AT240">
        <f>_xlfn.RANK.AVG(Table2[[#This Row],[6M Return vs Nifty Z-Score]],Table2[6M Return vs Nifty Z-Score])</f>
        <v>75</v>
      </c>
      <c r="AU240">
        <f>_xlfn.RANK.AVG(Table2[[#This Row],[Sharpe Ratio Z-Score]],Table2[Sharpe Ratio Z-Score])</f>
        <v>494</v>
      </c>
      <c r="AV240">
        <f>(Table2[[#This Row],[Rank 1Y]]+Table2[[#This Row],[Rank 6M]]+Table2[[#This Row],[Rank Sharpe]])/3</f>
        <v>266.66666666666669</v>
      </c>
    </row>
    <row r="241" spans="1:48" x14ac:dyDescent="0.3">
      <c r="A241" t="s">
        <v>326</v>
      </c>
      <c r="B241" t="s">
        <v>327</v>
      </c>
      <c r="C241" t="s">
        <v>3076</v>
      </c>
      <c r="D241" t="s">
        <v>32</v>
      </c>
      <c r="E241">
        <v>77820.844002275</v>
      </c>
      <c r="F241">
        <v>577.75</v>
      </c>
      <c r="G241">
        <v>26.730708672234599</v>
      </c>
      <c r="H241">
        <f>(Table2[[#This Row],[1Y Return vs Nifty]]-AVERAGE(Table2[1Y Return vs Nifty]))/_xlfn.STDEV.P(Table2[1Y Return vs Nifty])</f>
        <v>-0.1025705131158037</v>
      </c>
      <c r="I241">
        <v>5.52198743482142</v>
      </c>
      <c r="J241">
        <f>(Table2[[#This Row],[1M Return vs Nifty]]-AVERAGE(Table2[1M Return vs Nifty]))/_xlfn.STDEV.P(Table2[1M Return vs Nifty])</f>
        <v>0.64260642692233494</v>
      </c>
      <c r="K241">
        <v>-3.19620647037693</v>
      </c>
      <c r="L241">
        <f>(Table2[[#This Row],[6M Return vs Nifty]]-AVERAGE(Table2[6M Return vs Nifty]))/_xlfn.STDEV.P(Table2[6M Return vs Nifty])</f>
        <v>-0.30426642026377437</v>
      </c>
      <c r="M241">
        <v>-4.9283791764420997</v>
      </c>
      <c r="N241">
        <f>(Table2[[#This Row],[1W Return vs Nifty]]-AVERAGE(Table2[1W Return vs Nifty]))/_xlfn.STDEV.P(Table2[1W Return vs Nifty])</f>
        <v>-0.83440636429200399</v>
      </c>
      <c r="O241">
        <v>572.63</v>
      </c>
      <c r="P241">
        <v>560.39789902121902</v>
      </c>
      <c r="Q241">
        <v>500.87510202864303</v>
      </c>
      <c r="R241">
        <v>51.726416432226699</v>
      </c>
      <c r="S241" s="1">
        <f>(Table2[[#This Row],[Close Price]]-Table2[[#This Row],[20D EMA]])/Table2[[#This Row],[20D EMA]]</f>
        <v>8.9412011246354627E-3</v>
      </c>
      <c r="T241" s="1">
        <f>(Table2[[#This Row],[Close Price]]-Table2[[#This Row],[50D EMA]])/Table2[[#This Row],[50D EMA]]</f>
        <v>3.0963893706753454E-2</v>
      </c>
      <c r="U241" s="1">
        <f>(Table2[[#This Row],[Close Price]]-Table2[[#This Row],[200D EMA]])/Table2[[#This Row],[200D EMA]]</f>
        <v>0.15348117257176183</v>
      </c>
      <c r="V241">
        <v>0.82906067020977603</v>
      </c>
      <c r="W241">
        <v>553</v>
      </c>
      <c r="X241">
        <v>579</v>
      </c>
      <c r="Y241">
        <v>553</v>
      </c>
      <c r="Z241">
        <v>588.35</v>
      </c>
      <c r="AA241">
        <v>553</v>
      </c>
      <c r="AB241">
        <v>613.20000000000005</v>
      </c>
      <c r="AC241" s="1">
        <f>(Table2[[#This Row],[Close Price]]/Table2[[#This Row],[Day Low]])-1</f>
        <v>4.4755877034358127E-2</v>
      </c>
      <c r="AD241" s="1">
        <f>(Table2[[#This Row],[Day High]]/Table2[[#This Row],[Close Price]])-1</f>
        <v>2.163565556036362E-3</v>
      </c>
      <c r="AE241" s="1">
        <f>(Table2[[#This Row],[Close Price]]/Table2[[#This Row],[Current Week Low]])-1</f>
        <v>4.4755877034358127E-2</v>
      </c>
      <c r="AF241" s="1">
        <f>(Table2[[#This Row],[Current Week High]]/Table2[[#This Row],[Close Price]])-1</f>
        <v>1.834703591518827E-2</v>
      </c>
      <c r="AG241" s="1">
        <f>(Table2[[#This Row],[Close Price]]/Table2[[#This Row],[Current Month Low]])-1</f>
        <v>4.4755877034358127E-2</v>
      </c>
      <c r="AH241" s="1">
        <f>(Table2[[#This Row],[Current Month High]]/Table2[[#This Row],[Close Price]])-1</f>
        <v>6.135871916919089E-2</v>
      </c>
      <c r="AI241">
        <v>9.5110341843357809</v>
      </c>
      <c r="AJ241">
        <v>55.790750977484102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-0.03</v>
      </c>
      <c r="AM241" t="s">
        <v>3120</v>
      </c>
      <c r="AN241">
        <v>1.43</v>
      </c>
      <c r="AO241" t="s">
        <v>3121</v>
      </c>
      <c r="AP241">
        <v>0.176540192241008</v>
      </c>
      <c r="AQ241">
        <f>(Table2[[#This Row],[Sharpe Ratio]]-AVERAGE(Table2[Sharpe Ratio]))/_xlfn.STDEV.P(Table2[Sharpe Ratio])</f>
        <v>1.330615207194217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0.73197833644496979</v>
      </c>
      <c r="AS241">
        <f>_xlfn.RANK.AVG(Table2[[#This Row],[1Y Return vs Nifty Z-Score]],Table2[1Y Return vs Nifty Z-Score])</f>
        <v>312</v>
      </c>
      <c r="AT241">
        <f>_xlfn.RANK.AVG(Table2[[#This Row],[6M Return vs Nifty Z-Score]],Table2[6M Return vs Nifty Z-Score])</f>
        <v>419</v>
      </c>
      <c r="AU241">
        <f>_xlfn.RANK.AVG(Table2[[#This Row],[Sharpe Ratio Z-Score]],Table2[Sharpe Ratio Z-Score])</f>
        <v>73</v>
      </c>
      <c r="AV241">
        <f>(Table2[[#This Row],[Rank 1Y]]+Table2[[#This Row],[Rank 6M]]+Table2[[#This Row],[Rank Sharpe]])/3</f>
        <v>268</v>
      </c>
    </row>
    <row r="242" spans="1:48" x14ac:dyDescent="0.3">
      <c r="A242" t="s">
        <v>733</v>
      </c>
      <c r="B242" t="s">
        <v>734</v>
      </c>
      <c r="C242" t="s">
        <v>3075</v>
      </c>
      <c r="D242" t="s">
        <v>735</v>
      </c>
      <c r="E242">
        <v>22361.346901600002</v>
      </c>
      <c r="F242">
        <v>1595.2</v>
      </c>
      <c r="G242">
        <v>18.170968180508499</v>
      </c>
      <c r="H242">
        <f>(Table2[[#This Row],[1Y Return vs Nifty]]-AVERAGE(Table2[1Y Return vs Nifty]))/_xlfn.STDEV.P(Table2[1Y Return vs Nifty])</f>
        <v>-0.23270851149790603</v>
      </c>
      <c r="I242">
        <v>2.41064595020267</v>
      </c>
      <c r="J242">
        <f>(Table2[[#This Row],[1M Return vs Nifty]]-AVERAGE(Table2[1M Return vs Nifty]))/_xlfn.STDEV.P(Table2[1M Return vs Nifty])</f>
        <v>0.35045291608932561</v>
      </c>
      <c r="K242">
        <v>31.296238247460501</v>
      </c>
      <c r="L242">
        <f>(Table2[[#This Row],[6M Return vs Nifty]]-AVERAGE(Table2[6M Return vs Nifty]))/_xlfn.STDEV.P(Table2[6M Return vs Nifty])</f>
        <v>0.87304558294560919</v>
      </c>
      <c r="M242">
        <v>3.4442674224762602</v>
      </c>
      <c r="N242">
        <f>(Table2[[#This Row],[1W Return vs Nifty]]-AVERAGE(Table2[1W Return vs Nifty]))/_xlfn.STDEV.P(Table2[1W Return vs Nifty])</f>
        <v>0.82462908596262807</v>
      </c>
      <c r="O242">
        <v>1452.81</v>
      </c>
      <c r="P242">
        <v>1364.87117311001</v>
      </c>
      <c r="Q242">
        <v>1212.16565901325</v>
      </c>
      <c r="R242">
        <v>74.937899425353805</v>
      </c>
      <c r="S242" s="1">
        <f>(Table2[[#This Row],[Close Price]]-Table2[[#This Row],[20D EMA]])/Table2[[#This Row],[20D EMA]]</f>
        <v>9.8010063256723248E-2</v>
      </c>
      <c r="T242" s="1">
        <f>(Table2[[#This Row],[Close Price]]-Table2[[#This Row],[50D EMA]])/Table2[[#This Row],[50D EMA]]</f>
        <v>0.16875499419125423</v>
      </c>
      <c r="U242" s="1">
        <f>(Table2[[#This Row],[Close Price]]-Table2[[#This Row],[200D EMA]])/Table2[[#This Row],[200D EMA]]</f>
        <v>0.31599174431203975</v>
      </c>
      <c r="V242">
        <v>1.50694902106867</v>
      </c>
      <c r="W242">
        <v>1494.2</v>
      </c>
      <c r="X242">
        <v>1634</v>
      </c>
      <c r="Y242">
        <v>1419.05</v>
      </c>
      <c r="Z242">
        <v>1634</v>
      </c>
      <c r="AA242">
        <v>1419.05</v>
      </c>
      <c r="AB242">
        <v>1634</v>
      </c>
      <c r="AC242" s="1">
        <f>(Table2[[#This Row],[Close Price]]/Table2[[#This Row],[Day Low]])-1</f>
        <v>6.759469950475161E-2</v>
      </c>
      <c r="AD242" s="1">
        <f>(Table2[[#This Row],[Day High]]/Table2[[#This Row],[Close Price]])-1</f>
        <v>2.4322968906720144E-2</v>
      </c>
      <c r="AE242" s="1">
        <f>(Table2[[#This Row],[Close Price]]/Table2[[#This Row],[Current Week Low]])-1</f>
        <v>0.12413234205982882</v>
      </c>
      <c r="AF242" s="1">
        <f>(Table2[[#This Row],[Current Week High]]/Table2[[#This Row],[Close Price]])-1</f>
        <v>2.4322968906720144E-2</v>
      </c>
      <c r="AG242" s="1">
        <f>(Table2[[#This Row],[Close Price]]/Table2[[#This Row],[Current Month Low]])-1</f>
        <v>0.12413234205982882</v>
      </c>
      <c r="AH242" s="1">
        <f>(Table2[[#This Row],[Current Month High]]/Table2[[#This Row],[Close Price]])-1</f>
        <v>2.4322968906720144E-2</v>
      </c>
      <c r="AI242">
        <v>2.4322968906720099</v>
      </c>
      <c r="AJ242">
        <v>61.432980822749499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0.15</v>
      </c>
      <c r="AM242" t="s">
        <v>3121</v>
      </c>
      <c r="AN242">
        <v>13.7</v>
      </c>
      <c r="AO242" t="s">
        <v>3121</v>
      </c>
      <c r="AP242">
        <v>6.6584436689424001E-2</v>
      </c>
      <c r="AQ242">
        <f>(Table2[[#This Row],[Sharpe Ratio]]-AVERAGE(Table2[Sharpe Ratio]))/_xlfn.STDEV.P(Table2[Sharpe Ratio])</f>
        <v>5.1512350843381655E-2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1.8669314243430386</v>
      </c>
      <c r="AS242">
        <f>_xlfn.RANK.AVG(Table2[[#This Row],[1Y Return vs Nifty Z-Score]],Table2[1Y Return vs Nifty Z-Score])</f>
        <v>355</v>
      </c>
      <c r="AT242">
        <f>_xlfn.RANK.AVG(Table2[[#This Row],[6M Return vs Nifty Z-Score]],Table2[6M Return vs Nifty Z-Score])</f>
        <v>120</v>
      </c>
      <c r="AU242">
        <f>_xlfn.RANK.AVG(Table2[[#This Row],[Sharpe Ratio Z-Score]],Table2[Sharpe Ratio Z-Score])</f>
        <v>329</v>
      </c>
      <c r="AV242">
        <f>(Table2[[#This Row],[Rank 1Y]]+Table2[[#This Row],[Rank 6M]]+Table2[[#This Row],[Rank Sharpe]])/3</f>
        <v>268</v>
      </c>
    </row>
    <row r="243" spans="1:48" x14ac:dyDescent="0.3">
      <c r="A243" t="s">
        <v>859</v>
      </c>
      <c r="B243" t="s">
        <v>860</v>
      </c>
      <c r="C243" t="s">
        <v>3075</v>
      </c>
      <c r="D243" t="s">
        <v>21</v>
      </c>
      <c r="E243">
        <v>17506.9763919</v>
      </c>
      <c r="F243">
        <v>772.35</v>
      </c>
      <c r="G243">
        <v>30.433196525013098</v>
      </c>
      <c r="H243">
        <f>(Table2[[#This Row],[1Y Return vs Nifty]]-AVERAGE(Table2[1Y Return vs Nifty]))/_xlfn.STDEV.P(Table2[1Y Return vs Nifty])</f>
        <v>-4.6279746046359704E-2</v>
      </c>
      <c r="I243">
        <v>2.7887834120839701</v>
      </c>
      <c r="J243">
        <f>(Table2[[#This Row],[1M Return vs Nifty]]-AVERAGE(Table2[1M Return vs Nifty]))/_xlfn.STDEV.P(Table2[1M Return vs Nifty])</f>
        <v>0.38595984697821906</v>
      </c>
      <c r="K243">
        <v>24.904412518346899</v>
      </c>
      <c r="L243">
        <f>(Table2[[#This Row],[6M Return vs Nifty]]-AVERAGE(Table2[6M Return vs Nifty]))/_xlfn.STDEV.P(Table2[6M Return vs Nifty])</f>
        <v>0.65487684440396432</v>
      </c>
      <c r="M243">
        <v>-0.117644867654232</v>
      </c>
      <c r="N243">
        <f>(Table2[[#This Row],[1W Return vs Nifty]]-AVERAGE(Table2[1W Return vs Nifty]))/_xlfn.STDEV.P(Table2[1W Return vs Nifty])</f>
        <v>0.11883806872471422</v>
      </c>
      <c r="O243">
        <v>760.69</v>
      </c>
      <c r="P243">
        <v>728.61480193129398</v>
      </c>
      <c r="Q243">
        <v>614.94155343986495</v>
      </c>
      <c r="R243">
        <v>55.196627125719601</v>
      </c>
      <c r="S243" s="1">
        <f>(Table2[[#This Row],[Close Price]]-Table2[[#This Row],[20D EMA]])/Table2[[#This Row],[20D EMA]]</f>
        <v>1.5328188881147337E-2</v>
      </c>
      <c r="T243" s="1">
        <f>(Table2[[#This Row],[Close Price]]-Table2[[#This Row],[50D EMA]])/Table2[[#This Row],[50D EMA]]</f>
        <v>6.0025129811774158E-2</v>
      </c>
      <c r="U243" s="1">
        <f>(Table2[[#This Row],[Close Price]]-Table2[[#This Row],[200D EMA]])/Table2[[#This Row],[200D EMA]]</f>
        <v>0.25597302000429545</v>
      </c>
      <c r="V243">
        <v>0.84054458911923602</v>
      </c>
      <c r="W243">
        <v>757.55</v>
      </c>
      <c r="X243">
        <v>777.85</v>
      </c>
      <c r="Y243">
        <v>722.75</v>
      </c>
      <c r="Z243">
        <v>777.85</v>
      </c>
      <c r="AA243">
        <v>722.75</v>
      </c>
      <c r="AB243">
        <v>812</v>
      </c>
      <c r="AC243" s="1">
        <f>(Table2[[#This Row],[Close Price]]/Table2[[#This Row],[Day Low]])-1</f>
        <v>1.9536664246584401E-2</v>
      </c>
      <c r="AD243" s="1">
        <f>(Table2[[#This Row],[Day High]]/Table2[[#This Row],[Close Price]])-1</f>
        <v>7.1211238428172674E-3</v>
      </c>
      <c r="AE243" s="1">
        <f>(Table2[[#This Row],[Close Price]]/Table2[[#This Row],[Current Week Low]])-1</f>
        <v>6.8626772742995445E-2</v>
      </c>
      <c r="AF243" s="1">
        <f>(Table2[[#This Row],[Current Week High]]/Table2[[#This Row],[Close Price]])-1</f>
        <v>7.1211238428172674E-3</v>
      </c>
      <c r="AG243" s="1">
        <f>(Table2[[#This Row],[Close Price]]/Table2[[#This Row],[Current Month Low]])-1</f>
        <v>6.8626772742995445E-2</v>
      </c>
      <c r="AH243" s="1">
        <f>(Table2[[#This Row],[Current Month High]]/Table2[[#This Row],[Close Price]])-1</f>
        <v>5.1336829157765163E-2</v>
      </c>
      <c r="AI243">
        <v>8.6942448371852095</v>
      </c>
      <c r="AJ243">
        <v>69.263642340565397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7.0000000000000007E-2</v>
      </c>
      <c r="AM243" t="s">
        <v>3121</v>
      </c>
      <c r="AN243">
        <v>0.69</v>
      </c>
      <c r="AO243" t="s">
        <v>3121</v>
      </c>
      <c r="AP243">
        <v>5.9535577480447001E-2</v>
      </c>
      <c r="AQ243">
        <f>(Table2[[#This Row],[Sharpe Ratio]]-AVERAGE(Table2[Sharpe Ratio]))/_xlfn.STDEV.P(Table2[Sharpe Ratio])</f>
        <v>-3.0486230340370533E-2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1.0829087837201674</v>
      </c>
      <c r="AS243">
        <f>_xlfn.RANK.AVG(Table2[[#This Row],[1Y Return vs Nifty Z-Score]],Table2[1Y Return vs Nifty Z-Score])</f>
        <v>305</v>
      </c>
      <c r="AT243">
        <f>_xlfn.RANK.AVG(Table2[[#This Row],[6M Return vs Nifty Z-Score]],Table2[6M Return vs Nifty Z-Score])</f>
        <v>146</v>
      </c>
      <c r="AU243">
        <f>_xlfn.RANK.AVG(Table2[[#This Row],[Sharpe Ratio Z-Score]],Table2[Sharpe Ratio Z-Score])</f>
        <v>354</v>
      </c>
      <c r="AV243">
        <f>(Table2[[#This Row],[Rank 1Y]]+Table2[[#This Row],[Rank 6M]]+Table2[[#This Row],[Rank Sharpe]])/3</f>
        <v>268.33333333333331</v>
      </c>
    </row>
    <row r="244" spans="1:48" x14ac:dyDescent="0.3">
      <c r="A244" t="s">
        <v>1806</v>
      </c>
      <c r="B244" t="s">
        <v>1807</v>
      </c>
      <c r="C244" t="s">
        <v>3074</v>
      </c>
      <c r="D244" t="s">
        <v>297</v>
      </c>
      <c r="E244">
        <v>4083.6099350999998</v>
      </c>
      <c r="F244">
        <v>2402.85</v>
      </c>
      <c r="G244">
        <v>87.409623506887399</v>
      </c>
      <c r="H244">
        <f>(Table2[[#This Row],[1Y Return vs Nifty]]-AVERAGE(Table2[1Y Return vs Nifty]))/_xlfn.STDEV.P(Table2[1Y Return vs Nifty])</f>
        <v>0.81996125384754137</v>
      </c>
      <c r="I244">
        <v>2.1358418541538599E-2</v>
      </c>
      <c r="J244">
        <f>(Table2[[#This Row],[1M Return vs Nifty]]-AVERAGE(Table2[1M Return vs Nifty]))/_xlfn.STDEV.P(Table2[1M Return vs Nifty])</f>
        <v>0.12609993387404517</v>
      </c>
      <c r="K244">
        <v>33.6453017283024</v>
      </c>
      <c r="L244">
        <f>(Table2[[#This Row],[6M Return vs Nifty]]-AVERAGE(Table2[6M Return vs Nifty]))/_xlfn.STDEV.P(Table2[6M Return vs Nifty])</f>
        <v>0.9532248991674539</v>
      </c>
      <c r="M244">
        <v>-6.0674492446778796</v>
      </c>
      <c r="N244">
        <f>(Table2[[#This Row],[1W Return vs Nifty]]-AVERAGE(Table2[1W Return vs Nifty]))/_xlfn.STDEV.P(Table2[1W Return vs Nifty])</f>
        <v>-1.0601124897328238</v>
      </c>
      <c r="O244">
        <v>2445.13</v>
      </c>
      <c r="P244">
        <v>2267.7787742726</v>
      </c>
      <c r="Q244">
        <v>1779.29686343714</v>
      </c>
      <c r="R244">
        <v>39.821219902897496</v>
      </c>
      <c r="S244" s="1">
        <f>(Table2[[#This Row],[Close Price]]-Table2[[#This Row],[20D EMA]])/Table2[[#This Row],[20D EMA]]</f>
        <v>-1.7291514152621822E-2</v>
      </c>
      <c r="T244" s="1">
        <f>(Table2[[#This Row],[Close Price]]-Table2[[#This Row],[50D EMA]])/Table2[[#This Row],[50D EMA]]</f>
        <v>5.9561023879291131E-2</v>
      </c>
      <c r="U244" s="1">
        <f>(Table2[[#This Row],[Close Price]]-Table2[[#This Row],[200D EMA]])/Table2[[#This Row],[200D EMA]]</f>
        <v>0.35044918550483867</v>
      </c>
      <c r="V244">
        <v>0.80656289873631204</v>
      </c>
      <c r="W244">
        <v>2392</v>
      </c>
      <c r="X244">
        <v>2450.4</v>
      </c>
      <c r="Y244">
        <v>2390.3000000000002</v>
      </c>
      <c r="Z244">
        <v>2525.6999999999998</v>
      </c>
      <c r="AA244">
        <v>2390.3000000000002</v>
      </c>
      <c r="AB244">
        <v>2750</v>
      </c>
      <c r="AC244" s="1">
        <f>(Table2[[#This Row],[Close Price]]/Table2[[#This Row],[Day Low]])-1</f>
        <v>4.5359531772575234E-3</v>
      </c>
      <c r="AD244" s="1">
        <f>(Table2[[#This Row],[Day High]]/Table2[[#This Row],[Close Price]])-1</f>
        <v>1.9789000561832859E-2</v>
      </c>
      <c r="AE244" s="1">
        <f>(Table2[[#This Row],[Close Price]]/Table2[[#This Row],[Current Week Low]])-1</f>
        <v>5.2503869807136727E-3</v>
      </c>
      <c r="AF244" s="1">
        <f>(Table2[[#This Row],[Current Week High]]/Table2[[#This Row],[Close Price]])-1</f>
        <v>5.1126786940508095E-2</v>
      </c>
      <c r="AG244" s="1">
        <f>(Table2[[#This Row],[Close Price]]/Table2[[#This Row],[Current Month Low]])-1</f>
        <v>5.2503869807136727E-3</v>
      </c>
      <c r="AH244" s="1">
        <f>(Table2[[#This Row],[Current Month High]]/Table2[[#This Row],[Close Price]])-1</f>
        <v>0.14447427013754499</v>
      </c>
      <c r="AI244">
        <v>15.858251659487699</v>
      </c>
      <c r="AJ244">
        <v>116.97142083164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0.17</v>
      </c>
      <c r="AM244" t="s">
        <v>3121</v>
      </c>
      <c r="AN244">
        <v>2.63</v>
      </c>
      <c r="AO244" t="s">
        <v>3121</v>
      </c>
      <c r="AP244">
        <v>-8.2853438070090001E-3</v>
      </c>
      <c r="AQ244">
        <f>(Table2[[#This Row],[Sharpe Ratio]]-AVERAGE(Table2[Sharpe Ratio]))/_xlfn.STDEV.P(Table2[Sharpe Ratio])</f>
        <v>-0.8194393297389081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1.9734267417308438E-2</v>
      </c>
      <c r="AS244">
        <f>_xlfn.RANK.AVG(Table2[[#This Row],[1Y Return vs Nifty Z-Score]],Table2[1Y Return vs Nifty Z-Score])</f>
        <v>109</v>
      </c>
      <c r="AT244">
        <f>_xlfn.RANK.AVG(Table2[[#This Row],[6M Return vs Nifty Z-Score]],Table2[6M Return vs Nifty Z-Score])</f>
        <v>110</v>
      </c>
      <c r="AU244">
        <f>_xlfn.RANK.AVG(Table2[[#This Row],[Sharpe Ratio Z-Score]],Table2[Sharpe Ratio Z-Score])</f>
        <v>587</v>
      </c>
      <c r="AV244">
        <f>(Table2[[#This Row],[Rank 1Y]]+Table2[[#This Row],[Rank 6M]]+Table2[[#This Row],[Rank Sharpe]])/3</f>
        <v>268.66666666666669</v>
      </c>
    </row>
    <row r="245" spans="1:48" x14ac:dyDescent="0.3">
      <c r="A245" t="s">
        <v>414</v>
      </c>
      <c r="B245" t="s">
        <v>415</v>
      </c>
      <c r="C245" t="s">
        <v>3074</v>
      </c>
      <c r="D245" t="s">
        <v>416</v>
      </c>
      <c r="E245">
        <v>55005.003226959998</v>
      </c>
      <c r="F245">
        <v>366.7</v>
      </c>
      <c r="G245">
        <v>34.249667916695103</v>
      </c>
      <c r="H245">
        <f>(Table2[[#This Row],[1Y Return vs Nifty]]-AVERAGE(Table2[1Y Return vs Nifty]))/_xlfn.STDEV.P(Table2[1Y Return vs Nifty])</f>
        <v>1.1743969541295658E-2</v>
      </c>
      <c r="I245">
        <v>7.8379029709659296</v>
      </c>
      <c r="J245">
        <f>(Table2[[#This Row],[1M Return vs Nifty]]-AVERAGE(Table2[1M Return vs Nifty]))/_xlfn.STDEV.P(Table2[1M Return vs Nifty])</f>
        <v>0.86006981306049712</v>
      </c>
      <c r="K245">
        <v>23.872079347546499</v>
      </c>
      <c r="L245">
        <f>(Table2[[#This Row],[6M Return vs Nifty]]-AVERAGE(Table2[6M Return vs Nifty]))/_xlfn.STDEV.P(Table2[6M Return vs Nifty])</f>
        <v>0.61964077333863932</v>
      </c>
      <c r="M245">
        <v>1.0463264797509599</v>
      </c>
      <c r="N245">
        <f>(Table2[[#This Row],[1W Return vs Nifty]]-AVERAGE(Table2[1W Return vs Nifty]))/_xlfn.STDEV.P(Table2[1W Return vs Nifty])</f>
        <v>0.34947836932874699</v>
      </c>
      <c r="O245">
        <v>355.8</v>
      </c>
      <c r="P245">
        <v>338.59977498314299</v>
      </c>
      <c r="Q245">
        <v>290.148079570687</v>
      </c>
      <c r="R245">
        <v>62.198263881133499</v>
      </c>
      <c r="S245" s="1">
        <f>(Table2[[#This Row],[Close Price]]-Table2[[#This Row],[20D EMA]])/Table2[[#This Row],[20D EMA]]</f>
        <v>3.0635188308038158E-2</v>
      </c>
      <c r="T245" s="1">
        <f>(Table2[[#This Row],[Close Price]]-Table2[[#This Row],[50D EMA]])/Table2[[#This Row],[50D EMA]]</f>
        <v>8.2989497019766031E-2</v>
      </c>
      <c r="U245" s="1">
        <f>(Table2[[#This Row],[Close Price]]-Table2[[#This Row],[200D EMA]])/Table2[[#This Row],[200D EMA]]</f>
        <v>0.26383741895718149</v>
      </c>
      <c r="V245">
        <v>0.83563616921697803</v>
      </c>
      <c r="W245">
        <v>364.85</v>
      </c>
      <c r="X245">
        <v>370.75</v>
      </c>
      <c r="Y245">
        <v>350.5</v>
      </c>
      <c r="Z245">
        <v>370.75</v>
      </c>
      <c r="AA245">
        <v>350.5</v>
      </c>
      <c r="AB245">
        <v>372.9</v>
      </c>
      <c r="AC245" s="1">
        <f>(Table2[[#This Row],[Close Price]]/Table2[[#This Row],[Day Low]])-1</f>
        <v>5.0705769494312491E-3</v>
      </c>
      <c r="AD245" s="1">
        <f>(Table2[[#This Row],[Day High]]/Table2[[#This Row],[Close Price]])-1</f>
        <v>1.1044450504499537E-2</v>
      </c>
      <c r="AE245" s="1">
        <f>(Table2[[#This Row],[Close Price]]/Table2[[#This Row],[Current Week Low]])-1</f>
        <v>4.6219686162624729E-2</v>
      </c>
      <c r="AF245" s="1">
        <f>(Table2[[#This Row],[Current Week High]]/Table2[[#This Row],[Close Price]])-1</f>
        <v>1.1044450504499537E-2</v>
      </c>
      <c r="AG245" s="1">
        <f>(Table2[[#This Row],[Close Price]]/Table2[[#This Row],[Current Month Low]])-1</f>
        <v>4.6219686162624729E-2</v>
      </c>
      <c r="AH245" s="1">
        <f>(Table2[[#This Row],[Current Month High]]/Table2[[#This Row],[Close Price]])-1</f>
        <v>1.6907553858739988E-2</v>
      </c>
      <c r="AI245">
        <v>3.0679029179165398</v>
      </c>
      <c r="AJ245">
        <v>91.288471570161704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0.13</v>
      </c>
      <c r="AM245" t="s">
        <v>3121</v>
      </c>
      <c r="AN245">
        <v>4.59</v>
      </c>
      <c r="AO245" t="s">
        <v>3121</v>
      </c>
      <c r="AP245">
        <v>5.6948429417813001E-2</v>
      </c>
      <c r="AQ245">
        <f>(Table2[[#This Row],[Sharpe Ratio]]-AVERAGE(Table2[Sharpe Ratio]))/_xlfn.STDEV.P(Table2[Sharpe Ratio])</f>
        <v>-6.0582230864555976E-2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1.780350694404623</v>
      </c>
      <c r="AS245">
        <f>_xlfn.RANK.AVG(Table2[[#This Row],[1Y Return vs Nifty Z-Score]],Table2[1Y Return vs Nifty Z-Score])</f>
        <v>291</v>
      </c>
      <c r="AT245">
        <f>_xlfn.RANK.AVG(Table2[[#This Row],[6M Return vs Nifty Z-Score]],Table2[6M Return vs Nifty Z-Score])</f>
        <v>155</v>
      </c>
      <c r="AU245">
        <f>_xlfn.RANK.AVG(Table2[[#This Row],[Sharpe Ratio Z-Score]],Table2[Sharpe Ratio Z-Score])</f>
        <v>360</v>
      </c>
      <c r="AV245">
        <f>(Table2[[#This Row],[Rank 1Y]]+Table2[[#This Row],[Rank 6M]]+Table2[[#This Row],[Rank Sharpe]])/3</f>
        <v>268.66666666666669</v>
      </c>
    </row>
    <row r="246" spans="1:48" x14ac:dyDescent="0.3">
      <c r="A246" t="s">
        <v>339</v>
      </c>
      <c r="B246" t="s">
        <v>340</v>
      </c>
      <c r="C246" t="s">
        <v>3087</v>
      </c>
      <c r="D246" t="s">
        <v>196</v>
      </c>
      <c r="E246">
        <v>74320.97435556</v>
      </c>
      <c r="F246">
        <v>253.1</v>
      </c>
      <c r="G246">
        <v>10.8328245222812</v>
      </c>
      <c r="H246">
        <f>(Table2[[#This Row],[1Y Return vs Nifty]]-AVERAGE(Table2[1Y Return vs Nifty]))/_xlfn.STDEV.P(Table2[1Y Return vs Nifty])</f>
        <v>-0.3442739647315759</v>
      </c>
      <c r="I246">
        <v>7.8718166253692896</v>
      </c>
      <c r="J246">
        <f>(Table2[[#This Row],[1M Return vs Nifty]]-AVERAGE(Table2[1M Return vs Nifty]))/_xlfn.STDEV.P(Table2[1M Return vs Nifty])</f>
        <v>0.86325428935411519</v>
      </c>
      <c r="K246">
        <v>34.0536900143941</v>
      </c>
      <c r="L246">
        <f>(Table2[[#This Row],[6M Return vs Nifty]]-AVERAGE(Table2[6M Return vs Nifty]))/_xlfn.STDEV.P(Table2[6M Return vs Nifty])</f>
        <v>0.96716419616768146</v>
      </c>
      <c r="M246">
        <v>1.6000605532851</v>
      </c>
      <c r="N246">
        <f>(Table2[[#This Row],[1W Return vs Nifty]]-AVERAGE(Table2[1W Return vs Nifty]))/_xlfn.STDEV.P(Table2[1W Return vs Nifty])</f>
        <v>0.45920048015159282</v>
      </c>
      <c r="O246">
        <v>242.83</v>
      </c>
      <c r="P246">
        <v>232.62080137731999</v>
      </c>
      <c r="Q246">
        <v>200.73455087562601</v>
      </c>
      <c r="R246">
        <v>65.428819998496294</v>
      </c>
      <c r="S246" s="1">
        <f>(Table2[[#This Row],[Close Price]]-Table2[[#This Row],[20D EMA]])/Table2[[#This Row],[20D EMA]]</f>
        <v>4.2292962154593675E-2</v>
      </c>
      <c r="T246" s="1">
        <f>(Table2[[#This Row],[Close Price]]-Table2[[#This Row],[50D EMA]])/Table2[[#This Row],[50D EMA]]</f>
        <v>8.8036832911868201E-2</v>
      </c>
      <c r="U246" s="1">
        <f>(Table2[[#This Row],[Close Price]]-Table2[[#This Row],[200D EMA]])/Table2[[#This Row],[200D EMA]]</f>
        <v>0.26086913735552836</v>
      </c>
      <c r="V246">
        <v>0.99140345680637398</v>
      </c>
      <c r="W246">
        <v>247.2</v>
      </c>
      <c r="X246">
        <v>254.6</v>
      </c>
      <c r="Y246">
        <v>240</v>
      </c>
      <c r="Z246">
        <v>254.6</v>
      </c>
      <c r="AA246">
        <v>240</v>
      </c>
      <c r="AB246">
        <v>258.45</v>
      </c>
      <c r="AC246" s="1">
        <f>(Table2[[#This Row],[Close Price]]/Table2[[#This Row],[Day Low]])-1</f>
        <v>2.3867313915857613E-2</v>
      </c>
      <c r="AD246" s="1">
        <f>(Table2[[#This Row],[Day High]]/Table2[[#This Row],[Close Price]])-1</f>
        <v>5.9265112603714698E-3</v>
      </c>
      <c r="AE246" s="1">
        <f>(Table2[[#This Row],[Close Price]]/Table2[[#This Row],[Current Week Low]])-1</f>
        <v>5.4583333333333206E-2</v>
      </c>
      <c r="AF246" s="1">
        <f>(Table2[[#This Row],[Current Week High]]/Table2[[#This Row],[Close Price]])-1</f>
        <v>5.9265112603714698E-3</v>
      </c>
      <c r="AG246" s="1">
        <f>(Table2[[#This Row],[Close Price]]/Table2[[#This Row],[Current Month Low]])-1</f>
        <v>5.4583333333333206E-2</v>
      </c>
      <c r="AH246" s="1">
        <f>(Table2[[#This Row],[Current Month High]]/Table2[[#This Row],[Close Price]])-1</f>
        <v>2.1137890161991191E-2</v>
      </c>
      <c r="AI246">
        <v>2.33109442907941</v>
      </c>
      <c r="AJ246">
        <v>60.647413519517499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0.12</v>
      </c>
      <c r="AM246" t="s">
        <v>3121</v>
      </c>
      <c r="AN246">
        <v>8.86</v>
      </c>
      <c r="AO246" t="s">
        <v>3121</v>
      </c>
      <c r="AP246">
        <v>7.5411583313882993E-2</v>
      </c>
      <c r="AQ246">
        <f>(Table2[[#This Row],[Sharpe Ratio]]-AVERAGE(Table2[Sharpe Ratio]))/_xlfn.STDEV.P(Table2[Sharpe Ratio])</f>
        <v>0.15419754821330212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2.0995425491551156</v>
      </c>
      <c r="AS246">
        <f>_xlfn.RANK.AVG(Table2[[#This Row],[1Y Return vs Nifty Z-Score]],Table2[1Y Return vs Nifty Z-Score])</f>
        <v>408</v>
      </c>
      <c r="AT246">
        <f>_xlfn.RANK.AVG(Table2[[#This Row],[6M Return vs Nifty Z-Score]],Table2[6M Return vs Nifty Z-Score])</f>
        <v>108</v>
      </c>
      <c r="AU246">
        <f>_xlfn.RANK.AVG(Table2[[#This Row],[Sharpe Ratio Z-Score]],Table2[Sharpe Ratio Z-Score])</f>
        <v>296</v>
      </c>
      <c r="AV246">
        <f>(Table2[[#This Row],[Rank 1Y]]+Table2[[#This Row],[Rank 6M]]+Table2[[#This Row],[Rank Sharpe]])/3</f>
        <v>270.66666666666669</v>
      </c>
    </row>
    <row r="247" spans="1:48" x14ac:dyDescent="0.3">
      <c r="A247" t="s">
        <v>888</v>
      </c>
      <c r="B247" t="s">
        <v>889</v>
      </c>
      <c r="C247" t="s">
        <v>3080</v>
      </c>
      <c r="D247" t="s">
        <v>54</v>
      </c>
      <c r="E247">
        <v>16762.625</v>
      </c>
      <c r="F247">
        <v>6705.05</v>
      </c>
      <c r="G247">
        <v>51.667009752657201</v>
      </c>
      <c r="H247">
        <f>(Table2[[#This Row],[1Y Return vs Nifty]]-AVERAGE(Table2[1Y Return vs Nifty]))/_xlfn.STDEV.P(Table2[1Y Return vs Nifty])</f>
        <v>0.27654849321347064</v>
      </c>
      <c r="I247">
        <v>-3.3997149899921499</v>
      </c>
      <c r="J247">
        <f>(Table2[[#This Row],[1M Return vs Nifty]]-AVERAGE(Table2[1M Return vs Nifty]))/_xlfn.STDEV.P(Table2[1M Return vs Nifty])</f>
        <v>-0.19513725981285704</v>
      </c>
      <c r="K247">
        <v>5.3056898959205503</v>
      </c>
      <c r="L247">
        <f>(Table2[[#This Row],[6M Return vs Nifty]]-AVERAGE(Table2[6M Return vs Nifty]))/_xlfn.STDEV.P(Table2[6M Return vs Nifty])</f>
        <v>-1.4075779270791636E-2</v>
      </c>
      <c r="M247">
        <v>-4.3657101420773801</v>
      </c>
      <c r="N247">
        <f>(Table2[[#This Row],[1W Return vs Nifty]]-AVERAGE(Table2[1W Return vs Nifty]))/_xlfn.STDEV.P(Table2[1W Return vs Nifty])</f>
        <v>-0.72291379575433201</v>
      </c>
      <c r="O247">
        <v>6827.49</v>
      </c>
      <c r="P247">
        <v>6561.6666121458502</v>
      </c>
      <c r="Q247">
        <v>5687.8482735939797</v>
      </c>
      <c r="R247">
        <v>42.701128549109001</v>
      </c>
      <c r="S247" s="1">
        <f>(Table2[[#This Row],[Close Price]]-Table2[[#This Row],[20D EMA]])/Table2[[#This Row],[20D EMA]]</f>
        <v>-1.7933384010815043E-2</v>
      </c>
      <c r="T247" s="1">
        <f>(Table2[[#This Row],[Close Price]]-Table2[[#This Row],[50D EMA]])/Table2[[#This Row],[50D EMA]]</f>
        <v>2.1851672193881788E-2</v>
      </c>
      <c r="U247" s="1">
        <f>(Table2[[#This Row],[Close Price]]-Table2[[#This Row],[200D EMA]])/Table2[[#This Row],[200D EMA]]</f>
        <v>0.17883770408019015</v>
      </c>
      <c r="V247">
        <v>0.78063380871017196</v>
      </c>
      <c r="W247">
        <v>6625.1</v>
      </c>
      <c r="X247">
        <v>6799</v>
      </c>
      <c r="Y247">
        <v>6540</v>
      </c>
      <c r="Z247">
        <v>7250.05</v>
      </c>
      <c r="AA247">
        <v>6540</v>
      </c>
      <c r="AB247">
        <v>7250.05</v>
      </c>
      <c r="AC247" s="1">
        <f>(Table2[[#This Row],[Close Price]]/Table2[[#This Row],[Day Low]])-1</f>
        <v>1.2067742373699897E-2</v>
      </c>
      <c r="AD247" s="1">
        <f>(Table2[[#This Row],[Day High]]/Table2[[#This Row],[Close Price]])-1</f>
        <v>1.4011826906585201E-2</v>
      </c>
      <c r="AE247" s="1">
        <f>(Table2[[#This Row],[Close Price]]/Table2[[#This Row],[Current Week Low]])-1</f>
        <v>2.5237003058103946E-2</v>
      </c>
      <c r="AF247" s="1">
        <f>(Table2[[#This Row],[Current Week High]]/Table2[[#This Row],[Close Price]])-1</f>
        <v>8.1282018776892118E-2</v>
      </c>
      <c r="AG247" s="1">
        <f>(Table2[[#This Row],[Close Price]]/Table2[[#This Row],[Current Month Low]])-1</f>
        <v>2.5237003058103946E-2</v>
      </c>
      <c r="AH247" s="1">
        <f>(Table2[[#This Row],[Current Month High]]/Table2[[#This Row],[Close Price]])-1</f>
        <v>8.1282018776892118E-2</v>
      </c>
      <c r="AI247">
        <v>12.932789464657199</v>
      </c>
      <c r="AJ247">
        <v>76.974951830443104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0.01</v>
      </c>
      <c r="AM247" t="s">
        <v>3121</v>
      </c>
      <c r="AN247">
        <v>-5.32</v>
      </c>
      <c r="AO247" t="s">
        <v>3120</v>
      </c>
      <c r="AP247">
        <v>8.0333024854227997E-2</v>
      </c>
      <c r="AQ247">
        <f>(Table2[[#This Row],[Sharpe Ratio]]-AVERAGE(Table2[Sharpe Ratio]))/_xlfn.STDEV.P(Table2[Sharpe Ratio])</f>
        <v>0.21144812050067763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-0.44413022112383238</v>
      </c>
      <c r="AS247">
        <f>_xlfn.RANK.AVG(Table2[[#This Row],[1Y Return vs Nifty Z-Score]],Table2[1Y Return vs Nifty Z-Score])</f>
        <v>221</v>
      </c>
      <c r="AT247">
        <f>_xlfn.RANK.AVG(Table2[[#This Row],[6M Return vs Nifty Z-Score]],Table2[6M Return vs Nifty Z-Score])</f>
        <v>317</v>
      </c>
      <c r="AU247">
        <f>_xlfn.RANK.AVG(Table2[[#This Row],[Sharpe Ratio Z-Score]],Table2[Sharpe Ratio Z-Score])</f>
        <v>278</v>
      </c>
      <c r="AV247">
        <f>(Table2[[#This Row],[Rank 1Y]]+Table2[[#This Row],[Rank 6M]]+Table2[[#This Row],[Rank Sharpe]])/3</f>
        <v>272</v>
      </c>
    </row>
    <row r="248" spans="1:48" x14ac:dyDescent="0.3">
      <c r="A248" t="s">
        <v>1029</v>
      </c>
      <c r="B248" t="s">
        <v>1030</v>
      </c>
      <c r="C248" t="s">
        <v>3087</v>
      </c>
      <c r="D248" t="s">
        <v>270</v>
      </c>
      <c r="E248">
        <v>12688.441919999999</v>
      </c>
      <c r="F248">
        <v>4019.4</v>
      </c>
      <c r="G248">
        <v>6.2276767840552898</v>
      </c>
      <c r="H248">
        <f>(Table2[[#This Row],[1Y Return vs Nifty]]-AVERAGE(Table2[1Y Return vs Nifty]))/_xlfn.STDEV.P(Table2[1Y Return vs Nifty])</f>
        <v>-0.41428831966276541</v>
      </c>
      <c r="I248">
        <v>-9.6508441243238394</v>
      </c>
      <c r="J248">
        <f>(Table2[[#This Row],[1M Return vs Nifty]]-AVERAGE(Table2[1M Return vs Nifty]))/_xlfn.STDEV.P(Table2[1M Return vs Nifty])</f>
        <v>-0.78211536308245011</v>
      </c>
      <c r="K248">
        <v>5.9639052498690397</v>
      </c>
      <c r="L248">
        <f>(Table2[[#This Row],[6M Return vs Nifty]]-AVERAGE(Table2[6M Return vs Nifty]))/_xlfn.STDEV.P(Table2[6M Return vs Nifty])</f>
        <v>8.3907302283023708E-3</v>
      </c>
      <c r="M248">
        <v>-5.7766873411056103</v>
      </c>
      <c r="N248">
        <f>(Table2[[#This Row],[1W Return vs Nifty]]-AVERAGE(Table2[1W Return vs Nifty]))/_xlfn.STDEV.P(Table2[1W Return vs Nifty])</f>
        <v>-1.0024981738876726</v>
      </c>
      <c r="O248">
        <v>4236.0600000000004</v>
      </c>
      <c r="P248">
        <v>4310.5575042519804</v>
      </c>
      <c r="Q248">
        <v>3820.29316861294</v>
      </c>
      <c r="R248">
        <v>32.505865728731202</v>
      </c>
      <c r="S248" s="1">
        <f>(Table2[[#This Row],[Close Price]]-Table2[[#This Row],[20D EMA]])/Table2[[#This Row],[20D EMA]]</f>
        <v>-5.1146584326001117E-2</v>
      </c>
      <c r="T248" s="1">
        <f>(Table2[[#This Row],[Close Price]]-Table2[[#This Row],[50D EMA]])/Table2[[#This Row],[50D EMA]]</f>
        <v>-6.7545208239254292E-2</v>
      </c>
      <c r="U248" s="1">
        <f>(Table2[[#This Row],[Close Price]]-Table2[[#This Row],[200D EMA]])/Table2[[#This Row],[200D EMA]]</f>
        <v>5.2118207320552619E-2</v>
      </c>
      <c r="V248">
        <v>1.18669813402889</v>
      </c>
      <c r="W248">
        <v>4005.05</v>
      </c>
      <c r="X248">
        <v>4149.45</v>
      </c>
      <c r="Y248">
        <v>3903.05</v>
      </c>
      <c r="Z248">
        <v>4254.8999999999996</v>
      </c>
      <c r="AA248">
        <v>3903.05</v>
      </c>
      <c r="AB248">
        <v>4449</v>
      </c>
      <c r="AC248" s="1">
        <f>(Table2[[#This Row],[Close Price]]/Table2[[#This Row],[Day Low]])-1</f>
        <v>3.5829764921786467E-3</v>
      </c>
      <c r="AD248" s="1">
        <f>(Table2[[#This Row],[Day High]]/Table2[[#This Row],[Close Price]])-1</f>
        <v>3.2355575459023678E-2</v>
      </c>
      <c r="AE248" s="1">
        <f>(Table2[[#This Row],[Close Price]]/Table2[[#This Row],[Current Week Low]])-1</f>
        <v>2.9810020368685963E-2</v>
      </c>
      <c r="AF248" s="1">
        <f>(Table2[[#This Row],[Current Week High]]/Table2[[#This Row],[Close Price]])-1</f>
        <v>5.8590834452903362E-2</v>
      </c>
      <c r="AG248" s="1">
        <f>(Table2[[#This Row],[Close Price]]/Table2[[#This Row],[Current Month Low]])-1</f>
        <v>2.9810020368685963E-2</v>
      </c>
      <c r="AH248" s="1">
        <f>(Table2[[#This Row],[Current Month High]]/Table2[[#This Row],[Close Price]])-1</f>
        <v>0.1068816241230035</v>
      </c>
      <c r="AI248">
        <v>24.396676120814</v>
      </c>
      <c r="AJ248">
        <v>45.630434782608702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-0.22</v>
      </c>
      <c r="AM248" t="s">
        <v>3120</v>
      </c>
      <c r="AN248">
        <v>-5.28</v>
      </c>
      <c r="AO248" t="s">
        <v>3120</v>
      </c>
      <c r="AP248">
        <v>0.177208577133215</v>
      </c>
      <c r="AQ248">
        <f>(Table2[[#This Row],[Sharpe Ratio]]-AVERAGE(Table2[Sharpe Ratio]))/_xlfn.STDEV.P(Table2[Sharpe Ratio])</f>
        <v>1.3383904529780781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436</v>
      </c>
      <c r="AT248">
        <f>_xlfn.RANK.AVG(Table2[[#This Row],[6M Return vs Nifty Z-Score]],Table2[6M Return vs Nifty Z-Score])</f>
        <v>310</v>
      </c>
      <c r="AU248">
        <f>_xlfn.RANK.AVG(Table2[[#This Row],[Sharpe Ratio Z-Score]],Table2[Sharpe Ratio Z-Score])</f>
        <v>70</v>
      </c>
      <c r="AV248">
        <f>(Table2[[#This Row],[Rank 1Y]]+Table2[[#This Row],[Rank 6M]]+Table2[[#This Row],[Rank Sharpe]])/3</f>
        <v>272</v>
      </c>
    </row>
    <row r="249" spans="1:48" x14ac:dyDescent="0.3">
      <c r="A249" t="s">
        <v>1179</v>
      </c>
      <c r="B249" t="s">
        <v>1180</v>
      </c>
      <c r="C249" t="s">
        <v>3079</v>
      </c>
      <c r="D249" t="s">
        <v>946</v>
      </c>
      <c r="E249">
        <v>9963.2486050000007</v>
      </c>
      <c r="F249">
        <v>1355</v>
      </c>
      <c r="G249">
        <v>62.868965927605402</v>
      </c>
      <c r="H249">
        <f>(Table2[[#This Row],[1Y Return vs Nifty]]-AVERAGE(Table2[1Y Return vs Nifty]))/_xlfn.STDEV.P(Table2[1Y Return vs Nifty])</f>
        <v>0.44685741273981716</v>
      </c>
      <c r="I249">
        <v>-5.8241716721899</v>
      </c>
      <c r="J249">
        <f>(Table2[[#This Row],[1M Return vs Nifty]]-AVERAGE(Table2[1M Return vs Nifty]))/_xlfn.STDEV.P(Table2[1M Return vs Nifty])</f>
        <v>-0.42279260882171582</v>
      </c>
      <c r="K249">
        <v>8.2514643735196493</v>
      </c>
      <c r="L249">
        <f>(Table2[[#This Row],[6M Return vs Nifty]]-AVERAGE(Table2[6M Return vs Nifty]))/_xlfn.STDEV.P(Table2[6M Return vs Nifty])</f>
        <v>8.647075141428269E-2</v>
      </c>
      <c r="M249">
        <v>-13.156560204980901</v>
      </c>
      <c r="N249">
        <f>(Table2[[#This Row],[1W Return vs Nifty]]-AVERAGE(Table2[1W Return vs Nifty]))/_xlfn.STDEV.P(Table2[1W Return vs Nifty])</f>
        <v>-2.4648160389607052</v>
      </c>
      <c r="O249">
        <v>1395.07</v>
      </c>
      <c r="P249">
        <v>1319.07390990918</v>
      </c>
      <c r="Q249">
        <v>1062.81578482399</v>
      </c>
      <c r="R249">
        <v>41.953751634668002</v>
      </c>
      <c r="S249" s="1">
        <f>(Table2[[#This Row],[Close Price]]-Table2[[#This Row],[20D EMA]])/Table2[[#This Row],[20D EMA]]</f>
        <v>-2.8722573060849948E-2</v>
      </c>
      <c r="T249" s="1">
        <f>(Table2[[#This Row],[Close Price]]-Table2[[#This Row],[50D EMA]])/Table2[[#This Row],[50D EMA]]</f>
        <v>2.7235843132773042E-2</v>
      </c>
      <c r="U249" s="1">
        <f>(Table2[[#This Row],[Close Price]]-Table2[[#This Row],[200D EMA]])/Table2[[#This Row],[200D EMA]]</f>
        <v>0.27491520106129941</v>
      </c>
      <c r="V249">
        <v>1.12182665210885</v>
      </c>
      <c r="W249">
        <v>1302</v>
      </c>
      <c r="X249">
        <v>1360</v>
      </c>
      <c r="Y249">
        <v>1268.0999999999999</v>
      </c>
      <c r="Z249">
        <v>1438.8</v>
      </c>
      <c r="AA249">
        <v>1268.0999999999999</v>
      </c>
      <c r="AB249">
        <v>1591.25</v>
      </c>
      <c r="AC249" s="1">
        <f>(Table2[[#This Row],[Close Price]]/Table2[[#This Row],[Day Low]])-1</f>
        <v>4.0706605222734282E-2</v>
      </c>
      <c r="AD249" s="1">
        <f>(Table2[[#This Row],[Day High]]/Table2[[#This Row],[Close Price]])-1</f>
        <v>3.6900369003689537E-3</v>
      </c>
      <c r="AE249" s="1">
        <f>(Table2[[#This Row],[Close Price]]/Table2[[#This Row],[Current Week Low]])-1</f>
        <v>6.8527718634177281E-2</v>
      </c>
      <c r="AF249" s="1">
        <f>(Table2[[#This Row],[Current Week High]]/Table2[[#This Row],[Close Price]])-1</f>
        <v>6.1845018450184419E-2</v>
      </c>
      <c r="AG249" s="1">
        <f>(Table2[[#This Row],[Close Price]]/Table2[[#This Row],[Current Month Low]])-1</f>
        <v>6.8527718634177281E-2</v>
      </c>
      <c r="AH249" s="1">
        <f>(Table2[[#This Row],[Current Month High]]/Table2[[#This Row],[Close Price]])-1</f>
        <v>0.17435424354243545</v>
      </c>
      <c r="AI249">
        <v>17.435424354243501</v>
      </c>
      <c r="AJ249">
        <v>106.55487804878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0.15</v>
      </c>
      <c r="AM249" t="s">
        <v>3121</v>
      </c>
      <c r="AN249">
        <v>-3.04</v>
      </c>
      <c r="AO249" t="s">
        <v>3120</v>
      </c>
      <c r="AP249">
        <v>5.9813640587086998E-2</v>
      </c>
      <c r="AQ249">
        <f>(Table2[[#This Row],[Sharpe Ratio]]-AVERAGE(Table2[Sharpe Ratio]))/_xlfn.STDEV.P(Table2[Sharpe Ratio])</f>
        <v>-2.7251553700072699E-2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-2.3815320373283937</v>
      </c>
      <c r="AS249">
        <f>_xlfn.RANK.AVG(Table2[[#This Row],[1Y Return vs Nifty Z-Score]],Table2[1Y Return vs Nifty Z-Score])</f>
        <v>181</v>
      </c>
      <c r="AT249">
        <f>_xlfn.RANK.AVG(Table2[[#This Row],[6M Return vs Nifty Z-Score]],Table2[6M Return vs Nifty Z-Score])</f>
        <v>286</v>
      </c>
      <c r="AU249">
        <f>_xlfn.RANK.AVG(Table2[[#This Row],[Sharpe Ratio Z-Score]],Table2[Sharpe Ratio Z-Score])</f>
        <v>352</v>
      </c>
      <c r="AV249">
        <f>(Table2[[#This Row],[Rank 1Y]]+Table2[[#This Row],[Rank 6M]]+Table2[[#This Row],[Rank Sharpe]])/3</f>
        <v>273</v>
      </c>
    </row>
    <row r="250" spans="1:48" x14ac:dyDescent="0.3">
      <c r="A250" t="s">
        <v>385</v>
      </c>
      <c r="B250" t="s">
        <v>386</v>
      </c>
      <c r="C250" t="s">
        <v>3082</v>
      </c>
      <c r="D250" t="s">
        <v>204</v>
      </c>
      <c r="E250">
        <v>61907.194576900001</v>
      </c>
      <c r="F250">
        <v>3960.7</v>
      </c>
      <c r="G250">
        <v>6.1361938690681903</v>
      </c>
      <c r="H250">
        <f>(Table2[[#This Row],[1Y Return vs Nifty]]-AVERAGE(Table2[1Y Return vs Nifty]))/_xlfn.STDEV.P(Table2[1Y Return vs Nifty])</f>
        <v>-0.41567917998780551</v>
      </c>
      <c r="I250">
        <v>-12.4717702967083</v>
      </c>
      <c r="J250">
        <f>(Table2[[#This Row],[1M Return vs Nifty]]-AVERAGE(Table2[1M Return vs Nifty]))/_xlfn.STDEV.P(Table2[1M Return vs Nifty])</f>
        <v>-1.0469990118677361</v>
      </c>
      <c r="K250">
        <v>19.418619260908901</v>
      </c>
      <c r="L250">
        <f>(Table2[[#This Row],[6M Return vs Nifty]]-AVERAGE(Table2[6M Return vs Nifty]))/_xlfn.STDEV.P(Table2[6M Return vs Nifty])</f>
        <v>0.46763322331708573</v>
      </c>
      <c r="M250">
        <v>-3.55393321878456</v>
      </c>
      <c r="N250">
        <f>(Table2[[#This Row],[1W Return vs Nifty]]-AVERAGE(Table2[1W Return vs Nifty]))/_xlfn.STDEV.P(Table2[1W Return vs Nifty])</f>
        <v>-0.56206063211842638</v>
      </c>
      <c r="O250">
        <v>4068.23</v>
      </c>
      <c r="P250">
        <v>4129.9550460092796</v>
      </c>
      <c r="Q250">
        <v>3648.9978694019501</v>
      </c>
      <c r="R250">
        <v>44.509652978438403</v>
      </c>
      <c r="S250" s="1">
        <f>(Table2[[#This Row],[Close Price]]-Table2[[#This Row],[20D EMA]])/Table2[[#This Row],[20D EMA]]</f>
        <v>-2.6431642262114041E-2</v>
      </c>
      <c r="T250" s="1">
        <f>(Table2[[#This Row],[Close Price]]-Table2[[#This Row],[50D EMA]])/Table2[[#This Row],[50D EMA]]</f>
        <v>-4.0982297415762113E-2</v>
      </c>
      <c r="U250" s="1">
        <f>(Table2[[#This Row],[Close Price]]-Table2[[#This Row],[200D EMA]])/Table2[[#This Row],[200D EMA]]</f>
        <v>8.542129695711112E-2</v>
      </c>
      <c r="V250">
        <v>0.55047187008864495</v>
      </c>
      <c r="W250">
        <v>3872.6</v>
      </c>
      <c r="X250">
        <v>3990.25</v>
      </c>
      <c r="Y250">
        <v>3784.9</v>
      </c>
      <c r="Z250">
        <v>3990.25</v>
      </c>
      <c r="AA250">
        <v>3784.9</v>
      </c>
      <c r="AB250">
        <v>4286.3999999999996</v>
      </c>
      <c r="AC250" s="1">
        <f>(Table2[[#This Row],[Close Price]]/Table2[[#This Row],[Day Low]])-1</f>
        <v>2.2749573929659705E-2</v>
      </c>
      <c r="AD250" s="1">
        <f>(Table2[[#This Row],[Day High]]/Table2[[#This Row],[Close Price]])-1</f>
        <v>7.4608023834170645E-3</v>
      </c>
      <c r="AE250" s="1">
        <f>(Table2[[#This Row],[Close Price]]/Table2[[#This Row],[Current Week Low]])-1</f>
        <v>4.6447726492113262E-2</v>
      </c>
      <c r="AF250" s="1">
        <f>(Table2[[#This Row],[Current Week High]]/Table2[[#This Row],[Close Price]])-1</f>
        <v>7.4608023834170645E-3</v>
      </c>
      <c r="AG250" s="1">
        <f>(Table2[[#This Row],[Close Price]]/Table2[[#This Row],[Current Month Low]])-1</f>
        <v>4.6447726492113262E-2</v>
      </c>
      <c r="AH250" s="1">
        <f>(Table2[[#This Row],[Current Month High]]/Table2[[#This Row],[Close Price]])-1</f>
        <v>8.2232938621960683E-2</v>
      </c>
      <c r="AI250">
        <v>25.003156007776401</v>
      </c>
      <c r="AJ250">
        <v>51.6231528979404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-0.19</v>
      </c>
      <c r="AM250" t="s">
        <v>3120</v>
      </c>
      <c r="AN250">
        <v>-4.01</v>
      </c>
      <c r="AO250" t="s">
        <v>3120</v>
      </c>
      <c r="AP250">
        <v>0.116539791741608</v>
      </c>
      <c r="AQ250">
        <f>(Table2[[#This Row],[Sharpe Ratio]]-AVERAGE(Table2[Sharpe Ratio]))/_xlfn.STDEV.P(Table2[Sharpe Ratio])</f>
        <v>0.6326373407698247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438</v>
      </c>
      <c r="AT250">
        <f>_xlfn.RANK.AVG(Table2[[#This Row],[6M Return vs Nifty Z-Score]],Table2[6M Return vs Nifty Z-Score])</f>
        <v>192</v>
      </c>
      <c r="AU250">
        <f>_xlfn.RANK.AVG(Table2[[#This Row],[Sharpe Ratio Z-Score]],Table2[Sharpe Ratio Z-Score])</f>
        <v>191</v>
      </c>
      <c r="AV250">
        <f>(Table2[[#This Row],[Rank 1Y]]+Table2[[#This Row],[Rank 6M]]+Table2[[#This Row],[Rank Sharpe]])/3</f>
        <v>273.66666666666669</v>
      </c>
    </row>
    <row r="251" spans="1:48" x14ac:dyDescent="0.3">
      <c r="A251" t="s">
        <v>679</v>
      </c>
      <c r="B251" t="s">
        <v>680</v>
      </c>
      <c r="C251" t="s">
        <v>3074</v>
      </c>
      <c r="D251" t="s">
        <v>297</v>
      </c>
      <c r="E251">
        <v>25346.26109</v>
      </c>
      <c r="F251">
        <v>256.25</v>
      </c>
      <c r="G251">
        <v>43.859856929065998</v>
      </c>
      <c r="H251">
        <f>(Table2[[#This Row],[1Y Return vs Nifty]]-AVERAGE(Table2[1Y Return vs Nifty]))/_xlfn.STDEV.P(Table2[1Y Return vs Nifty])</f>
        <v>0.15785246002094375</v>
      </c>
      <c r="I251">
        <v>0.77461554021081303</v>
      </c>
      <c r="J251">
        <f>(Table2[[#This Row],[1M Return vs Nifty]]-AVERAGE(Table2[1M Return vs Nifty]))/_xlfn.STDEV.P(Table2[1M Return vs Nifty])</f>
        <v>0.19683042544611118</v>
      </c>
      <c r="K251">
        <v>15.240810233385901</v>
      </c>
      <c r="L251">
        <f>(Table2[[#This Row],[6M Return vs Nifty]]-AVERAGE(Table2[6M Return vs Nifty]))/_xlfn.STDEV.P(Table2[6M Return vs Nifty])</f>
        <v>0.32503432215320993</v>
      </c>
      <c r="M251">
        <v>2.34528525265736</v>
      </c>
      <c r="N251">
        <f>(Table2[[#This Row],[1W Return vs Nifty]]-AVERAGE(Table2[1W Return vs Nifty]))/_xlfn.STDEV.P(Table2[1W Return vs Nifty])</f>
        <v>0.60686635617502982</v>
      </c>
      <c r="O251">
        <v>253.34</v>
      </c>
      <c r="P251">
        <v>237.84955744101401</v>
      </c>
      <c r="Q251">
        <v>198.91364257239599</v>
      </c>
      <c r="R251">
        <v>51.059436631786099</v>
      </c>
      <c r="S251" s="1">
        <f>(Table2[[#This Row],[Close Price]]-Table2[[#This Row],[20D EMA]])/Table2[[#This Row],[20D EMA]]</f>
        <v>1.1486539827899251E-2</v>
      </c>
      <c r="T251" s="1">
        <f>(Table2[[#This Row],[Close Price]]-Table2[[#This Row],[50D EMA]])/Table2[[#This Row],[50D EMA]]</f>
        <v>7.7361685079230136E-2</v>
      </c>
      <c r="U251" s="1">
        <f>(Table2[[#This Row],[Close Price]]-Table2[[#This Row],[200D EMA]])/Table2[[#This Row],[200D EMA]]</f>
        <v>0.28824748612572437</v>
      </c>
      <c r="V251">
        <v>0.840088102184126</v>
      </c>
      <c r="W251">
        <v>255.55</v>
      </c>
      <c r="X251">
        <v>262.85000000000002</v>
      </c>
      <c r="Y251">
        <v>240</v>
      </c>
      <c r="Z251">
        <v>262.85000000000002</v>
      </c>
      <c r="AA251">
        <v>240</v>
      </c>
      <c r="AB251">
        <v>266.85000000000002</v>
      </c>
      <c r="AC251" s="1">
        <f>(Table2[[#This Row],[Close Price]]/Table2[[#This Row],[Day Low]])-1</f>
        <v>2.7391899823909771E-3</v>
      </c>
      <c r="AD251" s="1">
        <f>(Table2[[#This Row],[Day High]]/Table2[[#This Row],[Close Price]])-1</f>
        <v>2.5756097560975633E-2</v>
      </c>
      <c r="AE251" s="1">
        <f>(Table2[[#This Row],[Close Price]]/Table2[[#This Row],[Current Week Low]])-1</f>
        <v>6.7708333333333259E-2</v>
      </c>
      <c r="AF251" s="1">
        <f>(Table2[[#This Row],[Current Week High]]/Table2[[#This Row],[Close Price]])-1</f>
        <v>2.5756097560975633E-2</v>
      </c>
      <c r="AG251" s="1">
        <f>(Table2[[#This Row],[Close Price]]/Table2[[#This Row],[Current Month Low]])-1</f>
        <v>6.7708333333333259E-2</v>
      </c>
      <c r="AH251" s="1">
        <f>(Table2[[#This Row],[Current Month High]]/Table2[[#This Row],[Close Price]])-1</f>
        <v>4.1365853658536622E-2</v>
      </c>
      <c r="AI251">
        <v>9.1902439024390308</v>
      </c>
      <c r="AJ251">
        <v>93.542296072507497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0.22</v>
      </c>
      <c r="AM251" t="s">
        <v>3121</v>
      </c>
      <c r="AN251">
        <v>-5.29</v>
      </c>
      <c r="AO251" t="s">
        <v>3120</v>
      </c>
      <c r="AP251">
        <v>6.0778913893949002E-2</v>
      </c>
      <c r="AQ251">
        <f>(Table2[[#This Row],[Sharpe Ratio]]-AVERAGE(Table2[Sharpe Ratio]))/_xlfn.STDEV.P(Table2[Sharpe Ratio])</f>
        <v>-1.602263859896939E-2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1.2705609251963252</v>
      </c>
      <c r="AS251">
        <f>_xlfn.RANK.AVG(Table2[[#This Row],[1Y Return vs Nifty Z-Score]],Table2[1Y Return vs Nifty Z-Score])</f>
        <v>255</v>
      </c>
      <c r="AT251">
        <f>_xlfn.RANK.AVG(Table2[[#This Row],[6M Return vs Nifty Z-Score]],Table2[6M Return vs Nifty Z-Score])</f>
        <v>231</v>
      </c>
      <c r="AU251">
        <f>_xlfn.RANK.AVG(Table2[[#This Row],[Sharpe Ratio Z-Score]],Table2[Sharpe Ratio Z-Score])</f>
        <v>348</v>
      </c>
      <c r="AV251">
        <f>(Table2[[#This Row],[Rank 1Y]]+Table2[[#This Row],[Rank 6M]]+Table2[[#This Row],[Rank Sharpe]])/3</f>
        <v>278</v>
      </c>
    </row>
    <row r="252" spans="1:48" x14ac:dyDescent="0.3">
      <c r="A252" t="s">
        <v>914</v>
      </c>
      <c r="B252" t="s">
        <v>915</v>
      </c>
      <c r="C252" t="s">
        <v>3086</v>
      </c>
      <c r="D252" t="s">
        <v>804</v>
      </c>
      <c r="E252">
        <v>16041.7625326</v>
      </c>
      <c r="F252">
        <v>389.9</v>
      </c>
      <c r="G252">
        <v>31.4997858929496</v>
      </c>
      <c r="H252">
        <f>(Table2[[#This Row],[1Y Return vs Nifty]]-AVERAGE(Table2[1Y Return vs Nifty]))/_xlfn.STDEV.P(Table2[1Y Return vs Nifty])</f>
        <v>-3.0063856607531903E-2</v>
      </c>
      <c r="I252">
        <v>7.7306311189086401</v>
      </c>
      <c r="J252">
        <f>(Table2[[#This Row],[1M Return vs Nifty]]-AVERAGE(Table2[1M Return vs Nifty]))/_xlfn.STDEV.P(Table2[1M Return vs Nifty])</f>
        <v>0.8499970363026168</v>
      </c>
      <c r="K252">
        <v>-10.5682859758953</v>
      </c>
      <c r="L252">
        <f>(Table2[[#This Row],[6M Return vs Nifty]]-AVERAGE(Table2[6M Return vs Nifty]))/_xlfn.STDEV.P(Table2[6M Return vs Nifty])</f>
        <v>-0.55589363200421371</v>
      </c>
      <c r="M252">
        <v>12.759874341002901</v>
      </c>
      <c r="N252">
        <f>(Table2[[#This Row],[1W Return vs Nifty]]-AVERAGE(Table2[1W Return vs Nifty]))/_xlfn.STDEV.P(Table2[1W Return vs Nifty])</f>
        <v>2.6705116197446688</v>
      </c>
      <c r="O252">
        <v>366.66</v>
      </c>
      <c r="P252">
        <v>356.51097957188699</v>
      </c>
      <c r="Q252">
        <v>326.04124914594098</v>
      </c>
      <c r="R252">
        <v>65.230740616094394</v>
      </c>
      <c r="S252" s="1">
        <f>(Table2[[#This Row],[Close Price]]-Table2[[#This Row],[20D EMA]])/Table2[[#This Row],[20D EMA]]</f>
        <v>6.3382970599465308E-2</v>
      </c>
      <c r="T252" s="1">
        <f>(Table2[[#This Row],[Close Price]]-Table2[[#This Row],[50D EMA]])/Table2[[#This Row],[50D EMA]]</f>
        <v>9.3654956905416739E-2</v>
      </c>
      <c r="U252" s="1">
        <f>(Table2[[#This Row],[Close Price]]-Table2[[#This Row],[200D EMA]])/Table2[[#This Row],[200D EMA]]</f>
        <v>0.19586095630947253</v>
      </c>
      <c r="V252">
        <v>1.80457729603821</v>
      </c>
      <c r="W252">
        <v>387</v>
      </c>
      <c r="X252">
        <v>409.25</v>
      </c>
      <c r="Y252">
        <v>336</v>
      </c>
      <c r="Z252">
        <v>409.25</v>
      </c>
      <c r="AA252">
        <v>336</v>
      </c>
      <c r="AB252">
        <v>409.25</v>
      </c>
      <c r="AC252" s="1">
        <f>(Table2[[#This Row],[Close Price]]/Table2[[#This Row],[Day Low]])-1</f>
        <v>7.4935400516795703E-3</v>
      </c>
      <c r="AD252" s="1">
        <f>(Table2[[#This Row],[Day High]]/Table2[[#This Row],[Close Price]])-1</f>
        <v>4.9628109771736373E-2</v>
      </c>
      <c r="AE252" s="1">
        <f>(Table2[[#This Row],[Close Price]]/Table2[[#This Row],[Current Week Low]])-1</f>
        <v>0.16041666666666665</v>
      </c>
      <c r="AF252" s="1">
        <f>(Table2[[#This Row],[Current Week High]]/Table2[[#This Row],[Close Price]])-1</f>
        <v>4.9628109771736373E-2</v>
      </c>
      <c r="AG252" s="1">
        <f>(Table2[[#This Row],[Close Price]]/Table2[[#This Row],[Current Month Low]])-1</f>
        <v>0.16041666666666665</v>
      </c>
      <c r="AH252" s="1">
        <f>(Table2[[#This Row],[Current Month High]]/Table2[[#This Row],[Close Price]])-1</f>
        <v>4.9628109771736373E-2</v>
      </c>
      <c r="AI252">
        <v>10.271864580661701</v>
      </c>
      <c r="AJ252">
        <v>69.669277632724004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0.1</v>
      </c>
      <c r="AM252" t="s">
        <v>3121</v>
      </c>
      <c r="AN252">
        <v>14.49</v>
      </c>
      <c r="AO252" t="s">
        <v>3121</v>
      </c>
      <c r="AP252">
        <v>0.20655075811201901</v>
      </c>
      <c r="AQ252">
        <f>(Table2[[#This Row],[Sharpe Ratio]]-AVERAGE(Table2[Sharpe Ratio]))/_xlfn.STDEV.P(Table2[Sharpe Ratio])</f>
        <v>1.6797247225056426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4.6142758899411831</v>
      </c>
      <c r="AS252">
        <f>_xlfn.RANK.AVG(Table2[[#This Row],[1Y Return vs Nifty Z-Score]],Table2[1Y Return vs Nifty Z-Score])</f>
        <v>296</v>
      </c>
      <c r="AT252">
        <f>_xlfn.RANK.AVG(Table2[[#This Row],[6M Return vs Nifty Z-Score]],Table2[6M Return vs Nifty Z-Score])</f>
        <v>504</v>
      </c>
      <c r="AU252">
        <f>_xlfn.RANK.AVG(Table2[[#This Row],[Sharpe Ratio Z-Score]],Table2[Sharpe Ratio Z-Score])</f>
        <v>35</v>
      </c>
      <c r="AV252">
        <f>(Table2[[#This Row],[Rank 1Y]]+Table2[[#This Row],[Rank 6M]]+Table2[[#This Row],[Rank Sharpe]])/3</f>
        <v>278.33333333333331</v>
      </c>
    </row>
    <row r="253" spans="1:48" x14ac:dyDescent="0.3">
      <c r="A253" t="s">
        <v>1259</v>
      </c>
      <c r="B253" t="s">
        <v>1260</v>
      </c>
      <c r="C253" t="s">
        <v>3079</v>
      </c>
      <c r="D253" t="s">
        <v>46</v>
      </c>
      <c r="E253">
        <v>8864.8921138799997</v>
      </c>
      <c r="F253">
        <v>5607.8</v>
      </c>
      <c r="G253">
        <v>18.1651477736192</v>
      </c>
      <c r="H253">
        <f>(Table2[[#This Row],[1Y Return vs Nifty]]-AVERAGE(Table2[1Y Return vs Nifty]))/_xlfn.STDEV.P(Table2[1Y Return vs Nifty])</f>
        <v>-0.23279700204304288</v>
      </c>
      <c r="I253">
        <v>13.5506881739887</v>
      </c>
      <c r="J253">
        <f>(Table2[[#This Row],[1M Return vs Nifty]]-AVERAGE(Table2[1M Return vs Nifty]))/_xlfn.STDEV.P(Table2[1M Return vs Nifty])</f>
        <v>1.3964976728595258</v>
      </c>
      <c r="K253">
        <v>-6.6444592883803804</v>
      </c>
      <c r="L253">
        <f>(Table2[[#This Row],[6M Return vs Nifty]]-AVERAGE(Table2[6M Return vs Nifty]))/_xlfn.STDEV.P(Table2[6M Return vs Nifty])</f>
        <v>-0.42196377300133275</v>
      </c>
      <c r="M253">
        <v>-6.9451339296301002</v>
      </c>
      <c r="N253">
        <f>(Table2[[#This Row],[1W Return vs Nifty]]-AVERAGE(Table2[1W Return vs Nifty]))/_xlfn.STDEV.P(Table2[1W Return vs Nifty])</f>
        <v>-1.2340252411284713</v>
      </c>
      <c r="O253">
        <v>5796.66</v>
      </c>
      <c r="P253">
        <v>5534.1205351380204</v>
      </c>
      <c r="Q253">
        <v>4858.4269454688801</v>
      </c>
      <c r="R253">
        <v>37.1129534447456</v>
      </c>
      <c r="S253" s="1">
        <f>(Table2[[#This Row],[Close Price]]-Table2[[#This Row],[20D EMA]])/Table2[[#This Row],[20D EMA]]</f>
        <v>-3.2580831030282899E-2</v>
      </c>
      <c r="T253" s="1">
        <f>(Table2[[#This Row],[Close Price]]-Table2[[#This Row],[50D EMA]])/Table2[[#This Row],[50D EMA]]</f>
        <v>1.3313671864239986E-2</v>
      </c>
      <c r="U253" s="1">
        <f>(Table2[[#This Row],[Close Price]]-Table2[[#This Row],[200D EMA]])/Table2[[#This Row],[200D EMA]]</f>
        <v>0.1542419105900128</v>
      </c>
      <c r="V253">
        <v>0.88491862499038398</v>
      </c>
      <c r="W253">
        <v>5479</v>
      </c>
      <c r="X253">
        <v>5639.85</v>
      </c>
      <c r="Y253">
        <v>5380.55</v>
      </c>
      <c r="Z253">
        <v>6049</v>
      </c>
      <c r="AA253">
        <v>5380.55</v>
      </c>
      <c r="AB253">
        <v>6280.2</v>
      </c>
      <c r="AC253" s="1">
        <f>(Table2[[#This Row],[Close Price]]/Table2[[#This Row],[Day Low]])-1</f>
        <v>2.3507939405000844E-2</v>
      </c>
      <c r="AD253" s="1">
        <f>(Table2[[#This Row],[Day High]]/Table2[[#This Row],[Close Price]])-1</f>
        <v>5.7152537537001891E-3</v>
      </c>
      <c r="AE253" s="1">
        <f>(Table2[[#This Row],[Close Price]]/Table2[[#This Row],[Current Week Low]])-1</f>
        <v>4.2235459200267611E-2</v>
      </c>
      <c r="AF253" s="1">
        <f>(Table2[[#This Row],[Current Week High]]/Table2[[#This Row],[Close Price]])-1</f>
        <v>7.8676129676521933E-2</v>
      </c>
      <c r="AG253" s="1">
        <f>(Table2[[#This Row],[Close Price]]/Table2[[#This Row],[Current Month Low]])-1</f>
        <v>4.2235459200267611E-2</v>
      </c>
      <c r="AH253" s="1">
        <f>(Table2[[#This Row],[Current Month High]]/Table2[[#This Row],[Close Price]])-1</f>
        <v>0.11990441884517988</v>
      </c>
      <c r="AI253">
        <v>15.927814829344801</v>
      </c>
      <c r="AJ253">
        <v>66.653293511047707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0.09</v>
      </c>
      <c r="AM253" t="s">
        <v>3121</v>
      </c>
      <c r="AN253">
        <v>-13.14</v>
      </c>
      <c r="AO253" t="s">
        <v>3120</v>
      </c>
      <c r="AP253">
        <v>0.21553054712077599</v>
      </c>
      <c r="AQ253">
        <f>(Table2[[#This Row],[Sharpe Ratio]]-AVERAGE(Table2[Sharpe Ratio]))/_xlfn.STDEV.P(Table2[Sharpe Ratio])</f>
        <v>1.7841855914516105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1.2918972481382891</v>
      </c>
      <c r="AS253">
        <f>_xlfn.RANK.AVG(Table2[[#This Row],[1Y Return vs Nifty Z-Score]],Table2[1Y Return vs Nifty Z-Score])</f>
        <v>356</v>
      </c>
      <c r="AT253">
        <f>_xlfn.RANK.AVG(Table2[[#This Row],[6M Return vs Nifty Z-Score]],Table2[6M Return vs Nifty Z-Score])</f>
        <v>452</v>
      </c>
      <c r="AU253">
        <f>_xlfn.RANK.AVG(Table2[[#This Row],[Sharpe Ratio Z-Score]],Table2[Sharpe Ratio Z-Score])</f>
        <v>30</v>
      </c>
      <c r="AV253">
        <f>(Table2[[#This Row],[Rank 1Y]]+Table2[[#This Row],[Rank 6M]]+Table2[[#This Row],[Rank Sharpe]])/3</f>
        <v>279.33333333333331</v>
      </c>
    </row>
    <row r="254" spans="1:48" x14ac:dyDescent="0.3">
      <c r="A254" t="s">
        <v>1115</v>
      </c>
      <c r="B254" t="s">
        <v>1116</v>
      </c>
      <c r="C254" t="s">
        <v>3086</v>
      </c>
      <c r="D254" t="s">
        <v>127</v>
      </c>
      <c r="E254">
        <v>10985.078427349999</v>
      </c>
      <c r="F254">
        <v>1291.75</v>
      </c>
      <c r="G254">
        <v>41.257896847977896</v>
      </c>
      <c r="H254">
        <f>(Table2[[#This Row],[1Y Return vs Nifty]]-AVERAGE(Table2[1Y Return vs Nifty]))/_xlfn.STDEV.P(Table2[1Y Return vs Nifty])</f>
        <v>0.11829356484763276</v>
      </c>
      <c r="I254">
        <v>22.2316527193667</v>
      </c>
      <c r="J254">
        <f>(Table2[[#This Row],[1M Return vs Nifty]]-AVERAGE(Table2[1M Return vs Nifty]))/_xlfn.STDEV.P(Table2[1M Return vs Nifty])</f>
        <v>2.2116361852622664</v>
      </c>
      <c r="K254">
        <v>39.232219119044103</v>
      </c>
      <c r="L254">
        <f>(Table2[[#This Row],[6M Return vs Nifty]]-AVERAGE(Table2[6M Return vs Nifty]))/_xlfn.STDEV.P(Table2[6M Return vs Nifty])</f>
        <v>1.1439201357291564</v>
      </c>
      <c r="M254">
        <v>4.0614265877060598</v>
      </c>
      <c r="N254">
        <f>(Table2[[#This Row],[1W Return vs Nifty]]-AVERAGE(Table2[1W Return vs Nifty]))/_xlfn.STDEV.P(Table2[1W Return vs Nifty])</f>
        <v>0.94691884481833655</v>
      </c>
      <c r="O254">
        <v>1193.96</v>
      </c>
      <c r="P254">
        <v>1115.82567359928</v>
      </c>
      <c r="Q254">
        <v>947.82851075833105</v>
      </c>
      <c r="R254">
        <v>69.283957919530195</v>
      </c>
      <c r="S254" s="1">
        <f>(Table2[[#This Row],[Close Price]]-Table2[[#This Row],[20D EMA]])/Table2[[#This Row],[20D EMA]]</f>
        <v>8.1903916379108141E-2</v>
      </c>
      <c r="T254" s="1">
        <f>(Table2[[#This Row],[Close Price]]-Table2[[#This Row],[50D EMA]])/Table2[[#This Row],[50D EMA]]</f>
        <v>0.15766291326963919</v>
      </c>
      <c r="U254" s="1">
        <f>(Table2[[#This Row],[Close Price]]-Table2[[#This Row],[200D EMA]])/Table2[[#This Row],[200D EMA]]</f>
        <v>0.36285201947186313</v>
      </c>
      <c r="V254">
        <v>0.66646911515146301</v>
      </c>
      <c r="W254">
        <v>1247</v>
      </c>
      <c r="X254">
        <v>1304.8</v>
      </c>
      <c r="Y254">
        <v>1138</v>
      </c>
      <c r="Z254">
        <v>1304.8</v>
      </c>
      <c r="AA254">
        <v>1138</v>
      </c>
      <c r="AB254">
        <v>1304.8</v>
      </c>
      <c r="AC254" s="1">
        <f>(Table2[[#This Row],[Close Price]]/Table2[[#This Row],[Day Low]])-1</f>
        <v>3.5886126704089749E-2</v>
      </c>
      <c r="AD254" s="1">
        <f>(Table2[[#This Row],[Day High]]/Table2[[#This Row],[Close Price]])-1</f>
        <v>1.0102574027482047E-2</v>
      </c>
      <c r="AE254" s="1">
        <f>(Table2[[#This Row],[Close Price]]/Table2[[#This Row],[Current Week Low]])-1</f>
        <v>0.13510544815465719</v>
      </c>
      <c r="AF254" s="1">
        <f>(Table2[[#This Row],[Current Week High]]/Table2[[#This Row],[Close Price]])-1</f>
        <v>1.0102574027482047E-2</v>
      </c>
      <c r="AG254" s="1">
        <f>(Table2[[#This Row],[Close Price]]/Table2[[#This Row],[Current Month Low]])-1</f>
        <v>0.13510544815465719</v>
      </c>
      <c r="AH254" s="1">
        <f>(Table2[[#This Row],[Current Month High]]/Table2[[#This Row],[Close Price]])-1</f>
        <v>1.0102574027482047E-2</v>
      </c>
      <c r="AI254">
        <v>2.9069092316624801</v>
      </c>
      <c r="AJ254">
        <v>86.386263617343602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0.15</v>
      </c>
      <c r="AM254" t="s">
        <v>3121</v>
      </c>
      <c r="AN254">
        <v>3.29</v>
      </c>
      <c r="AO254" t="s">
        <v>3121</v>
      </c>
      <c r="AP254">
        <v>1.6298746106812E-2</v>
      </c>
      <c r="AQ254">
        <f>(Table2[[#This Row],[Sharpe Ratio]]-AVERAGE(Table2[Sharpe Ratio]))/_xlfn.STDEV.P(Table2[Sharpe Ratio])</f>
        <v>-0.53345539491157645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3.8873133357458158</v>
      </c>
      <c r="AS254">
        <f>_xlfn.RANK.AVG(Table2[[#This Row],[1Y Return vs Nifty Z-Score]],Table2[1Y Return vs Nifty Z-Score])</f>
        <v>268</v>
      </c>
      <c r="AT254">
        <f>_xlfn.RANK.AVG(Table2[[#This Row],[6M Return vs Nifty Z-Score]],Table2[6M Return vs Nifty Z-Score])</f>
        <v>91</v>
      </c>
      <c r="AU254">
        <f>_xlfn.RANK.AVG(Table2[[#This Row],[Sharpe Ratio Z-Score]],Table2[Sharpe Ratio Z-Score])</f>
        <v>488</v>
      </c>
      <c r="AV254">
        <f>(Table2[[#This Row],[Rank 1Y]]+Table2[[#This Row],[Rank 6M]]+Table2[[#This Row],[Rank Sharpe]])/3</f>
        <v>282.33333333333331</v>
      </c>
    </row>
    <row r="255" spans="1:48" x14ac:dyDescent="0.3">
      <c r="A255" t="s">
        <v>562</v>
      </c>
      <c r="B255" t="s">
        <v>563</v>
      </c>
      <c r="C255" t="s">
        <v>3078</v>
      </c>
      <c r="D255" t="s">
        <v>179</v>
      </c>
      <c r="E255">
        <v>34810.875</v>
      </c>
      <c r="F255">
        <v>797.5</v>
      </c>
      <c r="G255">
        <v>30.6914235543864</v>
      </c>
      <c r="H255">
        <f>(Table2[[#This Row],[1Y Return vs Nifty]]-AVERAGE(Table2[1Y Return vs Nifty]))/_xlfn.STDEV.P(Table2[1Y Return vs Nifty])</f>
        <v>-4.235379189351117E-2</v>
      </c>
      <c r="I255">
        <v>1.0724126942130101</v>
      </c>
      <c r="J255">
        <f>(Table2[[#This Row],[1M Return vs Nifty]]-AVERAGE(Table2[1M Return vs Nifty]))/_xlfn.STDEV.P(Table2[1M Return vs Nifty])</f>
        <v>0.22479343898478135</v>
      </c>
      <c r="K255">
        <v>52.718373383125602</v>
      </c>
      <c r="L255">
        <f>(Table2[[#This Row],[6M Return vs Nifty]]-AVERAGE(Table2[6M Return vs Nifty]))/_xlfn.STDEV.P(Table2[6M Return vs Nifty])</f>
        <v>1.6042357620096477</v>
      </c>
      <c r="M255">
        <v>-3.6993671313223602</v>
      </c>
      <c r="N255">
        <f>(Table2[[#This Row],[1W Return vs Nifty]]-AVERAGE(Table2[1W Return vs Nifty]))/_xlfn.STDEV.P(Table2[1W Return vs Nifty])</f>
        <v>-0.59087828418564881</v>
      </c>
      <c r="O255">
        <v>780.4</v>
      </c>
      <c r="P255">
        <v>727.99094962351899</v>
      </c>
      <c r="Q255">
        <v>586.45916492531398</v>
      </c>
      <c r="R255">
        <v>55.483933706189198</v>
      </c>
      <c r="S255" s="1">
        <f>(Table2[[#This Row],[Close Price]]-Table2[[#This Row],[20D EMA]])/Table2[[#This Row],[20D EMA]]</f>
        <v>2.1911840082009255E-2</v>
      </c>
      <c r="T255" s="1">
        <f>(Table2[[#This Row],[Close Price]]-Table2[[#This Row],[50D EMA]])/Table2[[#This Row],[50D EMA]]</f>
        <v>9.5480651802646269E-2</v>
      </c>
      <c r="U255" s="1">
        <f>(Table2[[#This Row],[Close Price]]-Table2[[#This Row],[200D EMA]])/Table2[[#This Row],[200D EMA]]</f>
        <v>0.35985597582324802</v>
      </c>
      <c r="V255">
        <v>0.78329412398317799</v>
      </c>
      <c r="W255">
        <v>779.1</v>
      </c>
      <c r="X255">
        <v>801</v>
      </c>
      <c r="Y255">
        <v>736.35</v>
      </c>
      <c r="Z255">
        <v>801</v>
      </c>
      <c r="AA255">
        <v>736.35</v>
      </c>
      <c r="AB255">
        <v>849.5</v>
      </c>
      <c r="AC255" s="1">
        <f>(Table2[[#This Row],[Close Price]]/Table2[[#This Row],[Day Low]])-1</f>
        <v>2.3616993967398248E-2</v>
      </c>
      <c r="AD255" s="1">
        <f>(Table2[[#This Row],[Day High]]/Table2[[#This Row],[Close Price]])-1</f>
        <v>4.3887147335424093E-3</v>
      </c>
      <c r="AE255" s="1">
        <f>(Table2[[#This Row],[Close Price]]/Table2[[#This Row],[Current Week Low]])-1</f>
        <v>8.304474774224202E-2</v>
      </c>
      <c r="AF255" s="1">
        <f>(Table2[[#This Row],[Current Week High]]/Table2[[#This Row],[Close Price]])-1</f>
        <v>4.3887147335424093E-3</v>
      </c>
      <c r="AG255" s="1">
        <f>(Table2[[#This Row],[Close Price]]/Table2[[#This Row],[Current Month Low]])-1</f>
        <v>8.304474774224202E-2</v>
      </c>
      <c r="AH255" s="1">
        <f>(Table2[[#This Row],[Current Month High]]/Table2[[#This Row],[Close Price]])-1</f>
        <v>6.5203761755485923E-2</v>
      </c>
      <c r="AI255">
        <v>6.5203761755485896</v>
      </c>
      <c r="AJ255">
        <v>91.201150803164694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0.34</v>
      </c>
      <c r="AM255" t="s">
        <v>3121</v>
      </c>
      <c r="AN255">
        <v>-0.26</v>
      </c>
      <c r="AO255" t="s">
        <v>3120</v>
      </c>
      <c r="AP255">
        <v>1.5621736817371E-2</v>
      </c>
      <c r="AQ255">
        <f>(Table2[[#This Row],[Sharpe Ratio]]-AVERAGE(Table2[Sharpe Ratio]))/_xlfn.STDEV.P(Table2[Sharpe Ratio])</f>
        <v>-0.5413309673321014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0.65446615758316762</v>
      </c>
      <c r="AS255">
        <f>_xlfn.RANK.AVG(Table2[[#This Row],[1Y Return vs Nifty Z-Score]],Table2[1Y Return vs Nifty Z-Score])</f>
        <v>303</v>
      </c>
      <c r="AT255">
        <f>_xlfn.RANK.AVG(Table2[[#This Row],[6M Return vs Nifty Z-Score]],Table2[6M Return vs Nifty Z-Score])</f>
        <v>55</v>
      </c>
      <c r="AU255">
        <f>_xlfn.RANK.AVG(Table2[[#This Row],[Sharpe Ratio Z-Score]],Table2[Sharpe Ratio Z-Score])</f>
        <v>490</v>
      </c>
      <c r="AV255">
        <f>(Table2[[#This Row],[Rank 1Y]]+Table2[[#This Row],[Rank 6M]]+Table2[[#This Row],[Rank Sharpe]])/3</f>
        <v>282.66666666666669</v>
      </c>
    </row>
    <row r="256" spans="1:48" x14ac:dyDescent="0.3">
      <c r="A256" t="s">
        <v>1049</v>
      </c>
      <c r="B256" t="s">
        <v>1050</v>
      </c>
      <c r="C256" t="s">
        <v>3087</v>
      </c>
      <c r="D256" t="s">
        <v>46</v>
      </c>
      <c r="E256">
        <v>12353.1585790399</v>
      </c>
      <c r="F256">
        <v>672.05</v>
      </c>
      <c r="G256">
        <v>16.980192152652901</v>
      </c>
      <c r="H256">
        <f>(Table2[[#This Row],[1Y Return vs Nifty]]-AVERAGE(Table2[1Y Return vs Nifty]))/_xlfn.STDEV.P(Table2[1Y Return vs Nifty])</f>
        <v>-0.25081247258601475</v>
      </c>
      <c r="I256">
        <v>-7.2981520051030104</v>
      </c>
      <c r="J256">
        <f>(Table2[[#This Row],[1M Return vs Nifty]]-AVERAGE(Table2[1M Return vs Nifty]))/_xlfn.STDEV.P(Table2[1M Return vs Nifty])</f>
        <v>-0.56119867298671711</v>
      </c>
      <c r="K256">
        <v>22.663753282924201</v>
      </c>
      <c r="L256">
        <f>(Table2[[#This Row],[6M Return vs Nifty]]-AVERAGE(Table2[6M Return vs Nifty]))/_xlfn.STDEV.P(Table2[6M Return vs Nifty])</f>
        <v>0.57839763179538661</v>
      </c>
      <c r="M256">
        <v>-1.28865605692203</v>
      </c>
      <c r="N256">
        <f>(Table2[[#This Row],[1W Return vs Nifty]]-AVERAGE(Table2[1W Return vs Nifty]))/_xlfn.STDEV.P(Table2[1W Return vs Nifty])</f>
        <v>-0.1131971727831612</v>
      </c>
      <c r="O256">
        <v>687.95</v>
      </c>
      <c r="P256">
        <v>665.90903559639298</v>
      </c>
      <c r="Q256">
        <v>575.54061751451502</v>
      </c>
      <c r="R256">
        <v>40.311683284913201</v>
      </c>
      <c r="S256" s="1">
        <f>(Table2[[#This Row],[Close Price]]-Table2[[#This Row],[20D EMA]])/Table2[[#This Row],[20D EMA]]</f>
        <v>-2.3112144777963646E-2</v>
      </c>
      <c r="T256" s="1">
        <f>(Table2[[#This Row],[Close Price]]-Table2[[#This Row],[50D EMA]])/Table2[[#This Row],[50D EMA]]</f>
        <v>9.2219268328550003E-3</v>
      </c>
      <c r="U256" s="1">
        <f>(Table2[[#This Row],[Close Price]]-Table2[[#This Row],[200D EMA]])/Table2[[#This Row],[200D EMA]]</f>
        <v>0.16768474639072886</v>
      </c>
      <c r="V256">
        <v>0.41919567340687403</v>
      </c>
      <c r="W256">
        <v>666</v>
      </c>
      <c r="X256">
        <v>682</v>
      </c>
      <c r="Y256">
        <v>650</v>
      </c>
      <c r="Z256">
        <v>694.95</v>
      </c>
      <c r="AA256">
        <v>650</v>
      </c>
      <c r="AB256">
        <v>709</v>
      </c>
      <c r="AC256" s="1">
        <f>(Table2[[#This Row],[Close Price]]/Table2[[#This Row],[Day Low]])-1</f>
        <v>9.0840840840840098E-3</v>
      </c>
      <c r="AD256" s="1">
        <f>(Table2[[#This Row],[Day High]]/Table2[[#This Row],[Close Price]])-1</f>
        <v>1.4805446023361535E-2</v>
      </c>
      <c r="AE256" s="1">
        <f>(Table2[[#This Row],[Close Price]]/Table2[[#This Row],[Current Week Low]])-1</f>
        <v>3.3923076923076945E-2</v>
      </c>
      <c r="AF256" s="1">
        <f>(Table2[[#This Row],[Current Week High]]/Table2[[#This Row],[Close Price]])-1</f>
        <v>3.4074845621605565E-2</v>
      </c>
      <c r="AG256" s="1">
        <f>(Table2[[#This Row],[Close Price]]/Table2[[#This Row],[Current Month Low]])-1</f>
        <v>3.3923076923076945E-2</v>
      </c>
      <c r="AH256" s="1">
        <f>(Table2[[#This Row],[Current Month High]]/Table2[[#This Row],[Close Price]])-1</f>
        <v>5.498102819730688E-2</v>
      </c>
      <c r="AI256">
        <v>12.781787069414399</v>
      </c>
      <c r="AJ256">
        <v>50.011160714285701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0.22</v>
      </c>
      <c r="AM256" t="s">
        <v>3121</v>
      </c>
      <c r="AN256">
        <v>-5.84</v>
      </c>
      <c r="AO256" t="s">
        <v>3120</v>
      </c>
      <c r="AP256">
        <v>6.9735896083044993E-2</v>
      </c>
      <c r="AQ256">
        <f>(Table2[[#This Row],[Sharpe Ratio]]-AVERAGE(Table2[Sharpe Ratio]))/_xlfn.STDEV.P(Table2[Sharpe Ratio])</f>
        <v>8.8172921195819307E-2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-0.25863776536468719</v>
      </c>
      <c r="AS256">
        <f>_xlfn.RANK.AVG(Table2[[#This Row],[1Y Return vs Nifty Z-Score]],Table2[1Y Return vs Nifty Z-Score])</f>
        <v>365</v>
      </c>
      <c r="AT256">
        <f>_xlfn.RANK.AVG(Table2[[#This Row],[6M Return vs Nifty Z-Score]],Table2[6M Return vs Nifty Z-Score])</f>
        <v>166</v>
      </c>
      <c r="AU256">
        <f>_xlfn.RANK.AVG(Table2[[#This Row],[Sharpe Ratio Z-Score]],Table2[Sharpe Ratio Z-Score])</f>
        <v>317</v>
      </c>
      <c r="AV256">
        <f>(Table2[[#This Row],[Rank 1Y]]+Table2[[#This Row],[Rank 6M]]+Table2[[#This Row],[Rank Sharpe]])/3</f>
        <v>282.66666666666669</v>
      </c>
    </row>
    <row r="257" spans="1:48" x14ac:dyDescent="0.3">
      <c r="A257" t="s">
        <v>584</v>
      </c>
      <c r="B257" t="s">
        <v>585</v>
      </c>
      <c r="C257" t="s">
        <v>3083</v>
      </c>
      <c r="D257" t="s">
        <v>186</v>
      </c>
      <c r="E257">
        <v>32554.298424575001</v>
      </c>
      <c r="F257">
        <v>177.25</v>
      </c>
      <c r="G257">
        <v>58.8971163091419</v>
      </c>
      <c r="H257">
        <f>(Table2[[#This Row],[1Y Return vs Nifty]]-AVERAGE(Table2[1Y Return vs Nifty]))/_xlfn.STDEV.P(Table2[1Y Return vs Nifty])</f>
        <v>0.38647140457506207</v>
      </c>
      <c r="I257">
        <v>-17.0240683473248</v>
      </c>
      <c r="J257">
        <f>(Table2[[#This Row],[1M Return vs Nifty]]-AVERAGE(Table2[1M Return vs Nifty]))/_xlfn.STDEV.P(Table2[1M Return vs Nifty])</f>
        <v>-1.4744576705912236</v>
      </c>
      <c r="K257">
        <v>0.67235785243360002</v>
      </c>
      <c r="L257">
        <f>(Table2[[#This Row],[6M Return vs Nifty]]-AVERAGE(Table2[6M Return vs Nifty]))/_xlfn.STDEV.P(Table2[6M Return vs Nifty])</f>
        <v>-0.17222280173542173</v>
      </c>
      <c r="M257">
        <v>-7.06766433891472</v>
      </c>
      <c r="N257">
        <f>(Table2[[#This Row],[1W Return vs Nifty]]-AVERAGE(Table2[1W Return vs Nifty]))/_xlfn.STDEV.P(Table2[1W Return vs Nifty])</f>
        <v>-1.2583045762629144</v>
      </c>
      <c r="O257">
        <v>184.85</v>
      </c>
      <c r="P257">
        <v>186.487817744137</v>
      </c>
      <c r="Q257">
        <v>159.24062377959001</v>
      </c>
      <c r="R257">
        <v>40.829686570980698</v>
      </c>
      <c r="S257" s="1">
        <f>(Table2[[#This Row],[Close Price]]-Table2[[#This Row],[20D EMA]])/Table2[[#This Row],[20D EMA]]</f>
        <v>-4.1114417094941819E-2</v>
      </c>
      <c r="T257" s="1">
        <f>(Table2[[#This Row],[Close Price]]-Table2[[#This Row],[50D EMA]])/Table2[[#This Row],[50D EMA]]</f>
        <v>-4.9535770517789936E-2</v>
      </c>
      <c r="U257" s="1">
        <f>(Table2[[#This Row],[Close Price]]-Table2[[#This Row],[200D EMA]])/Table2[[#This Row],[200D EMA]]</f>
        <v>0.11309536343777037</v>
      </c>
      <c r="V257">
        <v>0.71183831061002001</v>
      </c>
      <c r="W257">
        <v>173.05</v>
      </c>
      <c r="X257">
        <v>178.5</v>
      </c>
      <c r="Y257">
        <v>171.32</v>
      </c>
      <c r="Z257">
        <v>180.4</v>
      </c>
      <c r="AA257">
        <v>171.32</v>
      </c>
      <c r="AB257">
        <v>200.4</v>
      </c>
      <c r="AC257" s="1">
        <f>(Table2[[#This Row],[Close Price]]/Table2[[#This Row],[Day Low]])-1</f>
        <v>2.4270442068766274E-2</v>
      </c>
      <c r="AD257" s="1">
        <f>(Table2[[#This Row],[Day High]]/Table2[[#This Row],[Close Price]])-1</f>
        <v>7.0521861777150807E-3</v>
      </c>
      <c r="AE257" s="1">
        <f>(Table2[[#This Row],[Close Price]]/Table2[[#This Row],[Current Week Low]])-1</f>
        <v>3.4613588606117185E-2</v>
      </c>
      <c r="AF257" s="1">
        <f>(Table2[[#This Row],[Current Week High]]/Table2[[#This Row],[Close Price]])-1</f>
        <v>1.7771509167842092E-2</v>
      </c>
      <c r="AG257" s="1">
        <f>(Table2[[#This Row],[Close Price]]/Table2[[#This Row],[Current Month Low]])-1</f>
        <v>3.4613588606117185E-2</v>
      </c>
      <c r="AH257" s="1">
        <f>(Table2[[#This Row],[Current Month High]]/Table2[[#This Row],[Close Price]])-1</f>
        <v>0.13060648801128361</v>
      </c>
      <c r="AI257">
        <v>17.912552891396299</v>
      </c>
      <c r="AJ257">
        <v>105.626450116009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-0.02</v>
      </c>
      <c r="AM257" t="s">
        <v>3120</v>
      </c>
      <c r="AN257">
        <v>-5</v>
      </c>
      <c r="AO257" t="s">
        <v>3120</v>
      </c>
      <c r="AP257">
        <v>7.8336428526219998E-2</v>
      </c>
      <c r="AQ257">
        <f>(Table2[[#This Row],[Sharpe Ratio]]-AVERAGE(Table2[Sharpe Ratio]))/_xlfn.STDEV.P(Table2[Sharpe Ratio])</f>
        <v>0.1882219414496272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194</v>
      </c>
      <c r="AT257">
        <f>_xlfn.RANK.AVG(Table2[[#This Row],[6M Return vs Nifty Z-Score]],Table2[6M Return vs Nifty Z-Score])</f>
        <v>372</v>
      </c>
      <c r="AU257">
        <f>_xlfn.RANK.AVG(Table2[[#This Row],[Sharpe Ratio Z-Score]],Table2[Sharpe Ratio Z-Score])</f>
        <v>286</v>
      </c>
      <c r="AV257">
        <f>(Table2[[#This Row],[Rank 1Y]]+Table2[[#This Row],[Rank 6M]]+Table2[[#This Row],[Rank Sharpe]])/3</f>
        <v>284</v>
      </c>
    </row>
    <row r="258" spans="1:48" x14ac:dyDescent="0.3">
      <c r="A258" t="s">
        <v>1654</v>
      </c>
      <c r="B258" t="s">
        <v>1655</v>
      </c>
      <c r="C258" t="s">
        <v>3078</v>
      </c>
      <c r="D258" t="s">
        <v>989</v>
      </c>
      <c r="E258">
        <v>5042.3675107259996</v>
      </c>
      <c r="F258">
        <v>39.53</v>
      </c>
      <c r="G258">
        <v>83.388706383356293</v>
      </c>
      <c r="H258">
        <f>(Table2[[#This Row],[1Y Return vs Nifty]]-AVERAGE(Table2[1Y Return vs Nifty]))/_xlfn.STDEV.P(Table2[1Y Return vs Nifty])</f>
        <v>0.75882924796226259</v>
      </c>
      <c r="I258">
        <v>-2.8998674148157</v>
      </c>
      <c r="J258">
        <f>(Table2[[#This Row],[1M Return vs Nifty]]-AVERAGE(Table2[1M Return vs Nifty]))/_xlfn.STDEV.P(Table2[1M Return vs Nifty])</f>
        <v>-0.14820180618583076</v>
      </c>
      <c r="K258">
        <v>-7.4287513715289899</v>
      </c>
      <c r="L258">
        <f>(Table2[[#This Row],[6M Return vs Nifty]]-AVERAGE(Table2[6M Return vs Nifty]))/_xlfn.STDEV.P(Table2[6M Return vs Nifty])</f>
        <v>-0.44873359146640218</v>
      </c>
      <c r="M258">
        <v>-3.2248561531221198</v>
      </c>
      <c r="N258">
        <f>(Table2[[#This Row],[1W Return vs Nifty]]-AVERAGE(Table2[1W Return vs Nifty]))/_xlfn.STDEV.P(Table2[1W Return vs Nifty])</f>
        <v>-0.49685418737605669</v>
      </c>
      <c r="O258">
        <v>41.1</v>
      </c>
      <c r="P258">
        <v>39.669270444997302</v>
      </c>
      <c r="Q258">
        <v>33.353981489178103</v>
      </c>
      <c r="R258">
        <v>38.121554441930599</v>
      </c>
      <c r="S258" s="1">
        <f>(Table2[[#This Row],[Close Price]]-Table2[[#This Row],[20D EMA]])/Table2[[#This Row],[20D EMA]]</f>
        <v>-3.8199513381995141E-2</v>
      </c>
      <c r="T258" s="1">
        <f>(Table2[[#This Row],[Close Price]]-Table2[[#This Row],[50D EMA]])/Table2[[#This Row],[50D EMA]]</f>
        <v>-3.5107891684169963E-3</v>
      </c>
      <c r="U258" s="1">
        <f>(Table2[[#This Row],[Close Price]]-Table2[[#This Row],[200D EMA]])/Table2[[#This Row],[200D EMA]]</f>
        <v>0.18516585532152266</v>
      </c>
      <c r="V258">
        <v>0.99803230633906803</v>
      </c>
      <c r="W258">
        <v>39.200000000000003</v>
      </c>
      <c r="X258">
        <v>40.4</v>
      </c>
      <c r="Y258">
        <v>38.6</v>
      </c>
      <c r="Z258">
        <v>41.38</v>
      </c>
      <c r="AA258">
        <v>38.6</v>
      </c>
      <c r="AB258">
        <v>44.6</v>
      </c>
      <c r="AC258" s="1">
        <f>(Table2[[#This Row],[Close Price]]/Table2[[#This Row],[Day Low]])-1</f>
        <v>8.4183673469386822E-3</v>
      </c>
      <c r="AD258" s="1">
        <f>(Table2[[#This Row],[Day High]]/Table2[[#This Row],[Close Price]])-1</f>
        <v>2.2008601062484034E-2</v>
      </c>
      <c r="AE258" s="1">
        <f>(Table2[[#This Row],[Close Price]]/Table2[[#This Row],[Current Week Low]])-1</f>
        <v>2.4093264248704616E-2</v>
      </c>
      <c r="AF258" s="1">
        <f>(Table2[[#This Row],[Current Week High]]/Table2[[#This Row],[Close Price]])-1</f>
        <v>4.6799898811029639E-2</v>
      </c>
      <c r="AG258" s="1">
        <f>(Table2[[#This Row],[Close Price]]/Table2[[#This Row],[Current Month Low]])-1</f>
        <v>2.4093264248704616E-2</v>
      </c>
      <c r="AH258" s="1">
        <f>(Table2[[#This Row],[Current Month High]]/Table2[[#This Row],[Close Price]])-1</f>
        <v>0.12825701998482164</v>
      </c>
      <c r="AI258">
        <v>16.620288388565601</v>
      </c>
      <c r="AJ258">
        <v>127.838616714697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0.09</v>
      </c>
      <c r="AM258" t="s">
        <v>3121</v>
      </c>
      <c r="AN258">
        <v>-5.09</v>
      </c>
      <c r="AO258" t="s">
        <v>3120</v>
      </c>
      <c r="AP258">
        <v>8.2321255330525006E-2</v>
      </c>
      <c r="AQ258">
        <f>(Table2[[#This Row],[Sharpe Ratio]]-AVERAGE(Table2[Sharpe Ratio]))/_xlfn.STDEV.P(Table2[Sharpe Ratio])</f>
        <v>0.23457698054586376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-0.10038335652016334</v>
      </c>
      <c r="AS258">
        <f>_xlfn.RANK.AVG(Table2[[#This Row],[1Y Return vs Nifty Z-Score]],Table2[1Y Return vs Nifty Z-Score])</f>
        <v>120</v>
      </c>
      <c r="AT258">
        <f>_xlfn.RANK.AVG(Table2[[#This Row],[6M Return vs Nifty Z-Score]],Table2[6M Return vs Nifty Z-Score])</f>
        <v>464</v>
      </c>
      <c r="AU258">
        <f>_xlfn.RANK.AVG(Table2[[#This Row],[Sharpe Ratio Z-Score]],Table2[Sharpe Ratio Z-Score])</f>
        <v>273</v>
      </c>
      <c r="AV258">
        <f>(Table2[[#This Row],[Rank 1Y]]+Table2[[#This Row],[Rank 6M]]+Table2[[#This Row],[Rank Sharpe]])/3</f>
        <v>285.66666666666669</v>
      </c>
    </row>
    <row r="259" spans="1:48" x14ac:dyDescent="0.3">
      <c r="A259" t="s">
        <v>549</v>
      </c>
      <c r="B259" t="s">
        <v>550</v>
      </c>
      <c r="C259" t="s">
        <v>3082</v>
      </c>
      <c r="D259" t="s">
        <v>204</v>
      </c>
      <c r="E259">
        <v>36207.320389439999</v>
      </c>
      <c r="F259">
        <v>2574.0500000000002</v>
      </c>
      <c r="G259">
        <v>31.3575010698383</v>
      </c>
      <c r="H259">
        <f>(Table2[[#This Row],[1Y Return vs Nifty]]-AVERAGE(Table2[1Y Return vs Nifty]))/_xlfn.STDEV.P(Table2[1Y Return vs Nifty])</f>
        <v>-3.2227083646687402E-2</v>
      </c>
      <c r="I259">
        <v>-3.8197520145811001</v>
      </c>
      <c r="J259">
        <f>(Table2[[#This Row],[1M Return vs Nifty]]-AVERAGE(Table2[1M Return vs Nifty]))/_xlfn.STDEV.P(Table2[1M Return vs Nifty])</f>
        <v>-0.23457854005167655</v>
      </c>
      <c r="K259">
        <v>27.840672816075401</v>
      </c>
      <c r="L259">
        <f>(Table2[[#This Row],[6M Return vs Nifty]]-AVERAGE(Table2[6M Return vs Nifty]))/_xlfn.STDEV.P(Table2[6M Return vs Nifty])</f>
        <v>0.75509863272142808</v>
      </c>
      <c r="M259">
        <v>2.7119319265230901</v>
      </c>
      <c r="N259">
        <f>(Table2[[#This Row],[1W Return vs Nifty]]-AVERAGE(Table2[1W Return vs Nifty]))/_xlfn.STDEV.P(Table2[1W Return vs Nifty])</f>
        <v>0.67951719871026561</v>
      </c>
      <c r="O259">
        <v>2563.23</v>
      </c>
      <c r="P259">
        <v>2499.1642379846198</v>
      </c>
      <c r="Q259">
        <v>2113.2792093452399</v>
      </c>
      <c r="R259">
        <v>53.479299506030102</v>
      </c>
      <c r="S259" s="1">
        <f>(Table2[[#This Row],[Close Price]]-Table2[[#This Row],[20D EMA]])/Table2[[#This Row],[20D EMA]]</f>
        <v>4.2212364867765138E-3</v>
      </c>
      <c r="T259" s="1">
        <f>(Table2[[#This Row],[Close Price]]-Table2[[#This Row],[50D EMA]])/Table2[[#This Row],[50D EMA]]</f>
        <v>2.9964322023017523E-2</v>
      </c>
      <c r="U259" s="1">
        <f>(Table2[[#This Row],[Close Price]]-Table2[[#This Row],[200D EMA]])/Table2[[#This Row],[200D EMA]]</f>
        <v>0.21803592663816604</v>
      </c>
      <c r="V259">
        <v>0.55039942724864799</v>
      </c>
      <c r="W259">
        <v>2561.5</v>
      </c>
      <c r="X259">
        <v>2609.15</v>
      </c>
      <c r="Y259">
        <v>2416.5500000000002</v>
      </c>
      <c r="Z259">
        <v>2609.15</v>
      </c>
      <c r="AA259">
        <v>2416.5500000000002</v>
      </c>
      <c r="AB259">
        <v>2628.1</v>
      </c>
      <c r="AC259" s="1">
        <f>(Table2[[#This Row],[Close Price]]/Table2[[#This Row],[Day Low]])-1</f>
        <v>4.8994729650595481E-3</v>
      </c>
      <c r="AD259" s="1">
        <f>(Table2[[#This Row],[Day High]]/Table2[[#This Row],[Close Price]])-1</f>
        <v>1.3636098754880477E-2</v>
      </c>
      <c r="AE259" s="1">
        <f>(Table2[[#This Row],[Close Price]]/Table2[[#This Row],[Current Week Low]])-1</f>
        <v>6.5175560199457916E-2</v>
      </c>
      <c r="AF259" s="1">
        <f>(Table2[[#This Row],[Current Week High]]/Table2[[#This Row],[Close Price]])-1</f>
        <v>1.3636098754880477E-2</v>
      </c>
      <c r="AG259" s="1">
        <f>(Table2[[#This Row],[Close Price]]/Table2[[#This Row],[Current Month Low]])-1</f>
        <v>6.5175560199457916E-2</v>
      </c>
      <c r="AH259" s="1">
        <f>(Table2[[#This Row],[Current Month High]]/Table2[[#This Row],[Close Price]])-1</f>
        <v>2.0998038111147643E-2</v>
      </c>
      <c r="AI259">
        <v>18.929313727394501</v>
      </c>
      <c r="AJ259">
        <v>67.140677250738605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0.11</v>
      </c>
      <c r="AM259" t="s">
        <v>3121</v>
      </c>
      <c r="AN259">
        <v>0.92</v>
      </c>
      <c r="AO259" t="s">
        <v>3121</v>
      </c>
      <c r="AP259">
        <v>3.1605372254782001E-2</v>
      </c>
      <c r="AQ259">
        <f>(Table2[[#This Row],[Sharpe Ratio]]-AVERAGE(Table2[Sharpe Ratio]))/_xlfn.STDEV.P(Table2[Sharpe Ratio])</f>
        <v>-0.3553951457800269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0.81241506195330282</v>
      </c>
      <c r="AS259">
        <f>_xlfn.RANK.AVG(Table2[[#This Row],[1Y Return vs Nifty Z-Score]],Table2[1Y Return vs Nifty Z-Score])</f>
        <v>299</v>
      </c>
      <c r="AT259">
        <f>_xlfn.RANK.AVG(Table2[[#This Row],[6M Return vs Nifty Z-Score]],Table2[6M Return vs Nifty Z-Score])</f>
        <v>133</v>
      </c>
      <c r="AU259">
        <f>_xlfn.RANK.AVG(Table2[[#This Row],[Sharpe Ratio Z-Score]],Table2[Sharpe Ratio Z-Score])</f>
        <v>433</v>
      </c>
      <c r="AV259">
        <f>(Table2[[#This Row],[Rank 1Y]]+Table2[[#This Row],[Rank 6M]]+Table2[[#This Row],[Rank Sharpe]])/3</f>
        <v>288.33333333333331</v>
      </c>
    </row>
    <row r="260" spans="1:48" x14ac:dyDescent="0.3">
      <c r="A260" t="s">
        <v>455</v>
      </c>
      <c r="B260" t="s">
        <v>456</v>
      </c>
      <c r="C260" t="s">
        <v>3075</v>
      </c>
      <c r="D260" t="s">
        <v>21</v>
      </c>
      <c r="E260">
        <v>47710.790500424999</v>
      </c>
      <c r="F260">
        <v>1758.25</v>
      </c>
      <c r="G260">
        <v>30.195818567003101</v>
      </c>
      <c r="H260">
        <f>(Table2[[#This Row],[1Y Return vs Nifty]]-AVERAGE(Table2[1Y Return vs Nifty]))/_xlfn.STDEV.P(Table2[1Y Return vs Nifty])</f>
        <v>-4.9888721382155457E-2</v>
      </c>
      <c r="I260">
        <v>-1.15075649506306</v>
      </c>
      <c r="J260">
        <f>(Table2[[#This Row],[1M Return vs Nifty]]-AVERAGE(Table2[1M Return vs Nifty]))/_xlfn.STDEV.P(Table2[1M Return vs Nifty])</f>
        <v>1.6038891458036091E-2</v>
      </c>
      <c r="K260">
        <v>-10.107912701254699</v>
      </c>
      <c r="L260">
        <f>(Table2[[#This Row],[6M Return vs Nifty]]-AVERAGE(Table2[6M Return vs Nifty]))/_xlfn.STDEV.P(Table2[6M Return vs Nifty])</f>
        <v>-0.54017995944127994</v>
      </c>
      <c r="M260">
        <v>-3.9782983855173901</v>
      </c>
      <c r="N260">
        <f>(Table2[[#This Row],[1W Return vs Nifty]]-AVERAGE(Table2[1W Return vs Nifty]))/_xlfn.STDEV.P(Table2[1W Return vs Nifty])</f>
        <v>-0.64614836317755597</v>
      </c>
      <c r="O260">
        <v>1760.98</v>
      </c>
      <c r="P260">
        <v>1692.07326900149</v>
      </c>
      <c r="Q260">
        <v>1496.3303667724799</v>
      </c>
      <c r="R260">
        <v>48.461229408027798</v>
      </c>
      <c r="S260" s="1">
        <f>(Table2[[#This Row],[Close Price]]-Table2[[#This Row],[20D EMA]])/Table2[[#This Row],[20D EMA]]</f>
        <v>-1.5502731433633648E-3</v>
      </c>
      <c r="T260" s="1">
        <f>(Table2[[#This Row],[Close Price]]-Table2[[#This Row],[50D EMA]])/Table2[[#This Row],[50D EMA]]</f>
        <v>3.9109849561988305E-2</v>
      </c>
      <c r="U260" s="1">
        <f>(Table2[[#This Row],[Close Price]]-Table2[[#This Row],[200D EMA]])/Table2[[#This Row],[200D EMA]]</f>
        <v>0.17504131376580256</v>
      </c>
      <c r="V260">
        <v>0.72792364750363803</v>
      </c>
      <c r="W260">
        <v>1730.8</v>
      </c>
      <c r="X260">
        <v>1764.95</v>
      </c>
      <c r="Y260">
        <v>1685</v>
      </c>
      <c r="Z260">
        <v>1794.95</v>
      </c>
      <c r="AA260">
        <v>1685</v>
      </c>
      <c r="AB260">
        <v>1899.9</v>
      </c>
      <c r="AC260" s="1">
        <f>(Table2[[#This Row],[Close Price]]/Table2[[#This Row],[Day Low]])-1</f>
        <v>1.585971804945685E-2</v>
      </c>
      <c r="AD260" s="1">
        <f>(Table2[[#This Row],[Day High]]/Table2[[#This Row],[Close Price]])-1</f>
        <v>3.8106071377790318E-3</v>
      </c>
      <c r="AE260" s="1">
        <f>(Table2[[#This Row],[Close Price]]/Table2[[#This Row],[Current Week Low]])-1</f>
        <v>4.347181008902079E-2</v>
      </c>
      <c r="AF260" s="1">
        <f>(Table2[[#This Row],[Current Week High]]/Table2[[#This Row],[Close Price]])-1</f>
        <v>2.0873027157685131E-2</v>
      </c>
      <c r="AG260" s="1">
        <f>(Table2[[#This Row],[Close Price]]/Table2[[#This Row],[Current Month Low]])-1</f>
        <v>4.347181008902079E-2</v>
      </c>
      <c r="AH260" s="1">
        <f>(Table2[[#This Row],[Current Month High]]/Table2[[#This Row],[Close Price]])-1</f>
        <v>8.0563059860657038E-2</v>
      </c>
      <c r="AI260">
        <v>9.6942983079766698</v>
      </c>
      <c r="AJ260">
        <v>69.388246628131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</v>
      </c>
      <c r="AM260" t="s">
        <v>3122</v>
      </c>
      <c r="AN260">
        <v>-5.16</v>
      </c>
      <c r="AO260" t="s">
        <v>3120</v>
      </c>
      <c r="AP260">
        <v>0.18332998592717401</v>
      </c>
      <c r="AQ260">
        <f>(Table2[[#This Row],[Sharpe Ratio]]-AVERAGE(Table2[Sharpe Ratio]))/_xlfn.STDEV.P(Table2[Sharpe Ratio])</f>
        <v>1.4096001084796568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0.18942195593670141</v>
      </c>
      <c r="AS260">
        <f>_xlfn.RANK.AVG(Table2[[#This Row],[1Y Return vs Nifty Z-Score]],Table2[1Y Return vs Nifty Z-Score])</f>
        <v>306</v>
      </c>
      <c r="AT260">
        <f>_xlfn.RANK.AVG(Table2[[#This Row],[6M Return vs Nifty Z-Score]],Table2[6M Return vs Nifty Z-Score])</f>
        <v>497</v>
      </c>
      <c r="AU260">
        <f>_xlfn.RANK.AVG(Table2[[#This Row],[Sharpe Ratio Z-Score]],Table2[Sharpe Ratio Z-Score])</f>
        <v>62</v>
      </c>
      <c r="AV260">
        <f>(Table2[[#This Row],[Rank 1Y]]+Table2[[#This Row],[Rank 6M]]+Table2[[#This Row],[Rank Sharpe]])/3</f>
        <v>288.33333333333331</v>
      </c>
    </row>
    <row r="261" spans="1:48" x14ac:dyDescent="0.3">
      <c r="A261" t="s">
        <v>627</v>
      </c>
      <c r="B261" t="s">
        <v>628</v>
      </c>
      <c r="C261" t="s">
        <v>3087</v>
      </c>
      <c r="D261" t="s">
        <v>270</v>
      </c>
      <c r="E261">
        <v>29002.73576544</v>
      </c>
      <c r="F261">
        <v>1524.15</v>
      </c>
      <c r="G261">
        <v>11.1637317092912</v>
      </c>
      <c r="H261">
        <f>(Table2[[#This Row],[1Y Return vs Nifty]]-AVERAGE(Table2[1Y Return vs Nifty]))/_xlfn.STDEV.P(Table2[1Y Return vs Nifty])</f>
        <v>-0.33924301793951384</v>
      </c>
      <c r="I261">
        <v>-9.4341010688111808</v>
      </c>
      <c r="J261">
        <f>(Table2[[#This Row],[1M Return vs Nifty]]-AVERAGE(Table2[1M Return vs Nifty]))/_xlfn.STDEV.P(Table2[1M Return vs Nifty])</f>
        <v>-0.76176329149862132</v>
      </c>
      <c r="K261">
        <v>22.6204543650761</v>
      </c>
      <c r="L261">
        <f>(Table2[[#This Row],[6M Return vs Nifty]]-AVERAGE(Table2[6M Return vs Nifty]))/_xlfn.STDEV.P(Table2[6M Return vs Nifty])</f>
        <v>0.57691973319685141</v>
      </c>
      <c r="M261">
        <v>-6.9281373766213701</v>
      </c>
      <c r="N261">
        <f>(Table2[[#This Row],[1W Return vs Nifty]]-AVERAGE(Table2[1W Return vs Nifty]))/_xlfn.STDEV.P(Table2[1W Return vs Nifty])</f>
        <v>-1.2306573832306762</v>
      </c>
      <c r="O261">
        <v>1655.86</v>
      </c>
      <c r="P261">
        <v>1643.0001129525299</v>
      </c>
      <c r="Q261">
        <v>1406.0141183302301</v>
      </c>
      <c r="R261">
        <v>21.6011250317822</v>
      </c>
      <c r="S261" s="1">
        <f>(Table2[[#This Row],[Close Price]]-Table2[[#This Row],[20D EMA]])/Table2[[#This Row],[20D EMA]]</f>
        <v>-7.9541748698561357E-2</v>
      </c>
      <c r="T261" s="1">
        <f>(Table2[[#This Row],[Close Price]]-Table2[[#This Row],[50D EMA]])/Table2[[#This Row],[50D EMA]]</f>
        <v>-7.2337251845316003E-2</v>
      </c>
      <c r="U261" s="1">
        <f>(Table2[[#This Row],[Close Price]]-Table2[[#This Row],[200D EMA]])/Table2[[#This Row],[200D EMA]]</f>
        <v>8.402183173670201E-2</v>
      </c>
      <c r="V261">
        <v>0.82038567743004798</v>
      </c>
      <c r="W261">
        <v>1520</v>
      </c>
      <c r="X261">
        <v>1578</v>
      </c>
      <c r="Y261">
        <v>1520</v>
      </c>
      <c r="Z261">
        <v>1691</v>
      </c>
      <c r="AA261">
        <v>1520</v>
      </c>
      <c r="AB261">
        <v>1735.15</v>
      </c>
      <c r="AC261" s="1">
        <f>(Table2[[#This Row],[Close Price]]/Table2[[#This Row],[Day Low]])-1</f>
        <v>2.7302631578947079E-3</v>
      </c>
      <c r="AD261" s="1">
        <f>(Table2[[#This Row],[Day High]]/Table2[[#This Row],[Close Price]])-1</f>
        <v>3.533116819210691E-2</v>
      </c>
      <c r="AE261" s="1">
        <f>(Table2[[#This Row],[Close Price]]/Table2[[#This Row],[Current Week Low]])-1</f>
        <v>2.7302631578947079E-3</v>
      </c>
      <c r="AF261" s="1">
        <f>(Table2[[#This Row],[Current Week High]]/Table2[[#This Row],[Close Price]])-1</f>
        <v>0.10947085260637079</v>
      </c>
      <c r="AG261" s="1">
        <f>(Table2[[#This Row],[Close Price]]/Table2[[#This Row],[Current Month Low]])-1</f>
        <v>2.7302631578947079E-3</v>
      </c>
      <c r="AH261" s="1">
        <f>(Table2[[#This Row],[Current Month High]]/Table2[[#This Row],[Close Price]])-1</f>
        <v>0.13843781780008535</v>
      </c>
      <c r="AI261">
        <v>20.798477840107498</v>
      </c>
      <c r="AJ261">
        <v>48.610569422776898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-0.17</v>
      </c>
      <c r="AM261" t="s">
        <v>3120</v>
      </c>
      <c r="AN261">
        <v>-11.24</v>
      </c>
      <c r="AO261" t="s">
        <v>3120</v>
      </c>
      <c r="AP261">
        <v>7.7484657245266E-2</v>
      </c>
      <c r="AQ261">
        <f>(Table2[[#This Row],[Sharpe Ratio]]-AVERAGE(Table2[Sharpe Ratio]))/_xlfn.STDEV.P(Table2[Sharpe Ratio])</f>
        <v>0.17831338256646129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-1.5764305769054987</v>
      </c>
      <c r="AS261">
        <f>_xlfn.RANK.AVG(Table2[[#This Row],[1Y Return vs Nifty Z-Score]],Table2[1Y Return vs Nifty Z-Score])</f>
        <v>407</v>
      </c>
      <c r="AT261">
        <f>_xlfn.RANK.AVG(Table2[[#This Row],[6M Return vs Nifty Z-Score]],Table2[6M Return vs Nifty Z-Score])</f>
        <v>167</v>
      </c>
      <c r="AU261">
        <f>_xlfn.RANK.AVG(Table2[[#This Row],[Sharpe Ratio Z-Score]],Table2[Sharpe Ratio Z-Score])</f>
        <v>291</v>
      </c>
      <c r="AV261">
        <f>(Table2[[#This Row],[Rank 1Y]]+Table2[[#This Row],[Rank 6M]]+Table2[[#This Row],[Rank Sharpe]])/3</f>
        <v>288.33333333333331</v>
      </c>
    </row>
    <row r="262" spans="1:48" x14ac:dyDescent="0.3">
      <c r="A262" t="s">
        <v>1564</v>
      </c>
      <c r="B262" t="s">
        <v>1565</v>
      </c>
      <c r="C262" t="s">
        <v>3092</v>
      </c>
      <c r="D262" t="s">
        <v>1566</v>
      </c>
      <c r="E262">
        <v>6057.3547280000003</v>
      </c>
      <c r="F262">
        <v>340</v>
      </c>
      <c r="G262">
        <v>16.8440020833341</v>
      </c>
      <c r="H262">
        <f>(Table2[[#This Row],[1Y Return vs Nifty]]-AVERAGE(Table2[1Y Return vs Nifty]))/_xlfn.STDEV.P(Table2[1Y Return vs Nifty])</f>
        <v>-0.2528830380474093</v>
      </c>
      <c r="I262">
        <v>-11.2643217009289</v>
      </c>
      <c r="J262">
        <f>(Table2[[#This Row],[1M Return vs Nifty]]-AVERAGE(Table2[1M Return vs Nifty]))/_xlfn.STDEV.P(Table2[1M Return vs Nifty])</f>
        <v>-0.93362015321424285</v>
      </c>
      <c r="K262">
        <v>2.68793137744108</v>
      </c>
      <c r="L262">
        <f>(Table2[[#This Row],[6M Return vs Nifty]]-AVERAGE(Table2[6M Return vs Nifty]))/_xlfn.STDEV.P(Table2[6M Return vs Nifty])</f>
        <v>-0.1034263182227526</v>
      </c>
      <c r="M262">
        <v>0.29915142970897901</v>
      </c>
      <c r="N262">
        <f>(Table2[[#This Row],[1W Return vs Nifty]]-AVERAGE(Table2[1W Return vs Nifty]))/_xlfn.STDEV.P(Table2[1W Return vs Nifty])</f>
        <v>0.2014260323621343</v>
      </c>
      <c r="O262">
        <v>342.22</v>
      </c>
      <c r="P262">
        <v>332.902367019954</v>
      </c>
      <c r="Q262">
        <v>289.77386214171798</v>
      </c>
      <c r="R262">
        <v>49.424932681713102</v>
      </c>
      <c r="S262" s="1">
        <f>(Table2[[#This Row],[Close Price]]-Table2[[#This Row],[20D EMA]])/Table2[[#This Row],[20D EMA]]</f>
        <v>-6.487055110747552E-3</v>
      </c>
      <c r="T262" s="1">
        <f>(Table2[[#This Row],[Close Price]]-Table2[[#This Row],[50D EMA]])/Table2[[#This Row],[50D EMA]]</f>
        <v>2.1320464145635144E-2</v>
      </c>
      <c r="U262" s="1">
        <f>(Table2[[#This Row],[Close Price]]-Table2[[#This Row],[200D EMA]])/Table2[[#This Row],[200D EMA]]</f>
        <v>0.17332873809618557</v>
      </c>
      <c r="V262">
        <v>0.81463701455007598</v>
      </c>
      <c r="W262">
        <v>338.2</v>
      </c>
      <c r="X262">
        <v>347.95</v>
      </c>
      <c r="Y262">
        <v>306.25</v>
      </c>
      <c r="Z262">
        <v>347.95</v>
      </c>
      <c r="AA262">
        <v>306.25</v>
      </c>
      <c r="AB262">
        <v>355.45</v>
      </c>
      <c r="AC262" s="1">
        <f>(Table2[[#This Row],[Close Price]]/Table2[[#This Row],[Day Low]])-1</f>
        <v>5.3222945002957545E-3</v>
      </c>
      <c r="AD262" s="1">
        <f>(Table2[[#This Row],[Day High]]/Table2[[#This Row],[Close Price]])-1</f>
        <v>2.3382352941176521E-2</v>
      </c>
      <c r="AE262" s="1">
        <f>(Table2[[#This Row],[Close Price]]/Table2[[#This Row],[Current Week Low]])-1</f>
        <v>0.11020408163265305</v>
      </c>
      <c r="AF262" s="1">
        <f>(Table2[[#This Row],[Current Week High]]/Table2[[#This Row],[Close Price]])-1</f>
        <v>2.3382352941176521E-2</v>
      </c>
      <c r="AG262" s="1">
        <f>(Table2[[#This Row],[Close Price]]/Table2[[#This Row],[Current Month Low]])-1</f>
        <v>0.11020408163265305</v>
      </c>
      <c r="AH262" s="1">
        <f>(Table2[[#This Row],[Current Month High]]/Table2[[#This Row],[Close Price]])-1</f>
        <v>4.5441176470588207E-2</v>
      </c>
      <c r="AI262">
        <v>18.794117647058801</v>
      </c>
      <c r="AJ262">
        <v>67.076167076166996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0.03</v>
      </c>
      <c r="AM262" t="s">
        <v>3121</v>
      </c>
      <c r="AN262">
        <v>-3.05</v>
      </c>
      <c r="AO262" t="s">
        <v>3120</v>
      </c>
      <c r="AP262">
        <v>0.13121635607444601</v>
      </c>
      <c r="AQ262">
        <f>(Table2[[#This Row],[Sharpe Ratio]]-AVERAGE(Table2[Sharpe Ratio]))/_xlfn.STDEV.P(Table2[Sharpe Ratio])</f>
        <v>0.80336815213460966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-0.28513532498766081</v>
      </c>
      <c r="AS262">
        <f>_xlfn.RANK.AVG(Table2[[#This Row],[1Y Return vs Nifty Z-Score]],Table2[1Y Return vs Nifty Z-Score])</f>
        <v>367</v>
      </c>
      <c r="AT262">
        <f>_xlfn.RANK.AVG(Table2[[#This Row],[6M Return vs Nifty Z-Score]],Table2[6M Return vs Nifty Z-Score])</f>
        <v>343</v>
      </c>
      <c r="AU262">
        <f>_xlfn.RANK.AVG(Table2[[#This Row],[Sharpe Ratio Z-Score]],Table2[Sharpe Ratio Z-Score])</f>
        <v>158</v>
      </c>
      <c r="AV262">
        <f>(Table2[[#This Row],[Rank 1Y]]+Table2[[#This Row],[Rank 6M]]+Table2[[#This Row],[Rank Sharpe]])/3</f>
        <v>289.33333333333331</v>
      </c>
    </row>
    <row r="263" spans="1:48" x14ac:dyDescent="0.3">
      <c r="A263" t="s">
        <v>367</v>
      </c>
      <c r="B263" t="s">
        <v>368</v>
      </c>
      <c r="C263" t="s">
        <v>3087</v>
      </c>
      <c r="D263" t="s">
        <v>369</v>
      </c>
      <c r="E263">
        <v>65199.716699249999</v>
      </c>
      <c r="F263">
        <v>5132.75</v>
      </c>
      <c r="G263">
        <v>10.6119460280695</v>
      </c>
      <c r="H263">
        <f>(Table2[[#This Row],[1Y Return vs Nifty]]-AVERAGE(Table2[1Y Return vs Nifty]))/_xlfn.STDEV.P(Table2[1Y Return vs Nifty])</f>
        <v>-0.3476320905007097</v>
      </c>
      <c r="I263">
        <v>-14.1301460484017</v>
      </c>
      <c r="J263">
        <f>(Table2[[#This Row],[1M Return vs Nifty]]-AVERAGE(Table2[1M Return vs Nifty]))/_xlfn.STDEV.P(Table2[1M Return vs Nifty])</f>
        <v>-1.2027197196501307</v>
      </c>
      <c r="K263">
        <v>14.7359509281622</v>
      </c>
      <c r="L263">
        <f>(Table2[[#This Row],[6M Return vs Nifty]]-AVERAGE(Table2[6M Return vs Nifty]))/_xlfn.STDEV.P(Table2[6M Return vs Nifty])</f>
        <v>0.30780223191333095</v>
      </c>
      <c r="M263">
        <v>-0.89089381915979504</v>
      </c>
      <c r="N263">
        <f>(Table2[[#This Row],[1W Return vs Nifty]]-AVERAGE(Table2[1W Return vs Nifty]))/_xlfn.STDEV.P(Table2[1W Return vs Nifty])</f>
        <v>-3.4380797886194879E-2</v>
      </c>
      <c r="O263">
        <v>5358.27</v>
      </c>
      <c r="P263">
        <v>5461.6960612194598</v>
      </c>
      <c r="Q263">
        <v>4791.0086901039003</v>
      </c>
      <c r="R263">
        <v>39.389650049204498</v>
      </c>
      <c r="S263" s="1">
        <f>(Table2[[#This Row],[Close Price]]-Table2[[#This Row],[20D EMA]])/Table2[[#This Row],[20D EMA]]</f>
        <v>-4.2088211307007753E-2</v>
      </c>
      <c r="T263" s="1">
        <f>(Table2[[#This Row],[Close Price]]-Table2[[#This Row],[50D EMA]])/Table2[[#This Row],[50D EMA]]</f>
        <v>-6.0227822554083023E-2</v>
      </c>
      <c r="U263" s="1">
        <f>(Table2[[#This Row],[Close Price]]-Table2[[#This Row],[200D EMA]])/Table2[[#This Row],[200D EMA]]</f>
        <v>7.1329720315887898E-2</v>
      </c>
      <c r="V263">
        <v>0.63531189803375598</v>
      </c>
      <c r="W263">
        <v>5050.55</v>
      </c>
      <c r="X263">
        <v>5160</v>
      </c>
      <c r="Y263">
        <v>4920.05</v>
      </c>
      <c r="Z263">
        <v>5326.85</v>
      </c>
      <c r="AA263">
        <v>4920.05</v>
      </c>
      <c r="AB263">
        <v>5412.8</v>
      </c>
      <c r="AC263" s="1">
        <f>(Table2[[#This Row],[Close Price]]/Table2[[#This Row],[Day Low]])-1</f>
        <v>1.6275455148449192E-2</v>
      </c>
      <c r="AD263" s="1">
        <f>(Table2[[#This Row],[Day High]]/Table2[[#This Row],[Close Price]])-1</f>
        <v>5.309044858993639E-3</v>
      </c>
      <c r="AE263" s="1">
        <f>(Table2[[#This Row],[Close Price]]/Table2[[#This Row],[Current Week Low]])-1</f>
        <v>4.3231267974918941E-2</v>
      </c>
      <c r="AF263" s="1">
        <f>(Table2[[#This Row],[Current Week High]]/Table2[[#This Row],[Close Price]])-1</f>
        <v>3.7815985582777323E-2</v>
      </c>
      <c r="AG263" s="1">
        <f>(Table2[[#This Row],[Close Price]]/Table2[[#This Row],[Current Month Low]])-1</f>
        <v>4.3231267974918941E-2</v>
      </c>
      <c r="AH263" s="1">
        <f>(Table2[[#This Row],[Current Month High]]/Table2[[#This Row],[Close Price]])-1</f>
        <v>5.4561394963713372E-2</v>
      </c>
      <c r="AI263">
        <v>25.858457941649199</v>
      </c>
      <c r="AJ263">
        <v>42.536795334629197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-0.14000000000000001</v>
      </c>
      <c r="AM263" t="s">
        <v>3120</v>
      </c>
      <c r="AN263">
        <v>-4.21</v>
      </c>
      <c r="AO263" t="s">
        <v>3120</v>
      </c>
      <c r="AP263">
        <v>0.10325046601283799</v>
      </c>
      <c r="AQ263">
        <f>(Table2[[#This Row],[Sharpe Ratio]]-AVERAGE(Table2[Sharpe Ratio]))/_xlfn.STDEV.P(Table2[Sharpe Ratio])</f>
        <v>0.47804411903827265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412</v>
      </c>
      <c r="AT263">
        <f>_xlfn.RANK.AVG(Table2[[#This Row],[6M Return vs Nifty Z-Score]],Table2[6M Return vs Nifty Z-Score])</f>
        <v>237</v>
      </c>
      <c r="AU263">
        <f>_xlfn.RANK.AVG(Table2[[#This Row],[Sharpe Ratio Z-Score]],Table2[Sharpe Ratio Z-Score])</f>
        <v>220</v>
      </c>
      <c r="AV263">
        <f>(Table2[[#This Row],[Rank 1Y]]+Table2[[#This Row],[Rank 6M]]+Table2[[#This Row],[Rank Sharpe]])/3</f>
        <v>289.66666666666669</v>
      </c>
    </row>
    <row r="264" spans="1:48" x14ac:dyDescent="0.3">
      <c r="A264" t="s">
        <v>536</v>
      </c>
      <c r="B264" t="s">
        <v>537</v>
      </c>
      <c r="C264" t="s">
        <v>3079</v>
      </c>
      <c r="D264" t="s">
        <v>46</v>
      </c>
      <c r="E264">
        <v>37423.682999999997</v>
      </c>
      <c r="F264">
        <v>61.97</v>
      </c>
      <c r="G264">
        <v>113.31509489513699</v>
      </c>
      <c r="H264">
        <f>(Table2[[#This Row],[1Y Return vs Nifty]]-AVERAGE(Table2[1Y Return vs Nifty]))/_xlfn.STDEV.P(Table2[1Y Return vs Nifty])</f>
        <v>1.2138150391194582</v>
      </c>
      <c r="I264">
        <v>-6.7437421914000701</v>
      </c>
      <c r="J264">
        <f>(Table2[[#This Row],[1M Return vs Nifty]]-AVERAGE(Table2[1M Return vs Nifty]))/_xlfn.STDEV.P(Table2[1M Return vs Nifty])</f>
        <v>-0.50913985067026024</v>
      </c>
      <c r="K264">
        <v>-21.334088748607599</v>
      </c>
      <c r="L264">
        <f>(Table2[[#This Row],[6M Return vs Nifty]]-AVERAGE(Table2[6M Return vs Nifty]))/_xlfn.STDEV.P(Table2[6M Return vs Nifty])</f>
        <v>-0.92335696874892548</v>
      </c>
      <c r="M264">
        <v>5.2457403261190097E-2</v>
      </c>
      <c r="N264">
        <f>(Table2[[#This Row],[1W Return vs Nifty]]-AVERAGE(Table2[1W Return vs Nifty]))/_xlfn.STDEV.P(Table2[1W Return vs Nifty])</f>
        <v>0.15254374282470073</v>
      </c>
      <c r="O264">
        <v>64.89</v>
      </c>
      <c r="P264">
        <v>65.965285371843294</v>
      </c>
      <c r="Q264">
        <v>57.651989319645402</v>
      </c>
      <c r="R264">
        <v>36.267297052070802</v>
      </c>
      <c r="S264" s="1">
        <f>(Table2[[#This Row],[Close Price]]-Table2[[#This Row],[20D EMA]])/Table2[[#This Row],[20D EMA]]</f>
        <v>-4.4999229465248911E-2</v>
      </c>
      <c r="T264" s="1">
        <f>(Table2[[#This Row],[Close Price]]-Table2[[#This Row],[50D EMA]])/Table2[[#This Row],[50D EMA]]</f>
        <v>-6.0566483557556887E-2</v>
      </c>
      <c r="U264" s="1">
        <f>(Table2[[#This Row],[Close Price]]-Table2[[#This Row],[200D EMA]])/Table2[[#This Row],[200D EMA]]</f>
        <v>7.4897860963892157E-2</v>
      </c>
      <c r="V264">
        <v>0.359087715845547</v>
      </c>
      <c r="W264">
        <v>61.6</v>
      </c>
      <c r="X264">
        <v>64.430000000000007</v>
      </c>
      <c r="Y264">
        <v>60.3</v>
      </c>
      <c r="Z264">
        <v>64.44</v>
      </c>
      <c r="AA264">
        <v>60.3</v>
      </c>
      <c r="AB264">
        <v>66.8</v>
      </c>
      <c r="AC264" s="1">
        <f>(Table2[[#This Row],[Close Price]]/Table2[[#This Row],[Day Low]])-1</f>
        <v>6.0064935064934044E-3</v>
      </c>
      <c r="AD264" s="1">
        <f>(Table2[[#This Row],[Day High]]/Table2[[#This Row],[Close Price]])-1</f>
        <v>3.9696627400355178E-2</v>
      </c>
      <c r="AE264" s="1">
        <f>(Table2[[#This Row],[Close Price]]/Table2[[#This Row],[Current Week Low]])-1</f>
        <v>2.7694859038142727E-2</v>
      </c>
      <c r="AF264" s="1">
        <f>(Table2[[#This Row],[Current Week High]]/Table2[[#This Row],[Close Price]])-1</f>
        <v>3.9857995804421398E-2</v>
      </c>
      <c r="AG264" s="1">
        <f>(Table2[[#This Row],[Close Price]]/Table2[[#This Row],[Current Month Low]])-1</f>
        <v>2.7694859038142727E-2</v>
      </c>
      <c r="AH264" s="1">
        <f>(Table2[[#This Row],[Current Month High]]/Table2[[#This Row],[Close Price]])-1</f>
        <v>7.7940939164111711E-2</v>
      </c>
      <c r="AI264">
        <v>26.109407777956999</v>
      </c>
      <c r="AJ264">
        <v>142.54403131115399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-0.2</v>
      </c>
      <c r="AM264" t="s">
        <v>3120</v>
      </c>
      <c r="AN264">
        <v>-8.02</v>
      </c>
      <c r="AO264" t="s">
        <v>3120</v>
      </c>
      <c r="AP264">
        <v>0.12848899866043101</v>
      </c>
      <c r="AQ264">
        <f>(Table2[[#This Row],[Sharpe Ratio]]-AVERAGE(Table2[Sharpe Ratio]))/_xlfn.STDEV.P(Table2[Sharpe Ratio])</f>
        <v>0.77164111209876896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82</v>
      </c>
      <c r="AT264">
        <f>_xlfn.RANK.AVG(Table2[[#This Row],[6M Return vs Nifty Z-Score]],Table2[6M Return vs Nifty Z-Score])</f>
        <v>628</v>
      </c>
      <c r="AU264">
        <f>_xlfn.RANK.AVG(Table2[[#This Row],[Sharpe Ratio Z-Score]],Table2[Sharpe Ratio Z-Score])</f>
        <v>161</v>
      </c>
      <c r="AV264">
        <f>(Table2[[#This Row],[Rank 1Y]]+Table2[[#This Row],[Rank 6M]]+Table2[[#This Row],[Rank Sharpe]])/3</f>
        <v>290.33333333333331</v>
      </c>
    </row>
    <row r="265" spans="1:48" x14ac:dyDescent="0.3">
      <c r="A265" t="s">
        <v>457</v>
      </c>
      <c r="B265" t="s">
        <v>458</v>
      </c>
      <c r="C265" t="s">
        <v>3088</v>
      </c>
      <c r="D265" t="s">
        <v>347</v>
      </c>
      <c r="E265">
        <v>47278.466074900003</v>
      </c>
      <c r="F265">
        <v>1428.85</v>
      </c>
      <c r="G265">
        <v>44.932706832002303</v>
      </c>
      <c r="H265">
        <f>(Table2[[#This Row],[1Y Return vs Nifty]]-AVERAGE(Table2[1Y Return vs Nifty]))/_xlfn.STDEV.P(Table2[1Y Return vs Nifty])</f>
        <v>0.1741635314918043</v>
      </c>
      <c r="I265">
        <v>-2.4369092289255598</v>
      </c>
      <c r="J265">
        <f>(Table2[[#This Row],[1M Return vs Nifty]]-AVERAGE(Table2[1M Return vs Nifty]))/_xlfn.STDEV.P(Table2[1M Return vs Nifty])</f>
        <v>-0.10473024896675585</v>
      </c>
      <c r="K265">
        <v>23.274073213063101</v>
      </c>
      <c r="L265">
        <f>(Table2[[#This Row],[6M Return vs Nifty]]-AVERAGE(Table2[6M Return vs Nifty]))/_xlfn.STDEV.P(Table2[6M Return vs Nifty])</f>
        <v>0.59922935263826604</v>
      </c>
      <c r="M265">
        <v>-4.7869204517340602</v>
      </c>
      <c r="N265">
        <f>(Table2[[#This Row],[1W Return vs Nifty]]-AVERAGE(Table2[1W Return vs Nifty]))/_xlfn.STDEV.P(Table2[1W Return vs Nifty])</f>
        <v>-0.80637639356939317</v>
      </c>
      <c r="O265">
        <v>1478.75</v>
      </c>
      <c r="P265">
        <v>1451.42430240065</v>
      </c>
      <c r="Q265">
        <v>1229.15175351373</v>
      </c>
      <c r="R265">
        <v>30.822842832089702</v>
      </c>
      <c r="S265" s="1">
        <f>(Table2[[#This Row],[Close Price]]-Table2[[#This Row],[20D EMA]])/Table2[[#This Row],[20D EMA]]</f>
        <v>-3.3744716821639958E-2</v>
      </c>
      <c r="T265" s="1">
        <f>(Table2[[#This Row],[Close Price]]-Table2[[#This Row],[50D EMA]])/Table2[[#This Row],[50D EMA]]</f>
        <v>-1.5553206848825897E-2</v>
      </c>
      <c r="U265" s="1">
        <f>(Table2[[#This Row],[Close Price]]-Table2[[#This Row],[200D EMA]])/Table2[[#This Row],[200D EMA]]</f>
        <v>0.16246834120799164</v>
      </c>
      <c r="V265">
        <v>0.78034661301429298</v>
      </c>
      <c r="W265">
        <v>1418.55</v>
      </c>
      <c r="X265">
        <v>1444</v>
      </c>
      <c r="Y265">
        <v>1418.55</v>
      </c>
      <c r="Z265">
        <v>1512.45</v>
      </c>
      <c r="AA265">
        <v>1418.55</v>
      </c>
      <c r="AB265">
        <v>1549.3</v>
      </c>
      <c r="AC265" s="1">
        <f>(Table2[[#This Row],[Close Price]]/Table2[[#This Row],[Day Low]])-1</f>
        <v>7.2609354622676925E-3</v>
      </c>
      <c r="AD265" s="1">
        <f>(Table2[[#This Row],[Day High]]/Table2[[#This Row],[Close Price]])-1</f>
        <v>1.060293242817667E-2</v>
      </c>
      <c r="AE265" s="1">
        <f>(Table2[[#This Row],[Close Price]]/Table2[[#This Row],[Current Week Low]])-1</f>
        <v>7.2609354622676925E-3</v>
      </c>
      <c r="AF265" s="1">
        <f>(Table2[[#This Row],[Current Week High]]/Table2[[#This Row],[Close Price]])-1</f>
        <v>5.8508590824789319E-2</v>
      </c>
      <c r="AG265" s="1">
        <f>(Table2[[#This Row],[Close Price]]/Table2[[#This Row],[Current Month Low]])-1</f>
        <v>7.2609354622676925E-3</v>
      </c>
      <c r="AH265" s="1">
        <f>(Table2[[#This Row],[Current Month High]]/Table2[[#This Row],[Close Price]])-1</f>
        <v>8.4298561780452808E-2</v>
      </c>
      <c r="AI265">
        <v>9.1787101515204501</v>
      </c>
      <c r="AJ265">
        <v>79.910601863510394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</v>
      </c>
      <c r="AM265" t="s">
        <v>3122</v>
      </c>
      <c r="AN265">
        <v>-4.7</v>
      </c>
      <c r="AO265" t="s">
        <v>3120</v>
      </c>
      <c r="AP265">
        <v>2.4160636804696E-2</v>
      </c>
      <c r="AQ265">
        <f>(Table2[[#This Row],[Sharpe Ratio]]-AVERAGE(Table2[Sharpe Ratio]))/_xlfn.STDEV.P(Table2[Sharpe Ratio])</f>
        <v>-0.44199891045984807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-0.57971266886592676</v>
      </c>
      <c r="AS265">
        <f>_xlfn.RANK.AVG(Table2[[#This Row],[1Y Return vs Nifty Z-Score]],Table2[1Y Return vs Nifty Z-Score])</f>
        <v>251</v>
      </c>
      <c r="AT265">
        <f>_xlfn.RANK.AVG(Table2[[#This Row],[6M Return vs Nifty Z-Score]],Table2[6M Return vs Nifty Z-Score])</f>
        <v>158</v>
      </c>
      <c r="AU265">
        <f>_xlfn.RANK.AVG(Table2[[#This Row],[Sharpe Ratio Z-Score]],Table2[Sharpe Ratio Z-Score])</f>
        <v>462</v>
      </c>
      <c r="AV265">
        <f>(Table2[[#This Row],[Rank 1Y]]+Table2[[#This Row],[Rank 6M]]+Table2[[#This Row],[Rank Sharpe]])/3</f>
        <v>290.33333333333331</v>
      </c>
    </row>
    <row r="266" spans="1:48" x14ac:dyDescent="0.3">
      <c r="A266" t="s">
        <v>231</v>
      </c>
      <c r="B266" t="s">
        <v>232</v>
      </c>
      <c r="C266" t="s">
        <v>3077</v>
      </c>
      <c r="D266" t="s">
        <v>27</v>
      </c>
      <c r="E266">
        <v>112216.70479040001</v>
      </c>
      <c r="F266">
        <v>16.100000000000001</v>
      </c>
      <c r="G266">
        <v>72.223608118200403</v>
      </c>
      <c r="H266">
        <f>(Table2[[#This Row],[1Y Return vs Nifty]]-AVERAGE(Table2[1Y Return vs Nifty]))/_xlfn.STDEV.P(Table2[1Y Return vs Nifty])</f>
        <v>0.58908069759775639</v>
      </c>
      <c r="I266">
        <v>-4.5296238789330898</v>
      </c>
      <c r="J266">
        <f>(Table2[[#This Row],[1M Return vs Nifty]]-AVERAGE(Table2[1M Return vs Nifty]))/_xlfn.STDEV.P(Table2[1M Return vs Nifty])</f>
        <v>-0.30123517624454382</v>
      </c>
      <c r="K266">
        <v>-7.9963569453134404</v>
      </c>
      <c r="L266">
        <f>(Table2[[#This Row],[6M Return vs Nifty]]-AVERAGE(Table2[6M Return vs Nifty]))/_xlfn.STDEV.P(Table2[6M Return vs Nifty])</f>
        <v>-0.46810736623277605</v>
      </c>
      <c r="M266">
        <v>1.29117034782899</v>
      </c>
      <c r="N266">
        <f>(Table2[[#This Row],[1W Return vs Nifty]]-AVERAGE(Table2[1W Return vs Nifty]))/_xlfn.STDEV.P(Table2[1W Return vs Nifty])</f>
        <v>0.39799405097371182</v>
      </c>
      <c r="O266">
        <v>15.98</v>
      </c>
      <c r="P266">
        <v>15.857701351050601</v>
      </c>
      <c r="Q266">
        <v>14.1440227808156</v>
      </c>
      <c r="R266">
        <v>54.845730323778803</v>
      </c>
      <c r="S266" s="1">
        <f>(Table2[[#This Row],[Close Price]]-Table2[[#This Row],[20D EMA]])/Table2[[#This Row],[20D EMA]]</f>
        <v>7.5093867334168332E-3</v>
      </c>
      <c r="T266" s="1">
        <f>(Table2[[#This Row],[Close Price]]-Table2[[#This Row],[50D EMA]])/Table2[[#This Row],[50D EMA]]</f>
        <v>1.5279556827657628E-2</v>
      </c>
      <c r="U266" s="1">
        <f>(Table2[[#This Row],[Close Price]]-Table2[[#This Row],[200D EMA]])/Table2[[#This Row],[200D EMA]]</f>
        <v>0.13829002183434067</v>
      </c>
      <c r="V266">
        <v>0.487353447373024</v>
      </c>
      <c r="W266">
        <v>16.010000000000002</v>
      </c>
      <c r="X266">
        <v>16.350000000000001</v>
      </c>
      <c r="Y266">
        <v>15.05</v>
      </c>
      <c r="Z266">
        <v>16.350000000000001</v>
      </c>
      <c r="AA266">
        <v>15.05</v>
      </c>
      <c r="AB266">
        <v>16.420000000000002</v>
      </c>
      <c r="AC266" s="1">
        <f>(Table2[[#This Row],[Close Price]]/Table2[[#This Row],[Day Low]])-1</f>
        <v>5.6214865708932304E-3</v>
      </c>
      <c r="AD266" s="1">
        <f>(Table2[[#This Row],[Day High]]/Table2[[#This Row],[Close Price]])-1</f>
        <v>1.552795031055898E-2</v>
      </c>
      <c r="AE266" s="1">
        <f>(Table2[[#This Row],[Close Price]]/Table2[[#This Row],[Current Week Low]])-1</f>
        <v>6.976744186046524E-2</v>
      </c>
      <c r="AF266" s="1">
        <f>(Table2[[#This Row],[Current Week High]]/Table2[[#This Row],[Close Price]])-1</f>
        <v>1.552795031055898E-2</v>
      </c>
      <c r="AG266" s="1">
        <f>(Table2[[#This Row],[Close Price]]/Table2[[#This Row],[Current Month Low]])-1</f>
        <v>6.976744186046524E-2</v>
      </c>
      <c r="AH266" s="1">
        <f>(Table2[[#This Row],[Current Month High]]/Table2[[#This Row],[Close Price]])-1</f>
        <v>1.9875776397515477E-2</v>
      </c>
      <c r="AI266">
        <v>19.130434782608599</v>
      </c>
      <c r="AJ266">
        <v>114.666666666666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0.09</v>
      </c>
      <c r="AM266" t="s">
        <v>3121</v>
      </c>
      <c r="AN266">
        <v>3.34</v>
      </c>
      <c r="AO266" t="s">
        <v>3121</v>
      </c>
      <c r="AP266">
        <v>8.8082824629445E-2</v>
      </c>
      <c r="AQ266">
        <f>(Table2[[#This Row],[Sharpe Ratio]]-AVERAGE(Table2[Sharpe Ratio]))/_xlfn.STDEV.P(Table2[Sharpe Ratio])</f>
        <v>0.3016006639387217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0.5193328700328701</v>
      </c>
      <c r="AS266">
        <f>_xlfn.RANK.AVG(Table2[[#This Row],[1Y Return vs Nifty Z-Score]],Table2[1Y Return vs Nifty Z-Score])</f>
        <v>148</v>
      </c>
      <c r="AT266">
        <f>_xlfn.RANK.AVG(Table2[[#This Row],[6M Return vs Nifty Z-Score]],Table2[6M Return vs Nifty Z-Score])</f>
        <v>471</v>
      </c>
      <c r="AU266">
        <f>_xlfn.RANK.AVG(Table2[[#This Row],[Sharpe Ratio Z-Score]],Table2[Sharpe Ratio Z-Score])</f>
        <v>255</v>
      </c>
      <c r="AV266">
        <f>(Table2[[#This Row],[Rank 1Y]]+Table2[[#This Row],[Rank 6M]]+Table2[[#This Row],[Rank Sharpe]])/3</f>
        <v>291.33333333333331</v>
      </c>
    </row>
    <row r="267" spans="1:48" x14ac:dyDescent="0.3">
      <c r="A267" t="s">
        <v>52</v>
      </c>
      <c r="B267" t="s">
        <v>53</v>
      </c>
      <c r="C267" t="s">
        <v>3080</v>
      </c>
      <c r="D267" t="s">
        <v>54</v>
      </c>
      <c r="E267">
        <v>416356.59734410001</v>
      </c>
      <c r="F267">
        <v>1735.3</v>
      </c>
      <c r="G267">
        <v>26.563095432226898</v>
      </c>
      <c r="H267">
        <f>(Table2[[#This Row],[1Y Return vs Nifty]]-AVERAGE(Table2[1Y Return vs Nifty]))/_xlfn.STDEV.P(Table2[1Y Return vs Nifty])</f>
        <v>-0.10511882069335532</v>
      </c>
      <c r="I267">
        <v>10.9307025858886</v>
      </c>
      <c r="J267">
        <f>(Table2[[#This Row],[1M Return vs Nifty]]-AVERAGE(Table2[1M Return vs Nifty]))/_xlfn.STDEV.P(Table2[1M Return vs Nifty])</f>
        <v>1.150482250997491</v>
      </c>
      <c r="K267">
        <v>1.19626666015789</v>
      </c>
      <c r="L267">
        <f>(Table2[[#This Row],[6M Return vs Nifty]]-AVERAGE(Table2[6M Return vs Nifty]))/_xlfn.STDEV.P(Table2[6M Return vs Nifty])</f>
        <v>-0.15434050510592395</v>
      </c>
      <c r="M267">
        <v>4.0924333221572002</v>
      </c>
      <c r="N267">
        <f>(Table2[[#This Row],[1W Return vs Nifty]]-AVERAGE(Table2[1W Return vs Nifty]))/_xlfn.STDEV.P(Table2[1W Return vs Nifty])</f>
        <v>0.95306281268361337</v>
      </c>
      <c r="O267">
        <v>1675.3</v>
      </c>
      <c r="P267">
        <v>1608.84378818491</v>
      </c>
      <c r="Q267">
        <v>1452.75019386184</v>
      </c>
      <c r="R267">
        <v>70.7397521930247</v>
      </c>
      <c r="S267" s="1">
        <f>(Table2[[#This Row],[Close Price]]-Table2[[#This Row],[20D EMA]])/Table2[[#This Row],[20D EMA]]</f>
        <v>3.5814480988479676E-2</v>
      </c>
      <c r="T267" s="1">
        <f>(Table2[[#This Row],[Close Price]]-Table2[[#This Row],[50D EMA]])/Table2[[#This Row],[50D EMA]]</f>
        <v>7.8600677544808317E-2</v>
      </c>
      <c r="U267" s="1">
        <f>(Table2[[#This Row],[Close Price]]-Table2[[#This Row],[200D EMA]])/Table2[[#This Row],[200D EMA]]</f>
        <v>0.19449304314808519</v>
      </c>
      <c r="V267">
        <v>1.12486939905003</v>
      </c>
      <c r="W267">
        <v>1730.05</v>
      </c>
      <c r="X267">
        <v>1749.8</v>
      </c>
      <c r="Y267">
        <v>1703.95</v>
      </c>
      <c r="Z267">
        <v>1758</v>
      </c>
      <c r="AA267">
        <v>1681.3</v>
      </c>
      <c r="AB267">
        <v>1758</v>
      </c>
      <c r="AC267" s="1">
        <f>(Table2[[#This Row],[Close Price]]/Table2[[#This Row],[Day Low]])-1</f>
        <v>3.0345943758851579E-3</v>
      </c>
      <c r="AD267" s="1">
        <f>(Table2[[#This Row],[Day High]]/Table2[[#This Row],[Close Price]])-1</f>
        <v>8.3559038782918815E-3</v>
      </c>
      <c r="AE267" s="1">
        <f>(Table2[[#This Row],[Close Price]]/Table2[[#This Row],[Current Week Low]])-1</f>
        <v>1.8398427183896171E-2</v>
      </c>
      <c r="AF267" s="1">
        <f>(Table2[[#This Row],[Current Week High]]/Table2[[#This Row],[Close Price]])-1</f>
        <v>1.3081311588774236E-2</v>
      </c>
      <c r="AG267" s="1">
        <f>(Table2[[#This Row],[Close Price]]/Table2[[#This Row],[Current Month Low]])-1</f>
        <v>3.2118003925533767E-2</v>
      </c>
      <c r="AH267" s="1">
        <f>(Table2[[#This Row],[Current Month High]]/Table2[[#This Row],[Close Price]])-1</f>
        <v>1.3081311588774236E-2</v>
      </c>
      <c r="AI267">
        <v>1.30813115887742</v>
      </c>
      <c r="AJ267">
        <v>62.4280432442551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-0.02</v>
      </c>
      <c r="AM267" t="s">
        <v>3120</v>
      </c>
      <c r="AN267">
        <v>7.15</v>
      </c>
      <c r="AO267" t="s">
        <v>3121</v>
      </c>
      <c r="AP267">
        <v>0.114646837977258</v>
      </c>
      <c r="AQ267">
        <f>(Table2[[#This Row],[Sharpe Ratio]]-AVERAGE(Table2[Sharpe Ratio]))/_xlfn.STDEV.P(Table2[Sharpe Ratio])</f>
        <v>0.61061682392853711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2.4547025618103619</v>
      </c>
      <c r="AS267">
        <f>_xlfn.RANK.AVG(Table2[[#This Row],[1Y Return vs Nifty Z-Score]],Table2[1Y Return vs Nifty Z-Score])</f>
        <v>314</v>
      </c>
      <c r="AT267">
        <f>_xlfn.RANK.AVG(Table2[[#This Row],[6M Return vs Nifty Z-Score]],Table2[6M Return vs Nifty Z-Score])</f>
        <v>364</v>
      </c>
      <c r="AU267">
        <f>_xlfn.RANK.AVG(Table2[[#This Row],[Sharpe Ratio Z-Score]],Table2[Sharpe Ratio Z-Score])</f>
        <v>197</v>
      </c>
      <c r="AV267">
        <f>(Table2[[#This Row],[Rank 1Y]]+Table2[[#This Row],[Rank 6M]]+Table2[[#This Row],[Rank Sharpe]])/3</f>
        <v>291.66666666666669</v>
      </c>
    </row>
    <row r="268" spans="1:48" x14ac:dyDescent="0.3">
      <c r="A268" t="s">
        <v>930</v>
      </c>
      <c r="B268" t="s">
        <v>931</v>
      </c>
      <c r="C268" t="s">
        <v>3079</v>
      </c>
      <c r="D268" t="s">
        <v>265</v>
      </c>
      <c r="E268">
        <v>15703.9115525</v>
      </c>
      <c r="F268">
        <v>673</v>
      </c>
      <c r="G268">
        <v>52.892111480974897</v>
      </c>
      <c r="H268">
        <f>(Table2[[#This Row],[1Y Return vs Nifty]]-AVERAGE(Table2[1Y Return vs Nifty]))/_xlfn.STDEV.P(Table2[1Y Return vs Nifty])</f>
        <v>0.29517432502365548</v>
      </c>
      <c r="I268">
        <v>-3.9749249531064699</v>
      </c>
      <c r="J268">
        <f>(Table2[[#This Row],[1M Return vs Nifty]]-AVERAGE(Table2[1M Return vs Nifty]))/_xlfn.STDEV.P(Table2[1M Return vs Nifty])</f>
        <v>-0.24914920643483526</v>
      </c>
      <c r="K268">
        <v>-2.40973340482233</v>
      </c>
      <c r="L268">
        <f>(Table2[[#This Row],[6M Return vs Nifty]]-AVERAGE(Table2[6M Return vs Nifty]))/_xlfn.STDEV.P(Table2[6M Return vs Nifty])</f>
        <v>-0.27742215950311344</v>
      </c>
      <c r="M268">
        <v>1.3341600691801001</v>
      </c>
      <c r="N268">
        <f>(Table2[[#This Row],[1W Return vs Nifty]]-AVERAGE(Table2[1W Return vs Nifty]))/_xlfn.STDEV.P(Table2[1W Return vs Nifty])</f>
        <v>0.40651244129097108</v>
      </c>
      <c r="O268">
        <v>668.35</v>
      </c>
      <c r="P268">
        <v>681.00795584757498</v>
      </c>
      <c r="Q268">
        <v>581.81830970134899</v>
      </c>
      <c r="R268">
        <v>54.863450580988598</v>
      </c>
      <c r="S268" s="1">
        <f>(Table2[[#This Row],[Close Price]]-Table2[[#This Row],[20D EMA]])/Table2[[#This Row],[20D EMA]]</f>
        <v>6.9574324829804399E-3</v>
      </c>
      <c r="T268" s="1">
        <f>(Table2[[#This Row],[Close Price]]-Table2[[#This Row],[50D EMA]])/Table2[[#This Row],[50D EMA]]</f>
        <v>-1.175897546983627E-2</v>
      </c>
      <c r="U268" s="1">
        <f>(Table2[[#This Row],[Close Price]]-Table2[[#This Row],[200D EMA]])/Table2[[#This Row],[200D EMA]]</f>
        <v>0.15671849575420743</v>
      </c>
      <c r="V268">
        <v>0.78648699698892899</v>
      </c>
      <c r="W268">
        <v>670</v>
      </c>
      <c r="X268">
        <v>688</v>
      </c>
      <c r="Y268">
        <v>607.85</v>
      </c>
      <c r="Z268">
        <v>688</v>
      </c>
      <c r="AA268">
        <v>607.85</v>
      </c>
      <c r="AB268">
        <v>693.7</v>
      </c>
      <c r="AC268" s="1">
        <f>(Table2[[#This Row],[Close Price]]/Table2[[#This Row],[Day Low]])-1</f>
        <v>4.4776119402984982E-3</v>
      </c>
      <c r="AD268" s="1">
        <f>(Table2[[#This Row],[Day High]]/Table2[[#This Row],[Close Price]])-1</f>
        <v>2.2288261515601704E-2</v>
      </c>
      <c r="AE268" s="1">
        <f>(Table2[[#This Row],[Close Price]]/Table2[[#This Row],[Current Week Low]])-1</f>
        <v>0.1071810479559101</v>
      </c>
      <c r="AF268" s="1">
        <f>(Table2[[#This Row],[Current Week High]]/Table2[[#This Row],[Close Price]])-1</f>
        <v>2.2288261515601704E-2</v>
      </c>
      <c r="AG268" s="1">
        <f>(Table2[[#This Row],[Close Price]]/Table2[[#This Row],[Current Month Low]])-1</f>
        <v>0.1071810479559101</v>
      </c>
      <c r="AH268" s="1">
        <f>(Table2[[#This Row],[Current Month High]]/Table2[[#This Row],[Close Price]])-1</f>
        <v>3.0757800891530573E-2</v>
      </c>
      <c r="AI268">
        <v>23.0312035661218</v>
      </c>
      <c r="AJ268">
        <v>166.007905138339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-0.19</v>
      </c>
      <c r="AM268" t="s">
        <v>3120</v>
      </c>
      <c r="AN268">
        <v>0.76</v>
      </c>
      <c r="AO268" t="s">
        <v>3121</v>
      </c>
      <c r="AP268">
        <v>8.7404459703516998E-2</v>
      </c>
      <c r="AQ268">
        <f>(Table2[[#This Row],[Sharpe Ratio]]-AVERAGE(Table2[Sharpe Ratio]))/_xlfn.STDEV.P(Table2[Sharpe Ratio])</f>
        <v>0.29370932155241375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214</v>
      </c>
      <c r="AT268">
        <f>_xlfn.RANK.AVG(Table2[[#This Row],[6M Return vs Nifty Z-Score]],Table2[6M Return vs Nifty Z-Score])</f>
        <v>407</v>
      </c>
      <c r="AU268">
        <f>_xlfn.RANK.AVG(Table2[[#This Row],[Sharpe Ratio Z-Score]],Table2[Sharpe Ratio Z-Score])</f>
        <v>256</v>
      </c>
      <c r="AV268">
        <f>(Table2[[#This Row],[Rank 1Y]]+Table2[[#This Row],[Rank 6M]]+Table2[[#This Row],[Rank Sharpe]])/3</f>
        <v>292.33333333333331</v>
      </c>
    </row>
    <row r="269" spans="1:48" x14ac:dyDescent="0.3">
      <c r="A269" t="s">
        <v>1072</v>
      </c>
      <c r="B269" t="s">
        <v>1073</v>
      </c>
      <c r="C269" t="s">
        <v>3083</v>
      </c>
      <c r="D269" t="s">
        <v>111</v>
      </c>
      <c r="E269">
        <v>11719.89</v>
      </c>
      <c r="F269">
        <v>368.55</v>
      </c>
      <c r="G269">
        <v>91.787241364374694</v>
      </c>
      <c r="H269">
        <f>(Table2[[#This Row],[1Y Return vs Nifty]]-AVERAGE(Table2[1Y Return vs Nifty]))/_xlfn.STDEV.P(Table2[1Y Return vs Nifty])</f>
        <v>0.88651635866711087</v>
      </c>
      <c r="I269">
        <v>-13.722072854845401</v>
      </c>
      <c r="J269">
        <f>(Table2[[#This Row],[1M Return vs Nifty]]-AVERAGE(Table2[1M Return vs Nifty]))/_xlfn.STDEV.P(Table2[1M Return vs Nifty])</f>
        <v>-1.164401837552107</v>
      </c>
      <c r="K269">
        <v>-26.108162383583998</v>
      </c>
      <c r="L269">
        <f>(Table2[[#This Row],[6M Return vs Nifty]]-AVERAGE(Table2[6M Return vs Nifty]))/_xlfn.STDEV.P(Table2[6M Return vs Nifty])</f>
        <v>-1.0863078480107988</v>
      </c>
      <c r="M269">
        <v>-4.9283791764420997</v>
      </c>
      <c r="N269">
        <f>(Table2[[#This Row],[1W Return vs Nifty]]-AVERAGE(Table2[1W Return vs Nifty]))/_xlfn.STDEV.P(Table2[1W Return vs Nifty])</f>
        <v>-0.83440636429200399</v>
      </c>
      <c r="O269">
        <v>389.93</v>
      </c>
      <c r="P269">
        <v>396.12491685436902</v>
      </c>
      <c r="Q269">
        <v>375.09285846098601</v>
      </c>
      <c r="R269">
        <v>28.2732872281839</v>
      </c>
      <c r="S269" s="1">
        <f>(Table2[[#This Row],[Close Price]]-Table2[[#This Row],[20D EMA]])/Table2[[#This Row],[20D EMA]]</f>
        <v>-5.483035416613237E-2</v>
      </c>
      <c r="T269" s="1">
        <f>(Table2[[#This Row],[Close Price]]-Table2[[#This Row],[50D EMA]])/Table2[[#This Row],[50D EMA]]</f>
        <v>-6.9611669655475425E-2</v>
      </c>
      <c r="U269" s="1">
        <f>(Table2[[#This Row],[Close Price]]-Table2[[#This Row],[200D EMA]])/Table2[[#This Row],[200D EMA]]</f>
        <v>-1.744330320718844E-2</v>
      </c>
      <c r="V269">
        <v>0.61819177016359395</v>
      </c>
      <c r="W269">
        <v>365.55</v>
      </c>
      <c r="X269">
        <v>374</v>
      </c>
      <c r="Y269">
        <v>363</v>
      </c>
      <c r="Z269">
        <v>387.05</v>
      </c>
      <c r="AA269">
        <v>363</v>
      </c>
      <c r="AB269">
        <v>412.35</v>
      </c>
      <c r="AC269" s="1">
        <f>(Table2[[#This Row],[Close Price]]/Table2[[#This Row],[Day Low]])-1</f>
        <v>8.2068116536726521E-3</v>
      </c>
      <c r="AD269" s="1">
        <f>(Table2[[#This Row],[Day High]]/Table2[[#This Row],[Close Price]])-1</f>
        <v>1.4787681454348167E-2</v>
      </c>
      <c r="AE269" s="1">
        <f>(Table2[[#This Row],[Close Price]]/Table2[[#This Row],[Current Week Low]])-1</f>
        <v>1.528925619834709E-2</v>
      </c>
      <c r="AF269" s="1">
        <f>(Table2[[#This Row],[Current Week High]]/Table2[[#This Row],[Close Price]])-1</f>
        <v>5.019671686338345E-2</v>
      </c>
      <c r="AG269" s="1">
        <f>(Table2[[#This Row],[Close Price]]/Table2[[#This Row],[Current Month Low]])-1</f>
        <v>1.528925619834709E-2</v>
      </c>
      <c r="AH269" s="1">
        <f>(Table2[[#This Row],[Current Month High]]/Table2[[#This Row],[Close Price]])-1</f>
        <v>0.11884411884411894</v>
      </c>
      <c r="AI269">
        <v>37.294803961470599</v>
      </c>
      <c r="AJ269">
        <v>118.529498962348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-0.04</v>
      </c>
      <c r="AM269" t="s">
        <v>3120</v>
      </c>
      <c r="AN269">
        <v>-10.35</v>
      </c>
      <c r="AO269" t="s">
        <v>3120</v>
      </c>
      <c r="AP269">
        <v>0.15121618171201601</v>
      </c>
      <c r="AQ269">
        <f>(Table2[[#This Row],[Sharpe Ratio]]-AVERAGE(Table2[Sharpe Ratio]))/_xlfn.STDEV.P(Table2[Sharpe Ratio])</f>
        <v>1.0360238596162716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101</v>
      </c>
      <c r="AT269">
        <f>_xlfn.RANK.AVG(Table2[[#This Row],[6M Return vs Nifty Z-Score]],Table2[6M Return vs Nifty Z-Score])</f>
        <v>669</v>
      </c>
      <c r="AU269">
        <f>_xlfn.RANK.AVG(Table2[[#This Row],[Sharpe Ratio Z-Score]],Table2[Sharpe Ratio Z-Score])</f>
        <v>108</v>
      </c>
      <c r="AV269">
        <f>(Table2[[#This Row],[Rank 1Y]]+Table2[[#This Row],[Rank 6M]]+Table2[[#This Row],[Rank Sharpe]])/3</f>
        <v>292.66666666666669</v>
      </c>
    </row>
    <row r="270" spans="1:48" x14ac:dyDescent="0.3">
      <c r="A270" t="s">
        <v>1664</v>
      </c>
      <c r="B270" t="s">
        <v>1665</v>
      </c>
      <c r="C270" t="s">
        <v>3082</v>
      </c>
      <c r="D270" t="s">
        <v>204</v>
      </c>
      <c r="E270">
        <v>4968.4006154999997</v>
      </c>
      <c r="F270">
        <v>694.7</v>
      </c>
      <c r="G270">
        <v>47.222630583452798</v>
      </c>
      <c r="H270">
        <f>(Table2[[#This Row],[1Y Return vs Nifty]]-AVERAGE(Table2[1Y Return vs Nifty]))/_xlfn.STDEV.P(Table2[1Y Return vs Nifty])</f>
        <v>0.20897838291743534</v>
      </c>
      <c r="I270">
        <v>1.55708861589542</v>
      </c>
      <c r="J270">
        <f>(Table2[[#This Row],[1M Return vs Nifty]]-AVERAGE(Table2[1M Return vs Nifty]))/_xlfn.STDEV.P(Table2[1M Return vs Nifty])</f>
        <v>0.27030428144156549</v>
      </c>
      <c r="K270">
        <v>-12.461157412440301</v>
      </c>
      <c r="L270">
        <f>(Table2[[#This Row],[6M Return vs Nifty]]-AVERAGE(Table2[6M Return vs Nifty]))/_xlfn.STDEV.P(Table2[6M Return vs Nifty])</f>
        <v>-0.6205019913422275</v>
      </c>
      <c r="M270">
        <v>-4.8863224742743103</v>
      </c>
      <c r="N270">
        <f>(Table2[[#This Row],[1W Return vs Nifty]]-AVERAGE(Table2[1W Return vs Nifty]))/_xlfn.STDEV.P(Table2[1W Return vs Nifty])</f>
        <v>-0.82607285122742802</v>
      </c>
      <c r="O270">
        <v>700.07</v>
      </c>
      <c r="P270">
        <v>677.61289891523904</v>
      </c>
      <c r="Q270">
        <v>602.72493604837496</v>
      </c>
      <c r="R270">
        <v>46.514107444236402</v>
      </c>
      <c r="S270" s="1">
        <f>(Table2[[#This Row],[Close Price]]-Table2[[#This Row],[20D EMA]])/Table2[[#This Row],[20D EMA]]</f>
        <v>-7.6706615052780499E-3</v>
      </c>
      <c r="T270" s="1">
        <f>(Table2[[#This Row],[Close Price]]-Table2[[#This Row],[50D EMA]])/Table2[[#This Row],[50D EMA]]</f>
        <v>2.5216611301400842E-2</v>
      </c>
      <c r="U270" s="1">
        <f>(Table2[[#This Row],[Close Price]]-Table2[[#This Row],[200D EMA]])/Table2[[#This Row],[200D EMA]]</f>
        <v>0.1525987369207554</v>
      </c>
      <c r="V270">
        <v>2.2304595207654798</v>
      </c>
      <c r="W270">
        <v>678.55</v>
      </c>
      <c r="X270">
        <v>698.2</v>
      </c>
      <c r="Y270">
        <v>663.4</v>
      </c>
      <c r="Z270">
        <v>720</v>
      </c>
      <c r="AA270">
        <v>663.4</v>
      </c>
      <c r="AB270">
        <v>767.45</v>
      </c>
      <c r="AC270" s="1">
        <f>(Table2[[#This Row],[Close Price]]/Table2[[#This Row],[Day Low]])-1</f>
        <v>2.3800751602682357E-2</v>
      </c>
      <c r="AD270" s="1">
        <f>(Table2[[#This Row],[Day High]]/Table2[[#This Row],[Close Price]])-1</f>
        <v>5.0381459622859115E-3</v>
      </c>
      <c r="AE270" s="1">
        <f>(Table2[[#This Row],[Close Price]]/Table2[[#This Row],[Current Week Low]])-1</f>
        <v>4.7181187820319659E-2</v>
      </c>
      <c r="AF270" s="1">
        <f>(Table2[[#This Row],[Current Week High]]/Table2[[#This Row],[Close Price]])-1</f>
        <v>3.6418597955952148E-2</v>
      </c>
      <c r="AG270" s="1">
        <f>(Table2[[#This Row],[Close Price]]/Table2[[#This Row],[Current Month Low]])-1</f>
        <v>4.7181187820319659E-2</v>
      </c>
      <c r="AH270" s="1">
        <f>(Table2[[#This Row],[Current Month High]]/Table2[[#This Row],[Close Price]])-1</f>
        <v>0.10472146250179937</v>
      </c>
      <c r="AI270">
        <v>15.035267021735899</v>
      </c>
      <c r="AJ270">
        <v>77.016180405147097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7.0000000000000007E-2</v>
      </c>
      <c r="AM270" t="s">
        <v>3121</v>
      </c>
      <c r="AN270">
        <v>0.61</v>
      </c>
      <c r="AO270" t="s">
        <v>3121</v>
      </c>
      <c r="AP270">
        <v>0.148769129954058</v>
      </c>
      <c r="AQ270">
        <f>(Table2[[#This Row],[Sharpe Ratio]]-AVERAGE(Table2[Sharpe Ratio]))/_xlfn.STDEV.P(Table2[Sharpe Ratio])</f>
        <v>1.0075575835442199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4.0265405333565263E-2</v>
      </c>
      <c r="AS270">
        <f>_xlfn.RANK.AVG(Table2[[#This Row],[1Y Return vs Nifty Z-Score]],Table2[1Y Return vs Nifty Z-Score])</f>
        <v>235</v>
      </c>
      <c r="AT270">
        <f>_xlfn.RANK.AVG(Table2[[#This Row],[6M Return vs Nifty Z-Score]],Table2[6M Return vs Nifty Z-Score])</f>
        <v>529</v>
      </c>
      <c r="AU270">
        <f>_xlfn.RANK.AVG(Table2[[#This Row],[Sharpe Ratio Z-Score]],Table2[Sharpe Ratio Z-Score])</f>
        <v>114</v>
      </c>
      <c r="AV270">
        <f>(Table2[[#This Row],[Rank 1Y]]+Table2[[#This Row],[Rank 6M]]+Table2[[#This Row],[Rank Sharpe]])/3</f>
        <v>292.66666666666669</v>
      </c>
    </row>
    <row r="271" spans="1:48" x14ac:dyDescent="0.3">
      <c r="A271" t="s">
        <v>614</v>
      </c>
      <c r="B271" t="s">
        <v>615</v>
      </c>
      <c r="C271" t="s">
        <v>3087</v>
      </c>
      <c r="D271" t="s">
        <v>270</v>
      </c>
      <c r="E271">
        <v>29888.163954899999</v>
      </c>
      <c r="F271">
        <v>3973.5</v>
      </c>
      <c r="G271">
        <v>-2.4253416940595001</v>
      </c>
      <c r="H271">
        <f>(Table2[[#This Row],[1Y Return vs Nifty]]-AVERAGE(Table2[1Y Return vs Nifty]))/_xlfn.STDEV.P(Table2[1Y Return vs Nifty])</f>
        <v>-0.54584446973456791</v>
      </c>
      <c r="I271">
        <v>-3.2457223144662199</v>
      </c>
      <c r="J271">
        <f>(Table2[[#This Row],[1M Return vs Nifty]]-AVERAGE(Table2[1M Return vs Nifty]))/_xlfn.STDEV.P(Table2[1M Return vs Nifty])</f>
        <v>-0.18067741957356498</v>
      </c>
      <c r="K271">
        <v>25.258671792717902</v>
      </c>
      <c r="L271">
        <f>(Table2[[#This Row],[6M Return vs Nifty]]-AVERAGE(Table2[6M Return vs Nifty]))/_xlfn.STDEV.P(Table2[6M Return vs Nifty])</f>
        <v>0.6669685850554915</v>
      </c>
      <c r="M271">
        <v>-1.00963172677372</v>
      </c>
      <c r="N271">
        <f>(Table2[[#This Row],[1W Return vs Nifty]]-AVERAGE(Table2[1W Return vs Nifty]))/_xlfn.STDEV.P(Table2[1W Return vs Nifty])</f>
        <v>-5.7908650840840029E-2</v>
      </c>
      <c r="O271">
        <v>4132.68</v>
      </c>
      <c r="P271">
        <v>4067.3011667576102</v>
      </c>
      <c r="Q271">
        <v>3567.54934516721</v>
      </c>
      <c r="R271">
        <v>37.2753378653818</v>
      </c>
      <c r="S271" s="1">
        <f>(Table2[[#This Row],[Close Price]]-Table2[[#This Row],[20D EMA]])/Table2[[#This Row],[20D EMA]]</f>
        <v>-3.8517378553384315E-2</v>
      </c>
      <c r="T271" s="1">
        <f>(Table2[[#This Row],[Close Price]]-Table2[[#This Row],[50D EMA]])/Table2[[#This Row],[50D EMA]]</f>
        <v>-2.3062262397546291E-2</v>
      </c>
      <c r="U271" s="1">
        <f>(Table2[[#This Row],[Close Price]]-Table2[[#This Row],[200D EMA]])/Table2[[#This Row],[200D EMA]]</f>
        <v>0.11378977991789015</v>
      </c>
      <c r="V271">
        <v>0.77652128908018003</v>
      </c>
      <c r="W271">
        <v>3920</v>
      </c>
      <c r="X271">
        <v>4129.75</v>
      </c>
      <c r="Y271">
        <v>3920</v>
      </c>
      <c r="Z271">
        <v>4294</v>
      </c>
      <c r="AA271">
        <v>3920</v>
      </c>
      <c r="AB271">
        <v>4438</v>
      </c>
      <c r="AC271" s="1">
        <f>(Table2[[#This Row],[Close Price]]/Table2[[#This Row],[Day Low]])-1</f>
        <v>1.3647959183673564E-2</v>
      </c>
      <c r="AD271" s="1">
        <f>(Table2[[#This Row],[Day High]]/Table2[[#This Row],[Close Price]])-1</f>
        <v>3.9323014974204096E-2</v>
      </c>
      <c r="AE271" s="1">
        <f>(Table2[[#This Row],[Close Price]]/Table2[[#This Row],[Current Week Low]])-1</f>
        <v>1.3647959183673564E-2</v>
      </c>
      <c r="AF271" s="1">
        <f>(Table2[[#This Row],[Current Week High]]/Table2[[#This Row],[Close Price]])-1</f>
        <v>8.0659368315087354E-2</v>
      </c>
      <c r="AG271" s="1">
        <f>(Table2[[#This Row],[Close Price]]/Table2[[#This Row],[Current Month Low]])-1</f>
        <v>1.3647959183673564E-2</v>
      </c>
      <c r="AH271" s="1">
        <f>(Table2[[#This Row],[Current Month High]]/Table2[[#This Row],[Close Price]])-1</f>
        <v>0.11689945891531406</v>
      </c>
      <c r="AI271">
        <v>21.250786460299398</v>
      </c>
      <c r="AJ271">
        <v>57.397504456327901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-7.0000000000000007E-2</v>
      </c>
      <c r="AM271" t="s">
        <v>3120</v>
      </c>
      <c r="AN271">
        <v>-0.42</v>
      </c>
      <c r="AO271" t="s">
        <v>3120</v>
      </c>
      <c r="AP271">
        <v>9.9342999076103E-2</v>
      </c>
      <c r="AQ271">
        <f>(Table2[[#This Row],[Sharpe Ratio]]-AVERAGE(Table2[Sharpe Ratio]))/_xlfn.STDEV.P(Table2[Sharpe Ratio])</f>
        <v>0.43258899852364507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0.31512704343016368</v>
      </c>
      <c r="AS271">
        <f>_xlfn.RANK.AVG(Table2[[#This Row],[1Y Return vs Nifty Z-Score]],Table2[1Y Return vs Nifty Z-Score])</f>
        <v>503</v>
      </c>
      <c r="AT271">
        <f>_xlfn.RANK.AVG(Table2[[#This Row],[6M Return vs Nifty Z-Score]],Table2[6M Return vs Nifty Z-Score])</f>
        <v>145</v>
      </c>
      <c r="AU271">
        <f>_xlfn.RANK.AVG(Table2[[#This Row],[Sharpe Ratio Z-Score]],Table2[Sharpe Ratio Z-Score])</f>
        <v>231</v>
      </c>
      <c r="AV271">
        <f>(Table2[[#This Row],[Rank 1Y]]+Table2[[#This Row],[Rank 6M]]+Table2[[#This Row],[Rank Sharpe]])/3</f>
        <v>293</v>
      </c>
    </row>
    <row r="272" spans="1:48" x14ac:dyDescent="0.3">
      <c r="A272" t="s">
        <v>689</v>
      </c>
      <c r="B272" t="s">
        <v>690</v>
      </c>
      <c r="C272" t="s">
        <v>3086</v>
      </c>
      <c r="D272" t="s">
        <v>309</v>
      </c>
      <c r="E272">
        <v>24379.82263527</v>
      </c>
      <c r="F272">
        <v>389.85</v>
      </c>
      <c r="G272">
        <v>58.738617499063402</v>
      </c>
      <c r="H272">
        <f>(Table2[[#This Row],[1Y Return vs Nifty]]-AVERAGE(Table2[1Y Return vs Nifty]))/_xlfn.STDEV.P(Table2[1Y Return vs Nifty])</f>
        <v>0.38406166821570648</v>
      </c>
      <c r="I272">
        <v>-13.6267747298982</v>
      </c>
      <c r="J272">
        <f>(Table2[[#This Row],[1M Return vs Nifty]]-AVERAGE(Table2[1M Return vs Nifty]))/_xlfn.STDEV.P(Table2[1M Return vs Nifty])</f>
        <v>-1.1554533881720677</v>
      </c>
      <c r="K272">
        <v>-16.198613030807198</v>
      </c>
      <c r="L272">
        <f>(Table2[[#This Row],[6M Return vs Nifty]]-AVERAGE(Table2[6M Return vs Nifty]))/_xlfn.STDEV.P(Table2[6M Return vs Nifty])</f>
        <v>-0.74807054720890409</v>
      </c>
      <c r="M272">
        <v>-10.7300941668347</v>
      </c>
      <c r="N272">
        <f>(Table2[[#This Row],[1W Return vs Nifty]]-AVERAGE(Table2[1W Return vs Nifty]))/_xlfn.STDEV.P(Table2[1W Return vs Nifty])</f>
        <v>-1.9840130899095043</v>
      </c>
      <c r="O272">
        <v>410.82</v>
      </c>
      <c r="P272">
        <v>422.95420436622697</v>
      </c>
      <c r="Q272">
        <v>377.93220662979701</v>
      </c>
      <c r="R272">
        <v>37.098276821842902</v>
      </c>
      <c r="S272" s="1">
        <f>(Table2[[#This Row],[Close Price]]-Table2[[#This Row],[20D EMA]])/Table2[[#This Row],[20D EMA]]</f>
        <v>-5.1044252957499564E-2</v>
      </c>
      <c r="T272" s="1">
        <f>(Table2[[#This Row],[Close Price]]-Table2[[#This Row],[50D EMA]])/Table2[[#This Row],[50D EMA]]</f>
        <v>-7.8269004125001512E-2</v>
      </c>
      <c r="U272" s="1">
        <f>(Table2[[#This Row],[Close Price]]-Table2[[#This Row],[200D EMA]])/Table2[[#This Row],[200D EMA]]</f>
        <v>3.1534209472327594E-2</v>
      </c>
      <c r="V272">
        <v>1.8376734206354099</v>
      </c>
      <c r="W272">
        <v>374.75</v>
      </c>
      <c r="X272">
        <v>393.45</v>
      </c>
      <c r="Y272">
        <v>356.65</v>
      </c>
      <c r="Z272">
        <v>424</v>
      </c>
      <c r="AA272">
        <v>356.65</v>
      </c>
      <c r="AB272">
        <v>444.9</v>
      </c>
      <c r="AC272" s="1">
        <f>(Table2[[#This Row],[Close Price]]/Table2[[#This Row],[Day Low]])-1</f>
        <v>4.0293529019346241E-2</v>
      </c>
      <c r="AD272" s="1">
        <f>(Table2[[#This Row],[Day High]]/Table2[[#This Row],[Close Price]])-1</f>
        <v>9.2343208926508602E-3</v>
      </c>
      <c r="AE272" s="1">
        <f>(Table2[[#This Row],[Close Price]]/Table2[[#This Row],[Current Week Low]])-1</f>
        <v>9.30884620776673E-2</v>
      </c>
      <c r="AF272" s="1">
        <f>(Table2[[#This Row],[Current Week High]]/Table2[[#This Row],[Close Price]])-1</f>
        <v>8.7597794023342335E-2</v>
      </c>
      <c r="AG272" s="1">
        <f>(Table2[[#This Row],[Close Price]]/Table2[[#This Row],[Current Month Low]])-1</f>
        <v>9.30884620776673E-2</v>
      </c>
      <c r="AH272" s="1">
        <f>(Table2[[#This Row],[Current Month High]]/Table2[[#This Row],[Close Price]])-1</f>
        <v>0.14120815698345512</v>
      </c>
      <c r="AI272">
        <v>28.8187764524817</v>
      </c>
      <c r="AJ272">
        <v>90.124359912216505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-0.26</v>
      </c>
      <c r="AM272" t="s">
        <v>3120</v>
      </c>
      <c r="AN272">
        <v>-6.97</v>
      </c>
      <c r="AO272" t="s">
        <v>3120</v>
      </c>
      <c r="AP272">
        <v>0.15031668864532899</v>
      </c>
      <c r="AQ272">
        <f>(Table2[[#This Row],[Sharpe Ratio]]-AVERAGE(Table2[Sharpe Ratio]))/_xlfn.STDEV.P(Table2[Sharpe Ratio])</f>
        <v>1.0255601586022089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195</v>
      </c>
      <c r="AT272">
        <f>_xlfn.RANK.AVG(Table2[[#This Row],[6M Return vs Nifty Z-Score]],Table2[6M Return vs Nifty Z-Score])</f>
        <v>574</v>
      </c>
      <c r="AU272">
        <f>_xlfn.RANK.AVG(Table2[[#This Row],[Sharpe Ratio Z-Score]],Table2[Sharpe Ratio Z-Score])</f>
        <v>111</v>
      </c>
      <c r="AV272">
        <f>(Table2[[#This Row],[Rank 1Y]]+Table2[[#This Row],[Rank 6M]]+Table2[[#This Row],[Rank Sharpe]])/3</f>
        <v>293.33333333333331</v>
      </c>
    </row>
    <row r="273" spans="1:48" x14ac:dyDescent="0.3">
      <c r="A273" t="s">
        <v>328</v>
      </c>
      <c r="B273" t="s">
        <v>329</v>
      </c>
      <c r="C273" t="s">
        <v>3082</v>
      </c>
      <c r="D273" t="s">
        <v>330</v>
      </c>
      <c r="E273">
        <v>77504.642751339998</v>
      </c>
      <c r="F273">
        <v>4007.15</v>
      </c>
      <c r="G273">
        <v>12.5342066910528</v>
      </c>
      <c r="H273">
        <f>(Table2[[#This Row],[1Y Return vs Nifty]]-AVERAGE(Table2[1Y Return vs Nifty]))/_xlfn.STDEV.P(Table2[1Y Return vs Nifty])</f>
        <v>-0.31840700414545098</v>
      </c>
      <c r="I273">
        <v>-7.4921031360836698</v>
      </c>
      <c r="J273">
        <f>(Table2[[#This Row],[1M Return vs Nifty]]-AVERAGE(Table2[1M Return vs Nifty]))/_xlfn.STDEV.P(Table2[1M Return vs Nifty])</f>
        <v>-0.57941059351236646</v>
      </c>
      <c r="K273">
        <v>3.9730430278297</v>
      </c>
      <c r="L273">
        <f>(Table2[[#This Row],[6M Return vs Nifty]]-AVERAGE(Table2[6M Return vs Nifty]))/_xlfn.STDEV.P(Table2[6M Return vs Nifty])</f>
        <v>-5.9562295714532941E-2</v>
      </c>
      <c r="M273">
        <v>-0.89970968020681996</v>
      </c>
      <c r="N273">
        <f>(Table2[[#This Row],[1W Return vs Nifty]]-AVERAGE(Table2[1W Return vs Nifty]))/_xlfn.STDEV.P(Table2[1W Return vs Nifty])</f>
        <v>-3.6127656042542089E-2</v>
      </c>
      <c r="O273">
        <v>4085.98</v>
      </c>
      <c r="P273">
        <v>4060.5644443690298</v>
      </c>
      <c r="Q273">
        <v>3723.0636938785901</v>
      </c>
      <c r="R273">
        <v>40.852950040168103</v>
      </c>
      <c r="S273" s="1">
        <f>(Table2[[#This Row],[Close Price]]-Table2[[#This Row],[20D EMA]])/Table2[[#This Row],[20D EMA]]</f>
        <v>-1.9292801237402027E-2</v>
      </c>
      <c r="T273" s="1">
        <f>(Table2[[#This Row],[Close Price]]-Table2[[#This Row],[50D EMA]])/Table2[[#This Row],[50D EMA]]</f>
        <v>-1.3154438280890234E-2</v>
      </c>
      <c r="U273" s="1">
        <f>(Table2[[#This Row],[Close Price]]-Table2[[#This Row],[200D EMA]])/Table2[[#This Row],[200D EMA]]</f>
        <v>7.6304444264142124E-2</v>
      </c>
      <c r="V273">
        <v>0.80578800803095596</v>
      </c>
      <c r="W273">
        <v>3985</v>
      </c>
      <c r="X273">
        <v>4054.9</v>
      </c>
      <c r="Y273">
        <v>3859.5</v>
      </c>
      <c r="Z273">
        <v>4129.8999999999996</v>
      </c>
      <c r="AA273">
        <v>3859.5</v>
      </c>
      <c r="AB273">
        <v>4171.1499999999996</v>
      </c>
      <c r="AC273" s="1">
        <f>(Table2[[#This Row],[Close Price]]/Table2[[#This Row],[Day Low]])-1</f>
        <v>5.5583437892094967E-3</v>
      </c>
      <c r="AD273" s="1">
        <f>(Table2[[#This Row],[Day High]]/Table2[[#This Row],[Close Price]])-1</f>
        <v>1.1916199792870286E-2</v>
      </c>
      <c r="AE273" s="1">
        <f>(Table2[[#This Row],[Close Price]]/Table2[[#This Row],[Current Week Low]])-1</f>
        <v>3.8256250809690417E-2</v>
      </c>
      <c r="AF273" s="1">
        <f>(Table2[[#This Row],[Current Week High]]/Table2[[#This Row],[Close Price]])-1</f>
        <v>3.0632743970153253E-2</v>
      </c>
      <c r="AG273" s="1">
        <f>(Table2[[#This Row],[Close Price]]/Table2[[#This Row],[Current Month Low]])-1</f>
        <v>3.8256250809690417E-2</v>
      </c>
      <c r="AH273" s="1">
        <f>(Table2[[#This Row],[Current Month High]]/Table2[[#This Row],[Close Price]])-1</f>
        <v>4.0926843267659052E-2</v>
      </c>
      <c r="AI273">
        <v>16.833659833048401</v>
      </c>
      <c r="AJ273">
        <v>45.291878172588802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</v>
      </c>
      <c r="AM273" t="s">
        <v>3122</v>
      </c>
      <c r="AN273">
        <v>1.31</v>
      </c>
      <c r="AO273" t="s">
        <v>3121</v>
      </c>
      <c r="AP273">
        <v>0.13236408621812501</v>
      </c>
      <c r="AQ273">
        <f>(Table2[[#This Row],[Sharpe Ratio]]-AVERAGE(Table2[Sharpe Ratio]))/_xlfn.STDEV.P(Table2[Sharpe Ratio])</f>
        <v>0.81671956696264969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-0.17678798245224278</v>
      </c>
      <c r="AS273">
        <f>_xlfn.RANK.AVG(Table2[[#This Row],[1Y Return vs Nifty Z-Score]],Table2[1Y Return vs Nifty Z-Score])</f>
        <v>397</v>
      </c>
      <c r="AT273">
        <f>_xlfn.RANK.AVG(Table2[[#This Row],[6M Return vs Nifty Z-Score]],Table2[6M Return vs Nifty Z-Score])</f>
        <v>334</v>
      </c>
      <c r="AU273">
        <f>_xlfn.RANK.AVG(Table2[[#This Row],[Sharpe Ratio Z-Score]],Table2[Sharpe Ratio Z-Score])</f>
        <v>155</v>
      </c>
      <c r="AV273">
        <f>(Table2[[#This Row],[Rank 1Y]]+Table2[[#This Row],[Rank 6M]]+Table2[[#This Row],[Rank Sharpe]])/3</f>
        <v>295.33333333333331</v>
      </c>
    </row>
    <row r="274" spans="1:48" x14ac:dyDescent="0.3">
      <c r="A274" t="s">
        <v>1911</v>
      </c>
      <c r="B274" t="s">
        <v>1912</v>
      </c>
      <c r="C274" t="s">
        <v>3090</v>
      </c>
      <c r="D274" t="s">
        <v>297</v>
      </c>
      <c r="E274">
        <v>3540.7581688800001</v>
      </c>
      <c r="F274">
        <v>142.28</v>
      </c>
      <c r="G274">
        <v>44.660317894550801</v>
      </c>
      <c r="H274">
        <f>(Table2[[#This Row],[1Y Return vs Nifty]]-AVERAGE(Table2[1Y Return vs Nifty]))/_xlfn.STDEV.P(Table2[1Y Return vs Nifty])</f>
        <v>0.1700222667962647</v>
      </c>
      <c r="I274">
        <v>-10.6838397782037</v>
      </c>
      <c r="J274">
        <f>(Table2[[#This Row],[1M Return vs Nifty]]-AVERAGE(Table2[1M Return vs Nifty]))/_xlfn.STDEV.P(Table2[1M Return vs Nifty])</f>
        <v>-0.87911317204947892</v>
      </c>
      <c r="K274">
        <v>26.335686483222101</v>
      </c>
      <c r="L274">
        <f>(Table2[[#This Row],[6M Return vs Nifty]]-AVERAGE(Table2[6M Return vs Nifty]))/_xlfn.STDEV.P(Table2[6M Return vs Nifty])</f>
        <v>0.70372974632243146</v>
      </c>
      <c r="M274">
        <v>-1.9562588673807899</v>
      </c>
      <c r="N274">
        <f>(Table2[[#This Row],[1W Return vs Nifty]]-AVERAGE(Table2[1W Return vs Nifty]))/_xlfn.STDEV.P(Table2[1W Return vs Nifty])</f>
        <v>-0.24548231299005727</v>
      </c>
      <c r="O274">
        <v>142.65</v>
      </c>
      <c r="P274">
        <v>132.647558269803</v>
      </c>
      <c r="Q274">
        <v>109.97129504613</v>
      </c>
      <c r="R274">
        <v>47.865873383066301</v>
      </c>
      <c r="S274" s="1">
        <f>(Table2[[#This Row],[Close Price]]-Table2[[#This Row],[20D EMA]])/Table2[[#This Row],[20D EMA]]</f>
        <v>-2.5937609533824364E-3</v>
      </c>
      <c r="T274" s="1">
        <f>(Table2[[#This Row],[Close Price]]-Table2[[#This Row],[50D EMA]])/Table2[[#This Row],[50D EMA]]</f>
        <v>7.2616803926422599E-2</v>
      </c>
      <c r="U274" s="1">
        <f>(Table2[[#This Row],[Close Price]]-Table2[[#This Row],[200D EMA]])/Table2[[#This Row],[200D EMA]]</f>
        <v>0.29379216585853041</v>
      </c>
      <c r="V274">
        <v>0.810391371819707</v>
      </c>
      <c r="W274">
        <v>139.41</v>
      </c>
      <c r="X274">
        <v>145.84</v>
      </c>
      <c r="Y274">
        <v>135.1</v>
      </c>
      <c r="Z274">
        <v>145.84</v>
      </c>
      <c r="AA274">
        <v>135.1</v>
      </c>
      <c r="AB274">
        <v>152.13</v>
      </c>
      <c r="AC274" s="1">
        <f>(Table2[[#This Row],[Close Price]]/Table2[[#This Row],[Day Low]])-1</f>
        <v>2.0586758482174838E-2</v>
      </c>
      <c r="AD274" s="1">
        <f>(Table2[[#This Row],[Day High]]/Table2[[#This Row],[Close Price]])-1</f>
        <v>2.5021085184143921E-2</v>
      </c>
      <c r="AE274" s="1">
        <f>(Table2[[#This Row],[Close Price]]/Table2[[#This Row],[Current Week Low]])-1</f>
        <v>5.3145817912657378E-2</v>
      </c>
      <c r="AF274" s="1">
        <f>(Table2[[#This Row],[Current Week High]]/Table2[[#This Row],[Close Price]])-1</f>
        <v>2.5021085184143921E-2</v>
      </c>
      <c r="AG274" s="1">
        <f>(Table2[[#This Row],[Close Price]]/Table2[[#This Row],[Current Month Low]])-1</f>
        <v>5.3145817912657378E-2</v>
      </c>
      <c r="AH274" s="1">
        <f>(Table2[[#This Row],[Current Month High]]/Table2[[#This Row],[Close Price]])-1</f>
        <v>6.9229687939274642E-2</v>
      </c>
      <c r="AI274">
        <v>15.617093055946</v>
      </c>
      <c r="AJ274">
        <v>74.362745098039198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0.43</v>
      </c>
      <c r="AM274" t="s">
        <v>3121</v>
      </c>
      <c r="AN274">
        <v>-3.51</v>
      </c>
      <c r="AO274" t="s">
        <v>3120</v>
      </c>
      <c r="AP274">
        <v>1.1526841613392E-2</v>
      </c>
      <c r="AQ274">
        <f>(Table2[[#This Row],[Sharpe Ratio]]-AVERAGE(Table2[Sharpe Ratio]))/_xlfn.STDEV.P(Table2[Sharpe Ratio])</f>
        <v>-0.58896641966101237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-0.83980989158185249</v>
      </c>
      <c r="AS274">
        <f>_xlfn.RANK.AVG(Table2[[#This Row],[1Y Return vs Nifty Z-Score]],Table2[1Y Return vs Nifty Z-Score])</f>
        <v>253</v>
      </c>
      <c r="AT274">
        <f>_xlfn.RANK.AVG(Table2[[#This Row],[6M Return vs Nifty Z-Score]],Table2[6M Return vs Nifty Z-Score])</f>
        <v>138</v>
      </c>
      <c r="AU274">
        <f>_xlfn.RANK.AVG(Table2[[#This Row],[Sharpe Ratio Z-Score]],Table2[Sharpe Ratio Z-Score])</f>
        <v>502</v>
      </c>
      <c r="AV274">
        <f>(Table2[[#This Row],[Rank 1Y]]+Table2[[#This Row],[Rank 6M]]+Table2[[#This Row],[Rank Sharpe]])/3</f>
        <v>297.66666666666669</v>
      </c>
    </row>
    <row r="275" spans="1:48" x14ac:dyDescent="0.3">
      <c r="A275" t="s">
        <v>1933</v>
      </c>
      <c r="B275" t="s">
        <v>1934</v>
      </c>
      <c r="C275" t="s">
        <v>3082</v>
      </c>
      <c r="D275" t="s">
        <v>204</v>
      </c>
      <c r="E275">
        <v>3445.5066906000002</v>
      </c>
      <c r="F275">
        <v>1309.0999999999999</v>
      </c>
      <c r="G275">
        <v>14.469906719234199</v>
      </c>
      <c r="H275">
        <f>(Table2[[#This Row],[1Y Return vs Nifty]]-AVERAGE(Table2[1Y Return vs Nifty]))/_xlfn.STDEV.P(Table2[1Y Return vs Nifty])</f>
        <v>-0.28897759242681276</v>
      </c>
      <c r="I275">
        <v>-4.1285948151713203</v>
      </c>
      <c r="J275">
        <f>(Table2[[#This Row],[1M Return vs Nifty]]-AVERAGE(Table2[1M Return vs Nifty]))/_xlfn.STDEV.P(Table2[1M Return vs Nifty])</f>
        <v>-0.26357873464104936</v>
      </c>
      <c r="K275">
        <v>1.2611427940417701</v>
      </c>
      <c r="L275">
        <f>(Table2[[#This Row],[6M Return vs Nifty]]-AVERAGE(Table2[6M Return vs Nifty]))/_xlfn.STDEV.P(Table2[6M Return vs Nifty])</f>
        <v>-0.15212612303564374</v>
      </c>
      <c r="M275">
        <v>-3.37463746569414</v>
      </c>
      <c r="N275">
        <f>(Table2[[#This Row],[1W Return vs Nifty]]-AVERAGE(Table2[1W Return vs Nifty]))/_xlfn.STDEV.P(Table2[1W Return vs Nifty])</f>
        <v>-0.52653327443733955</v>
      </c>
      <c r="O275">
        <v>1321.67</v>
      </c>
      <c r="P275">
        <v>1297.8455270623899</v>
      </c>
      <c r="Q275">
        <v>1164.8009544479401</v>
      </c>
      <c r="R275">
        <v>46.294663751337602</v>
      </c>
      <c r="S275" s="1">
        <f>(Table2[[#This Row],[Close Price]]-Table2[[#This Row],[20D EMA]])/Table2[[#This Row],[20D EMA]]</f>
        <v>-9.5106948027875067E-3</v>
      </c>
      <c r="T275" s="1">
        <f>(Table2[[#This Row],[Close Price]]-Table2[[#This Row],[50D EMA]])/Table2[[#This Row],[50D EMA]]</f>
        <v>8.6716583005713634E-3</v>
      </c>
      <c r="U275" s="1">
        <f>(Table2[[#This Row],[Close Price]]-Table2[[#This Row],[200D EMA]])/Table2[[#This Row],[200D EMA]]</f>
        <v>0.12388300765125206</v>
      </c>
      <c r="V275">
        <v>0.56361472479028096</v>
      </c>
      <c r="W275">
        <v>1291.2</v>
      </c>
      <c r="X275">
        <v>1310</v>
      </c>
      <c r="Y275">
        <v>1264.55</v>
      </c>
      <c r="Z275">
        <v>1331</v>
      </c>
      <c r="AA275">
        <v>1264.55</v>
      </c>
      <c r="AB275">
        <v>1402</v>
      </c>
      <c r="AC275" s="1">
        <f>(Table2[[#This Row],[Close Price]]/Table2[[#This Row],[Day Low]])-1</f>
        <v>1.3863073110284896E-2</v>
      </c>
      <c r="AD275" s="1">
        <f>(Table2[[#This Row],[Day High]]/Table2[[#This Row],[Close Price]])-1</f>
        <v>6.8749522572764121E-4</v>
      </c>
      <c r="AE275" s="1">
        <f>(Table2[[#This Row],[Close Price]]/Table2[[#This Row],[Current Week Low]])-1</f>
        <v>3.5229923688268494E-2</v>
      </c>
      <c r="AF275" s="1">
        <f>(Table2[[#This Row],[Current Week High]]/Table2[[#This Row],[Close Price]])-1</f>
        <v>1.67290504927049E-2</v>
      </c>
      <c r="AG275" s="1">
        <f>(Table2[[#This Row],[Close Price]]/Table2[[#This Row],[Current Month Low]])-1</f>
        <v>3.5229923688268494E-2</v>
      </c>
      <c r="AH275" s="1">
        <f>(Table2[[#This Row],[Current Month High]]/Table2[[#This Row],[Close Price]])-1</f>
        <v>7.0964784966771166E-2</v>
      </c>
      <c r="AI275">
        <v>7.5548086471621803</v>
      </c>
      <c r="AJ275">
        <v>59.257907542578998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-0.02</v>
      </c>
      <c r="AM275" t="s">
        <v>3120</v>
      </c>
      <c r="AN275">
        <v>-2.5099999999999998</v>
      </c>
      <c r="AO275" t="s">
        <v>3120</v>
      </c>
      <c r="AP275">
        <v>0.13246964360976601</v>
      </c>
      <c r="AQ275">
        <f>(Table2[[#This Row],[Sharpe Ratio]]-AVERAGE(Table2[Sharpe Ratio]))/_xlfn.STDEV.P(Table2[Sharpe Ratio])</f>
        <v>0.81794750414956308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-0.4132682203912823</v>
      </c>
      <c r="AS275">
        <f>_xlfn.RANK.AVG(Table2[[#This Row],[1Y Return vs Nifty Z-Score]],Table2[1Y Return vs Nifty Z-Score])</f>
        <v>382</v>
      </c>
      <c r="AT275">
        <f>_xlfn.RANK.AVG(Table2[[#This Row],[6M Return vs Nifty Z-Score]],Table2[6M Return vs Nifty Z-Score])</f>
        <v>363</v>
      </c>
      <c r="AU275">
        <f>_xlfn.RANK.AVG(Table2[[#This Row],[Sharpe Ratio Z-Score]],Table2[Sharpe Ratio Z-Score])</f>
        <v>153</v>
      </c>
      <c r="AV275">
        <f>(Table2[[#This Row],[Rank 1Y]]+Table2[[#This Row],[Rank 6M]]+Table2[[#This Row],[Rank Sharpe]])/3</f>
        <v>299.33333333333331</v>
      </c>
    </row>
    <row r="276" spans="1:48" x14ac:dyDescent="0.3">
      <c r="A276" t="s">
        <v>603</v>
      </c>
      <c r="B276" t="s">
        <v>604</v>
      </c>
      <c r="C276" t="s">
        <v>605</v>
      </c>
      <c r="D276" t="s">
        <v>605</v>
      </c>
      <c r="E276">
        <v>30594.06207</v>
      </c>
      <c r="F276">
        <v>895.05</v>
      </c>
      <c r="G276">
        <v>17.235587533635702</v>
      </c>
      <c r="H276">
        <f>(Table2[[#This Row],[1Y Return vs Nifty]]-AVERAGE(Table2[1Y Return vs Nifty]))/_xlfn.STDEV.P(Table2[1Y Return vs Nifty])</f>
        <v>-0.24692956939411742</v>
      </c>
      <c r="I276">
        <v>3.7873671459187999</v>
      </c>
      <c r="J276">
        <f>(Table2[[#This Row],[1M Return vs Nifty]]-AVERAGE(Table2[1M Return vs Nifty]))/_xlfn.STDEV.P(Table2[1M Return vs Nifty])</f>
        <v>0.47972639274081941</v>
      </c>
      <c r="K276">
        <v>6.9814337777623301</v>
      </c>
      <c r="L276">
        <f>(Table2[[#This Row],[6M Return vs Nifty]]-AVERAGE(Table2[6M Return vs Nifty]))/_xlfn.STDEV.P(Table2[6M Return vs Nifty])</f>
        <v>4.3121482405959338E-2</v>
      </c>
      <c r="M276">
        <v>8.1201853395813792</v>
      </c>
      <c r="N276">
        <f>(Table2[[#This Row],[1W Return vs Nifty]]-AVERAGE(Table2[1W Return vs Nifty]))/_xlfn.STDEV.P(Table2[1W Return vs Nifty])</f>
        <v>1.7511597229968443</v>
      </c>
      <c r="O276">
        <v>880.94</v>
      </c>
      <c r="P276">
        <v>864.706318313255</v>
      </c>
      <c r="Q276">
        <v>808.76943270732102</v>
      </c>
      <c r="R276">
        <v>52.625426670087897</v>
      </c>
      <c r="S276" s="1">
        <f>(Table2[[#This Row],[Close Price]]-Table2[[#This Row],[20D EMA]])/Table2[[#This Row],[20D EMA]]</f>
        <v>1.6016981860285488E-2</v>
      </c>
      <c r="T276" s="1">
        <f>(Table2[[#This Row],[Close Price]]-Table2[[#This Row],[50D EMA]])/Table2[[#This Row],[50D EMA]]</f>
        <v>3.5091314870851251E-2</v>
      </c>
      <c r="U276" s="1">
        <f>(Table2[[#This Row],[Close Price]]-Table2[[#This Row],[200D EMA]])/Table2[[#This Row],[200D EMA]]</f>
        <v>0.10668129111143387</v>
      </c>
      <c r="V276">
        <v>2.9590895764076999</v>
      </c>
      <c r="W276">
        <v>889.95</v>
      </c>
      <c r="X276">
        <v>927</v>
      </c>
      <c r="Y276">
        <v>818.7</v>
      </c>
      <c r="Z276">
        <v>1009.25</v>
      </c>
      <c r="AA276">
        <v>818.7</v>
      </c>
      <c r="AB276">
        <v>1009.25</v>
      </c>
      <c r="AC276" s="1">
        <f>(Table2[[#This Row],[Close Price]]/Table2[[#This Row],[Day Low]])-1</f>
        <v>5.7306590257879542E-3</v>
      </c>
      <c r="AD276" s="1">
        <f>(Table2[[#This Row],[Day High]]/Table2[[#This Row],[Close Price]])-1</f>
        <v>3.5696329813976968E-2</v>
      </c>
      <c r="AE276" s="1">
        <f>(Table2[[#This Row],[Close Price]]/Table2[[#This Row],[Current Week Low]])-1</f>
        <v>9.3257603517771903E-2</v>
      </c>
      <c r="AF276" s="1">
        <f>(Table2[[#This Row],[Current Week High]]/Table2[[#This Row],[Close Price]])-1</f>
        <v>0.127590637394559</v>
      </c>
      <c r="AG276" s="1">
        <f>(Table2[[#This Row],[Close Price]]/Table2[[#This Row],[Current Month Low]])-1</f>
        <v>9.3257603517771903E-2</v>
      </c>
      <c r="AH276" s="1">
        <f>(Table2[[#This Row],[Current Month High]]/Table2[[#This Row],[Close Price]])-1</f>
        <v>0.127590637394559</v>
      </c>
      <c r="AI276">
        <v>12.7590637394559</v>
      </c>
      <c r="AJ276">
        <v>43.207999999999998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0.01</v>
      </c>
      <c r="AM276" t="s">
        <v>3121</v>
      </c>
      <c r="AN276">
        <v>6.16</v>
      </c>
      <c r="AO276" t="s">
        <v>3121</v>
      </c>
      <c r="AP276">
        <v>9.6298404900194007E-2</v>
      </c>
      <c r="AQ276">
        <f>(Table2[[#This Row],[Sharpe Ratio]]-AVERAGE(Table2[Sharpe Ratio]))/_xlfn.STDEV.P(Table2[Sharpe Ratio])</f>
        <v>0.39717157915074708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2.4242496079002525</v>
      </c>
      <c r="AS276">
        <f>_xlfn.RANK.AVG(Table2[[#This Row],[1Y Return vs Nifty Z-Score]],Table2[1Y Return vs Nifty Z-Score])</f>
        <v>362</v>
      </c>
      <c r="AT276">
        <f>_xlfn.RANK.AVG(Table2[[#This Row],[6M Return vs Nifty Z-Score]],Table2[6M Return vs Nifty Z-Score])</f>
        <v>300</v>
      </c>
      <c r="AU276">
        <f>_xlfn.RANK.AVG(Table2[[#This Row],[Sharpe Ratio Z-Score]],Table2[Sharpe Ratio Z-Score])</f>
        <v>238</v>
      </c>
      <c r="AV276">
        <f>(Table2[[#This Row],[Rank 1Y]]+Table2[[#This Row],[Rank 6M]]+Table2[[#This Row],[Rank Sharpe]])/3</f>
        <v>300</v>
      </c>
    </row>
    <row r="277" spans="1:48" x14ac:dyDescent="0.3">
      <c r="A277" t="s">
        <v>1422</v>
      </c>
      <c r="B277" t="s">
        <v>1423</v>
      </c>
      <c r="C277" t="s">
        <v>3076</v>
      </c>
      <c r="D277" t="s">
        <v>413</v>
      </c>
      <c r="E277">
        <v>7319.297877213</v>
      </c>
      <c r="F277">
        <v>81.41</v>
      </c>
      <c r="G277">
        <v>57.600894703566198</v>
      </c>
      <c r="H277">
        <f>(Table2[[#This Row],[1Y Return vs Nifty]]-AVERAGE(Table2[1Y Return vs Nifty]))/_xlfn.STDEV.P(Table2[1Y Return vs Nifty])</f>
        <v>0.36676430184545111</v>
      </c>
      <c r="I277">
        <v>10.042858309369599</v>
      </c>
      <c r="J277">
        <f>(Table2[[#This Row],[1M Return vs Nifty]]-AVERAGE(Table2[1M Return vs Nifty]))/_xlfn.STDEV.P(Table2[1M Return vs Nifty])</f>
        <v>1.0671140885054196</v>
      </c>
      <c r="K277">
        <v>2.9563706583081699</v>
      </c>
      <c r="L277">
        <f>(Table2[[#This Row],[6M Return vs Nifty]]-AVERAGE(Table2[6M Return vs Nifty]))/_xlfn.STDEV.P(Table2[6M Return vs Nifty])</f>
        <v>-9.4263825100475165E-2</v>
      </c>
      <c r="M277">
        <v>6.9930066669711701</v>
      </c>
      <c r="N277">
        <f>(Table2[[#This Row],[1W Return vs Nifty]]-AVERAGE(Table2[1W Return vs Nifty]))/_xlfn.STDEV.P(Table2[1W Return vs Nifty])</f>
        <v>1.52780987124592</v>
      </c>
      <c r="O277">
        <v>67.88</v>
      </c>
      <c r="P277">
        <v>68.347563593864294</v>
      </c>
      <c r="Q277">
        <v>67.539730353125506</v>
      </c>
      <c r="R277">
        <v>80.492253408400998</v>
      </c>
      <c r="S277" s="1">
        <f>(Table2[[#This Row],[Close Price]]-Table2[[#This Row],[20D EMA]])/Table2[[#This Row],[20D EMA]]</f>
        <v>0.19932233352975842</v>
      </c>
      <c r="T277" s="1">
        <f>(Table2[[#This Row],[Close Price]]-Table2[[#This Row],[50D EMA]])/Table2[[#This Row],[50D EMA]]</f>
        <v>0.19111780609701712</v>
      </c>
      <c r="U277" s="1">
        <f>(Table2[[#This Row],[Close Price]]-Table2[[#This Row],[200D EMA]])/Table2[[#This Row],[200D EMA]]</f>
        <v>0.20536459909382243</v>
      </c>
      <c r="V277">
        <v>1.94801519509027</v>
      </c>
      <c r="W277">
        <v>71.540000000000006</v>
      </c>
      <c r="X277">
        <v>85</v>
      </c>
      <c r="Y277">
        <v>62.02</v>
      </c>
      <c r="Z277">
        <v>85</v>
      </c>
      <c r="AA277">
        <v>62.02</v>
      </c>
      <c r="AB277">
        <v>85</v>
      </c>
      <c r="AC277" s="1">
        <f>(Table2[[#This Row],[Close Price]]/Table2[[#This Row],[Day Low]])-1</f>
        <v>0.13796477495107617</v>
      </c>
      <c r="AD277" s="1">
        <f>(Table2[[#This Row],[Day High]]/Table2[[#This Row],[Close Price]])-1</f>
        <v>4.4097776685910972E-2</v>
      </c>
      <c r="AE277" s="1">
        <f>(Table2[[#This Row],[Close Price]]/Table2[[#This Row],[Current Week Low]])-1</f>
        <v>0.3126410835214446</v>
      </c>
      <c r="AF277" s="1">
        <f>(Table2[[#This Row],[Current Week High]]/Table2[[#This Row],[Close Price]])-1</f>
        <v>4.4097776685910972E-2</v>
      </c>
      <c r="AG277" s="1">
        <f>(Table2[[#This Row],[Close Price]]/Table2[[#This Row],[Current Month Low]])-1</f>
        <v>0.3126410835214446</v>
      </c>
      <c r="AH277" s="1">
        <f>(Table2[[#This Row],[Current Month High]]/Table2[[#This Row],[Close Price]])-1</f>
        <v>4.4097776685910972E-2</v>
      </c>
      <c r="AI277">
        <v>7.8491585800270096</v>
      </c>
      <c r="AJ277">
        <v>83.149606299212493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-0.11</v>
      </c>
      <c r="AM277" t="s">
        <v>3120</v>
      </c>
      <c r="AN277">
        <v>25.94</v>
      </c>
      <c r="AO277" t="s">
        <v>3121</v>
      </c>
      <c r="AP277">
        <v>5.5129438173557997E-2</v>
      </c>
      <c r="AQ277">
        <f>(Table2[[#This Row],[Sharpe Ratio]]-AVERAGE(Table2[Sharpe Ratio]))/_xlfn.STDEV.P(Table2[Sharpe Ratio])</f>
        <v>-8.1742350082801105E-2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197</v>
      </c>
      <c r="AT277">
        <f>_xlfn.RANK.AVG(Table2[[#This Row],[6M Return vs Nifty Z-Score]],Table2[6M Return vs Nifty Z-Score])</f>
        <v>340</v>
      </c>
      <c r="AU277">
        <f>_xlfn.RANK.AVG(Table2[[#This Row],[Sharpe Ratio Z-Score]],Table2[Sharpe Ratio Z-Score])</f>
        <v>366</v>
      </c>
      <c r="AV277">
        <f>(Table2[[#This Row],[Rank 1Y]]+Table2[[#This Row],[Rank 6M]]+Table2[[#This Row],[Rank Sharpe]])/3</f>
        <v>301</v>
      </c>
    </row>
    <row r="278" spans="1:48" x14ac:dyDescent="0.3">
      <c r="A278" t="s">
        <v>544</v>
      </c>
      <c r="B278" t="s">
        <v>545</v>
      </c>
      <c r="C278" t="s">
        <v>3088</v>
      </c>
      <c r="D278" t="s">
        <v>546</v>
      </c>
      <c r="E278">
        <v>36545.060592540001</v>
      </c>
      <c r="F278">
        <v>1343.85</v>
      </c>
      <c r="G278">
        <v>1.76383642760729</v>
      </c>
      <c r="H278">
        <f>(Table2[[#This Row],[1Y Return vs Nifty]]-AVERAGE(Table2[1Y Return vs Nifty]))/_xlfn.STDEV.P(Table2[1Y Return vs Nifty])</f>
        <v>-0.48215430808226351</v>
      </c>
      <c r="I278">
        <v>3.5409632129915298</v>
      </c>
      <c r="J278">
        <f>(Table2[[#This Row],[1M Return vs Nifty]]-AVERAGE(Table2[1M Return vs Nifty]))/_xlfn.STDEV.P(Table2[1M Return vs Nifty])</f>
        <v>0.45658917863441462</v>
      </c>
      <c r="K278">
        <v>10.2842001048248</v>
      </c>
      <c r="L278">
        <f>(Table2[[#This Row],[6M Return vs Nifty]]-AVERAGE(Table2[6M Return vs Nifty]))/_xlfn.STDEV.P(Table2[6M Return vs Nifty])</f>
        <v>0.15585302325367353</v>
      </c>
      <c r="M278">
        <v>1.394272583742</v>
      </c>
      <c r="N278">
        <f>(Table2[[#This Row],[1W Return vs Nifty]]-AVERAGE(Table2[1W Return vs Nifty]))/_xlfn.STDEV.P(Table2[1W Return vs Nifty])</f>
        <v>0.41842370393461631</v>
      </c>
      <c r="O278">
        <v>1318.46</v>
      </c>
      <c r="P278">
        <v>1267.5426369134</v>
      </c>
      <c r="Q278">
        <v>1171.09325983026</v>
      </c>
      <c r="R278">
        <v>60.019661585341801</v>
      </c>
      <c r="S278" s="1">
        <f>(Table2[[#This Row],[Close Price]]-Table2[[#This Row],[20D EMA]])/Table2[[#This Row],[20D EMA]]</f>
        <v>1.925731535275994E-2</v>
      </c>
      <c r="T278" s="1">
        <f>(Table2[[#This Row],[Close Price]]-Table2[[#This Row],[50D EMA]])/Table2[[#This Row],[50D EMA]]</f>
        <v>6.0201022722530591E-2</v>
      </c>
      <c r="U278" s="1">
        <f>(Table2[[#This Row],[Close Price]]-Table2[[#This Row],[200D EMA]])/Table2[[#This Row],[200D EMA]]</f>
        <v>0.14751749164262082</v>
      </c>
      <c r="V278">
        <v>0.765503727634958</v>
      </c>
      <c r="W278">
        <v>1335.1</v>
      </c>
      <c r="X278">
        <v>1430</v>
      </c>
      <c r="Y278">
        <v>1299.75</v>
      </c>
      <c r="Z278">
        <v>1430</v>
      </c>
      <c r="AA278">
        <v>1299.75</v>
      </c>
      <c r="AB278">
        <v>1430</v>
      </c>
      <c r="AC278" s="1">
        <f>(Table2[[#This Row],[Close Price]]/Table2[[#This Row],[Day Low]])-1</f>
        <v>6.5538161935434491E-3</v>
      </c>
      <c r="AD278" s="1">
        <f>(Table2[[#This Row],[Day High]]/Table2[[#This Row],[Close Price]])-1</f>
        <v>6.4106857164118125E-2</v>
      </c>
      <c r="AE278" s="1">
        <f>(Table2[[#This Row],[Close Price]]/Table2[[#This Row],[Current Week Low]])-1</f>
        <v>3.392960184650895E-2</v>
      </c>
      <c r="AF278" s="1">
        <f>(Table2[[#This Row],[Current Week High]]/Table2[[#This Row],[Close Price]])-1</f>
        <v>6.4106857164118125E-2</v>
      </c>
      <c r="AG278" s="1">
        <f>(Table2[[#This Row],[Close Price]]/Table2[[#This Row],[Current Month Low]])-1</f>
        <v>3.392960184650895E-2</v>
      </c>
      <c r="AH278" s="1">
        <f>(Table2[[#This Row],[Current Month High]]/Table2[[#This Row],[Close Price]])-1</f>
        <v>6.4106857164118125E-2</v>
      </c>
      <c r="AI278">
        <v>7.2441120660788201</v>
      </c>
      <c r="AJ278">
        <v>36.355334584749599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7.0000000000000007E-2</v>
      </c>
      <c r="AM278" t="s">
        <v>3121</v>
      </c>
      <c r="AN278">
        <v>2.17</v>
      </c>
      <c r="AO278" t="s">
        <v>3121</v>
      </c>
      <c r="AP278">
        <v>0.13035668500331099</v>
      </c>
      <c r="AQ278">
        <f>(Table2[[#This Row],[Sharpe Ratio]]-AVERAGE(Table2[Sharpe Ratio]))/_xlfn.STDEV.P(Table2[Sharpe Ratio])</f>
        <v>0.79336769588659517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1.342079293627036</v>
      </c>
      <c r="AS278">
        <f>_xlfn.RANK.AVG(Table2[[#This Row],[1Y Return vs Nifty Z-Score]],Table2[1Y Return vs Nifty Z-Score])</f>
        <v>469</v>
      </c>
      <c r="AT278">
        <f>_xlfn.RANK.AVG(Table2[[#This Row],[6M Return vs Nifty Z-Score]],Table2[6M Return vs Nifty Z-Score])</f>
        <v>274</v>
      </c>
      <c r="AU278">
        <f>_xlfn.RANK.AVG(Table2[[#This Row],[Sharpe Ratio Z-Score]],Table2[Sharpe Ratio Z-Score])</f>
        <v>160</v>
      </c>
      <c r="AV278">
        <f>(Table2[[#This Row],[Rank 1Y]]+Table2[[#This Row],[Rank 6M]]+Table2[[#This Row],[Rank Sharpe]])/3</f>
        <v>301</v>
      </c>
    </row>
    <row r="279" spans="1:48" x14ac:dyDescent="0.3">
      <c r="A279" t="s">
        <v>843</v>
      </c>
      <c r="B279" t="s">
        <v>844</v>
      </c>
      <c r="C279" t="s">
        <v>3087</v>
      </c>
      <c r="D279" t="s">
        <v>426</v>
      </c>
      <c r="E279">
        <v>17971.293648825002</v>
      </c>
      <c r="F279">
        <v>290.64999999999998</v>
      </c>
      <c r="G279">
        <v>16.462555828112801</v>
      </c>
      <c r="H279">
        <f>(Table2[[#This Row],[1Y Return vs Nifty]]-AVERAGE(Table2[1Y Return vs Nifty]))/_xlfn.STDEV.P(Table2[1Y Return vs Nifty])</f>
        <v>-0.25868235546746793</v>
      </c>
      <c r="I279">
        <v>-9.2278558482422604</v>
      </c>
      <c r="J279">
        <f>(Table2[[#This Row],[1M Return vs Nifty]]-AVERAGE(Table2[1M Return vs Nifty]))/_xlfn.STDEV.P(Table2[1M Return vs Nifty])</f>
        <v>-0.74239696170820235</v>
      </c>
      <c r="K279">
        <v>21.092419137087699</v>
      </c>
      <c r="L279">
        <f>(Table2[[#This Row],[6M Return vs Nifty]]-AVERAGE(Table2[6M Return vs Nifty]))/_xlfn.STDEV.P(Table2[6M Return vs Nifty])</f>
        <v>0.52476413129754007</v>
      </c>
      <c r="M279">
        <v>-5.0197235311480704</v>
      </c>
      <c r="N279">
        <f>(Table2[[#This Row],[1W Return vs Nifty]]-AVERAGE(Table2[1W Return vs Nifty]))/_xlfn.STDEV.P(Table2[1W Return vs Nifty])</f>
        <v>-0.85250619937371108</v>
      </c>
      <c r="O279">
        <v>308.22000000000003</v>
      </c>
      <c r="P279">
        <v>310.57497327121098</v>
      </c>
      <c r="Q279">
        <v>267.23220081318198</v>
      </c>
      <c r="R279">
        <v>24.428040863741298</v>
      </c>
      <c r="S279" s="1">
        <f>(Table2[[#This Row],[Close Price]]-Table2[[#This Row],[20D EMA]])/Table2[[#This Row],[20D EMA]]</f>
        <v>-5.7004736876257379E-2</v>
      </c>
      <c r="T279" s="1">
        <f>(Table2[[#This Row],[Close Price]]-Table2[[#This Row],[50D EMA]])/Table2[[#This Row],[50D EMA]]</f>
        <v>-6.4155115466472026E-2</v>
      </c>
      <c r="U279" s="1">
        <f>(Table2[[#This Row],[Close Price]]-Table2[[#This Row],[200D EMA]])/Table2[[#This Row],[200D EMA]]</f>
        <v>8.7630903444862296E-2</v>
      </c>
      <c r="V279">
        <v>0.590518647700495</v>
      </c>
      <c r="W279">
        <v>290.10000000000002</v>
      </c>
      <c r="X279">
        <v>296.7</v>
      </c>
      <c r="Y279">
        <v>281.05</v>
      </c>
      <c r="Z279">
        <v>303.7</v>
      </c>
      <c r="AA279">
        <v>281.05</v>
      </c>
      <c r="AB279">
        <v>320</v>
      </c>
      <c r="AC279" s="1">
        <f>(Table2[[#This Row],[Close Price]]/Table2[[#This Row],[Day Low]])-1</f>
        <v>1.8958979662184738E-3</v>
      </c>
      <c r="AD279" s="1">
        <f>(Table2[[#This Row],[Day High]]/Table2[[#This Row],[Close Price]])-1</f>
        <v>2.081541372785134E-2</v>
      </c>
      <c r="AE279" s="1">
        <f>(Table2[[#This Row],[Close Price]]/Table2[[#This Row],[Current Week Low]])-1</f>
        <v>3.4157623198719067E-2</v>
      </c>
      <c r="AF279" s="1">
        <f>(Table2[[#This Row],[Current Week High]]/Table2[[#This Row],[Close Price]])-1</f>
        <v>4.4899363495613409E-2</v>
      </c>
      <c r="AG279" s="1">
        <f>(Table2[[#This Row],[Close Price]]/Table2[[#This Row],[Current Month Low]])-1</f>
        <v>3.4157623198719067E-2</v>
      </c>
      <c r="AH279" s="1">
        <f>(Table2[[#This Row],[Current Month High]]/Table2[[#This Row],[Close Price]])-1</f>
        <v>0.10098056081197315</v>
      </c>
      <c r="AI279">
        <v>22.449681747806601</v>
      </c>
      <c r="AJ279">
        <v>56.431646932185103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-0.16</v>
      </c>
      <c r="AM279" t="s">
        <v>3120</v>
      </c>
      <c r="AN279">
        <v>-9.57</v>
      </c>
      <c r="AO279" t="s">
        <v>3120</v>
      </c>
      <c r="AP279">
        <v>5.6999224030335999E-2</v>
      </c>
      <c r="AQ279">
        <f>(Table2[[#This Row],[Sharpe Ratio]]-AVERAGE(Table2[Sharpe Ratio]))/_xlfn.STDEV.P(Table2[Sharpe Ratio])</f>
        <v>-5.9991342887483062E-2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368</v>
      </c>
      <c r="AT279">
        <f>_xlfn.RANK.AVG(Table2[[#This Row],[6M Return vs Nifty Z-Score]],Table2[6M Return vs Nifty Z-Score])</f>
        <v>179</v>
      </c>
      <c r="AU279">
        <f>_xlfn.RANK.AVG(Table2[[#This Row],[Sharpe Ratio Z-Score]],Table2[Sharpe Ratio Z-Score])</f>
        <v>359</v>
      </c>
      <c r="AV279">
        <f>(Table2[[#This Row],[Rank 1Y]]+Table2[[#This Row],[Rank 6M]]+Table2[[#This Row],[Rank Sharpe]])/3</f>
        <v>302</v>
      </c>
    </row>
    <row r="280" spans="1:48" x14ac:dyDescent="0.3">
      <c r="A280" t="s">
        <v>918</v>
      </c>
      <c r="B280" t="s">
        <v>919</v>
      </c>
      <c r="C280" t="s">
        <v>3078</v>
      </c>
      <c r="D280" t="s">
        <v>920</v>
      </c>
      <c r="E280">
        <v>15984.55360032</v>
      </c>
      <c r="F280">
        <v>831.4</v>
      </c>
      <c r="G280">
        <v>45.2790477190511</v>
      </c>
      <c r="H280">
        <f>(Table2[[#This Row],[1Y Return vs Nifty]]-AVERAGE(Table2[1Y Return vs Nifty]))/_xlfn.STDEV.P(Table2[1Y Return vs Nifty])</f>
        <v>0.17942912451322582</v>
      </c>
      <c r="I280">
        <v>-3.60059842760842</v>
      </c>
      <c r="J280">
        <f>(Table2[[#This Row],[1M Return vs Nifty]]-AVERAGE(Table2[1M Return vs Nifty]))/_xlfn.STDEV.P(Table2[1M Return vs Nifty])</f>
        <v>-0.21400012069069108</v>
      </c>
      <c r="K280">
        <v>46.963509203285</v>
      </c>
      <c r="L280">
        <f>(Table2[[#This Row],[6M Return vs Nifty]]-AVERAGE(Table2[6M Return vs Nifty]))/_xlfn.STDEV.P(Table2[6M Return vs Nifty])</f>
        <v>1.4078080883207977</v>
      </c>
      <c r="M280">
        <v>-3.9870019865268702</v>
      </c>
      <c r="N280">
        <f>(Table2[[#This Row],[1W Return vs Nifty]]-AVERAGE(Table2[1W Return vs Nifty]))/_xlfn.STDEV.P(Table2[1W Return vs Nifty])</f>
        <v>-0.64787297706744174</v>
      </c>
      <c r="O280">
        <v>810.3</v>
      </c>
      <c r="P280">
        <v>745.59400285030597</v>
      </c>
      <c r="Q280">
        <v>605.00122131754802</v>
      </c>
      <c r="R280">
        <v>56.3057178900157</v>
      </c>
      <c r="S280" s="1">
        <f>(Table2[[#This Row],[Close Price]]-Table2[[#This Row],[20D EMA]])/Table2[[#This Row],[20D EMA]]</f>
        <v>2.6039738368505521E-2</v>
      </c>
      <c r="T280" s="1">
        <f>(Table2[[#This Row],[Close Price]]-Table2[[#This Row],[50D EMA]])/Table2[[#This Row],[50D EMA]]</f>
        <v>0.11508407634941963</v>
      </c>
      <c r="U280" s="1">
        <f>(Table2[[#This Row],[Close Price]]-Table2[[#This Row],[200D EMA]])/Table2[[#This Row],[200D EMA]]</f>
        <v>0.37421210190189297</v>
      </c>
      <c r="V280">
        <v>0.66606585655585104</v>
      </c>
      <c r="W280">
        <v>795</v>
      </c>
      <c r="X280">
        <v>837.7</v>
      </c>
      <c r="Y280">
        <v>777.25</v>
      </c>
      <c r="Z280">
        <v>837.7</v>
      </c>
      <c r="AA280">
        <v>777.25</v>
      </c>
      <c r="AB280">
        <v>854.5</v>
      </c>
      <c r="AC280" s="1">
        <f>(Table2[[#This Row],[Close Price]]/Table2[[#This Row],[Day Low]])-1</f>
        <v>4.578616352201248E-2</v>
      </c>
      <c r="AD280" s="1">
        <f>(Table2[[#This Row],[Day High]]/Table2[[#This Row],[Close Price]])-1</f>
        <v>7.5775799855666293E-3</v>
      </c>
      <c r="AE280" s="1">
        <f>(Table2[[#This Row],[Close Price]]/Table2[[#This Row],[Current Week Low]])-1</f>
        <v>6.9668703763267947E-2</v>
      </c>
      <c r="AF280" s="1">
        <f>(Table2[[#This Row],[Current Week High]]/Table2[[#This Row],[Close Price]])-1</f>
        <v>7.5775799855666293E-3</v>
      </c>
      <c r="AG280" s="1">
        <f>(Table2[[#This Row],[Close Price]]/Table2[[#This Row],[Current Month Low]])-1</f>
        <v>6.9668703763267947E-2</v>
      </c>
      <c r="AH280" s="1">
        <f>(Table2[[#This Row],[Current Month High]]/Table2[[#This Row],[Close Price]])-1</f>
        <v>2.7784459947077345E-2</v>
      </c>
      <c r="AI280">
        <v>5.4486408467644996</v>
      </c>
      <c r="AJ280">
        <v>86.266382883387394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0.35</v>
      </c>
      <c r="AM280" t="s">
        <v>3121</v>
      </c>
      <c r="AN280">
        <v>-3.42</v>
      </c>
      <c r="AO280" t="s">
        <v>3120</v>
      </c>
      <c r="AP280">
        <v>-9.6809226182120005E-3</v>
      </c>
      <c r="AQ280">
        <f>(Table2[[#This Row],[Sharpe Ratio]]-AVERAGE(Table2[Sharpe Ratio]))/_xlfn.STDEV.P(Table2[Sharpe Ratio])</f>
        <v>-0.83567394005755591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-0.11030982498166519</v>
      </c>
      <c r="AS280">
        <f>_xlfn.RANK.AVG(Table2[[#This Row],[1Y Return vs Nifty Z-Score]],Table2[1Y Return vs Nifty Z-Score])</f>
        <v>249</v>
      </c>
      <c r="AT280">
        <f>_xlfn.RANK.AVG(Table2[[#This Row],[6M Return vs Nifty Z-Score]],Table2[6M Return vs Nifty Z-Score])</f>
        <v>66</v>
      </c>
      <c r="AU280">
        <f>_xlfn.RANK.AVG(Table2[[#This Row],[Sharpe Ratio Z-Score]],Table2[Sharpe Ratio Z-Score])</f>
        <v>593</v>
      </c>
      <c r="AV280">
        <f>(Table2[[#This Row],[Rank 1Y]]+Table2[[#This Row],[Rank 6M]]+Table2[[#This Row],[Rank Sharpe]])/3</f>
        <v>302.66666666666669</v>
      </c>
    </row>
    <row r="281" spans="1:48" x14ac:dyDescent="0.3">
      <c r="A281" t="s">
        <v>1448</v>
      </c>
      <c r="B281" t="s">
        <v>1449</v>
      </c>
      <c r="C281" t="s">
        <v>3078</v>
      </c>
      <c r="D281" t="s">
        <v>119</v>
      </c>
      <c r="E281">
        <v>7092.4388650849996</v>
      </c>
      <c r="F281">
        <v>1175.6500000000001</v>
      </c>
      <c r="G281">
        <v>39.098859961097801</v>
      </c>
      <c r="H281">
        <f>(Table2[[#This Row],[1Y Return vs Nifty]]-AVERAGE(Table2[1Y Return vs Nifty]))/_xlfn.STDEV.P(Table2[1Y Return vs Nifty])</f>
        <v>8.54686516200307E-2</v>
      </c>
      <c r="I281">
        <v>3.0436231818659398</v>
      </c>
      <c r="J281">
        <f>(Table2[[#This Row],[1M Return vs Nifty]]-AVERAGE(Table2[1M Return vs Nifty]))/_xlfn.STDEV.P(Table2[1M Return vs Nifty])</f>
        <v>0.40988918222147064</v>
      </c>
      <c r="K281">
        <v>6.9271986290750203</v>
      </c>
      <c r="L281">
        <f>(Table2[[#This Row],[6M Return vs Nifty]]-AVERAGE(Table2[6M Return vs Nifty]))/_xlfn.STDEV.P(Table2[6M Return vs Nifty])</f>
        <v>4.1270303341449731E-2</v>
      </c>
      <c r="M281">
        <v>-3.3568640629078099</v>
      </c>
      <c r="N281">
        <f>(Table2[[#This Row],[1W Return vs Nifty]]-AVERAGE(Table2[1W Return vs Nifty]))/_xlfn.STDEV.P(Table2[1W Return vs Nifty])</f>
        <v>-0.52301148417116661</v>
      </c>
      <c r="O281">
        <v>1172.3699999999999</v>
      </c>
      <c r="P281">
        <v>1107.9317250963099</v>
      </c>
      <c r="Q281">
        <v>940.45421286234102</v>
      </c>
      <c r="R281">
        <v>47.450283696217497</v>
      </c>
      <c r="S281" s="1">
        <f>(Table2[[#This Row],[Close Price]]-Table2[[#This Row],[20D EMA]])/Table2[[#This Row],[20D EMA]]</f>
        <v>2.7977515630732623E-3</v>
      </c>
      <c r="T281" s="1">
        <f>(Table2[[#This Row],[Close Price]]-Table2[[#This Row],[50D EMA]])/Table2[[#This Row],[50D EMA]]</f>
        <v>6.1121342921923776E-2</v>
      </c>
      <c r="U281" s="1">
        <f>(Table2[[#This Row],[Close Price]]-Table2[[#This Row],[200D EMA]])/Table2[[#This Row],[200D EMA]]</f>
        <v>0.2500874406440517</v>
      </c>
      <c r="V281">
        <v>0.59774111445323497</v>
      </c>
      <c r="W281">
        <v>1158</v>
      </c>
      <c r="X281">
        <v>1179</v>
      </c>
      <c r="Y281">
        <v>1145.95</v>
      </c>
      <c r="Z281">
        <v>1201.3499999999999</v>
      </c>
      <c r="AA281">
        <v>1145.95</v>
      </c>
      <c r="AB281">
        <v>1240.05</v>
      </c>
      <c r="AC281" s="1">
        <f>(Table2[[#This Row],[Close Price]]/Table2[[#This Row],[Day Low]])-1</f>
        <v>1.5241796200345492E-2</v>
      </c>
      <c r="AD281" s="1">
        <f>(Table2[[#This Row],[Day High]]/Table2[[#This Row],[Close Price]])-1</f>
        <v>2.8494875175433254E-3</v>
      </c>
      <c r="AE281" s="1">
        <f>(Table2[[#This Row],[Close Price]]/Table2[[#This Row],[Current Week Low]])-1</f>
        <v>2.5917361141411188E-2</v>
      </c>
      <c r="AF281" s="1">
        <f>(Table2[[#This Row],[Current Week High]]/Table2[[#This Row],[Close Price]])-1</f>
        <v>2.1860247522646814E-2</v>
      </c>
      <c r="AG281" s="1">
        <f>(Table2[[#This Row],[Close Price]]/Table2[[#This Row],[Current Month Low]])-1</f>
        <v>2.5917361141411188E-2</v>
      </c>
      <c r="AH281" s="1">
        <f>(Table2[[#This Row],[Current Month High]]/Table2[[#This Row],[Close Price]])-1</f>
        <v>5.4778207799940359E-2</v>
      </c>
      <c r="AI281">
        <v>14.498362607919001</v>
      </c>
      <c r="AJ281">
        <v>80.522072936660194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0.13</v>
      </c>
      <c r="AM281" t="s">
        <v>3121</v>
      </c>
      <c r="AN281">
        <v>-5.16</v>
      </c>
      <c r="AO281" t="s">
        <v>3120</v>
      </c>
      <c r="AP281">
        <v>6.6094385918299997E-2</v>
      </c>
      <c r="AQ281">
        <f>(Table2[[#This Row],[Sharpe Ratio]]-AVERAGE(Table2[Sharpe Ratio]))/_xlfn.STDEV.P(Table2[Sharpe Ratio])</f>
        <v>4.5811645701052131E-2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5.9428298712836614E-2</v>
      </c>
      <c r="AS281">
        <f>_xlfn.RANK.AVG(Table2[[#This Row],[1Y Return vs Nifty Z-Score]],Table2[1Y Return vs Nifty Z-Score])</f>
        <v>278</v>
      </c>
      <c r="AT281">
        <f>_xlfn.RANK.AVG(Table2[[#This Row],[6M Return vs Nifty Z-Score]],Table2[6M Return vs Nifty Z-Score])</f>
        <v>301</v>
      </c>
      <c r="AU281">
        <f>_xlfn.RANK.AVG(Table2[[#This Row],[Sharpe Ratio Z-Score]],Table2[Sharpe Ratio Z-Score])</f>
        <v>330</v>
      </c>
      <c r="AV281">
        <f>(Table2[[#This Row],[Rank 1Y]]+Table2[[#This Row],[Rank 6M]]+Table2[[#This Row],[Rank Sharpe]])/3</f>
        <v>303</v>
      </c>
    </row>
    <row r="282" spans="1:48" x14ac:dyDescent="0.3">
      <c r="A282" t="s">
        <v>194</v>
      </c>
      <c r="B282" t="s">
        <v>195</v>
      </c>
      <c r="C282" t="s">
        <v>3082</v>
      </c>
      <c r="D282" t="s">
        <v>196</v>
      </c>
      <c r="E282">
        <v>132387.7665726</v>
      </c>
      <c r="F282">
        <v>4830.6000000000004</v>
      </c>
      <c r="G282">
        <v>17.434040618704302</v>
      </c>
      <c r="H282">
        <f>(Table2[[#This Row],[1Y Return vs Nifty]]-AVERAGE(Table2[1Y Return vs Nifty]))/_xlfn.STDEV.P(Table2[1Y Return vs Nifty])</f>
        <v>-0.24391238829049114</v>
      </c>
      <c r="I282">
        <v>-3.5712632129221702</v>
      </c>
      <c r="J282">
        <f>(Table2[[#This Row],[1M Return vs Nifty]]-AVERAGE(Table2[1M Return vs Nifty]))/_xlfn.STDEV.P(Table2[1M Return vs Nifty])</f>
        <v>-0.21124555774605883</v>
      </c>
      <c r="K282">
        <v>13.8984363874851</v>
      </c>
      <c r="L282">
        <f>(Table2[[#This Row],[6M Return vs Nifty]]-AVERAGE(Table2[6M Return vs Nifty]))/_xlfn.STDEV.P(Table2[6M Return vs Nifty])</f>
        <v>0.27921580002462132</v>
      </c>
      <c r="M282">
        <v>-4.2886598018897297</v>
      </c>
      <c r="N282">
        <f>(Table2[[#This Row],[1W Return vs Nifty]]-AVERAGE(Table2[1W Return vs Nifty]))/_xlfn.STDEV.P(Table2[1W Return vs Nifty])</f>
        <v>-0.70764631201245221</v>
      </c>
      <c r="O282">
        <v>4795.8900000000003</v>
      </c>
      <c r="P282">
        <v>4757.0303082083201</v>
      </c>
      <c r="Q282">
        <v>4285.9699974238101</v>
      </c>
      <c r="R282">
        <v>55.017383230553399</v>
      </c>
      <c r="S282" s="1">
        <f>(Table2[[#This Row],[Close Price]]-Table2[[#This Row],[20D EMA]])/Table2[[#This Row],[20D EMA]]</f>
        <v>7.237447064048599E-3</v>
      </c>
      <c r="T282" s="1">
        <f>(Table2[[#This Row],[Close Price]]-Table2[[#This Row],[50D EMA]])/Table2[[#This Row],[50D EMA]]</f>
        <v>1.5465466273093692E-2</v>
      </c>
      <c r="U282" s="1">
        <f>(Table2[[#This Row],[Close Price]]-Table2[[#This Row],[200D EMA]])/Table2[[#This Row],[200D EMA]]</f>
        <v>0.12707275200329302</v>
      </c>
      <c r="V282">
        <v>1.3598702147978701</v>
      </c>
      <c r="W282">
        <v>4716.95</v>
      </c>
      <c r="X282">
        <v>4853</v>
      </c>
      <c r="Y282">
        <v>4548</v>
      </c>
      <c r="Z282">
        <v>4853</v>
      </c>
      <c r="AA282">
        <v>4548</v>
      </c>
      <c r="AB282">
        <v>5023</v>
      </c>
      <c r="AC282" s="1">
        <f>(Table2[[#This Row],[Close Price]]/Table2[[#This Row],[Day Low]])-1</f>
        <v>2.4093959020129674E-2</v>
      </c>
      <c r="AD282" s="1">
        <f>(Table2[[#This Row],[Day High]]/Table2[[#This Row],[Close Price]])-1</f>
        <v>4.6371051215168269E-3</v>
      </c>
      <c r="AE282" s="1">
        <f>(Table2[[#This Row],[Close Price]]/Table2[[#This Row],[Current Week Low]])-1</f>
        <v>6.2137203166227062E-2</v>
      </c>
      <c r="AF282" s="1">
        <f>(Table2[[#This Row],[Current Week High]]/Table2[[#This Row],[Close Price]])-1</f>
        <v>4.6371051215168269E-3</v>
      </c>
      <c r="AG282" s="1">
        <f>(Table2[[#This Row],[Close Price]]/Table2[[#This Row],[Current Month Low]])-1</f>
        <v>6.2137203166227062E-2</v>
      </c>
      <c r="AH282" s="1">
        <f>(Table2[[#This Row],[Current Month High]]/Table2[[#This Row],[Close Price]])-1</f>
        <v>3.9829420775886915E-2</v>
      </c>
      <c r="AI282">
        <v>4.7261209787603899</v>
      </c>
      <c r="AJ282">
        <v>47.503740572231202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-0.05</v>
      </c>
      <c r="AM282" t="s">
        <v>3120</v>
      </c>
      <c r="AN282">
        <v>-1.72</v>
      </c>
      <c r="AO282" t="s">
        <v>3120</v>
      </c>
      <c r="AP282">
        <v>7.2806877452348998E-2</v>
      </c>
      <c r="AQ282">
        <f>(Table2[[#This Row],[Sharpe Ratio]]-AVERAGE(Table2[Sharpe Ratio]))/_xlfn.STDEV.P(Table2[Sharpe Ratio])</f>
        <v>0.12389729980221383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-0.75969115822216704</v>
      </c>
      <c r="AS282">
        <f>_xlfn.RANK.AVG(Table2[[#This Row],[1Y Return vs Nifty Z-Score]],Table2[1Y Return vs Nifty Z-Score])</f>
        <v>360</v>
      </c>
      <c r="AT282">
        <f>_xlfn.RANK.AVG(Table2[[#This Row],[6M Return vs Nifty Z-Score]],Table2[6M Return vs Nifty Z-Score])</f>
        <v>243</v>
      </c>
      <c r="AU282">
        <f>_xlfn.RANK.AVG(Table2[[#This Row],[Sharpe Ratio Z-Score]],Table2[Sharpe Ratio Z-Score])</f>
        <v>306</v>
      </c>
      <c r="AV282">
        <f>(Table2[[#This Row],[Rank 1Y]]+Table2[[#This Row],[Rank 6M]]+Table2[[#This Row],[Rank Sharpe]])/3</f>
        <v>303</v>
      </c>
    </row>
    <row r="283" spans="1:48" x14ac:dyDescent="0.3">
      <c r="A283" t="s">
        <v>485</v>
      </c>
      <c r="B283" t="s">
        <v>486</v>
      </c>
      <c r="C283" t="s">
        <v>3090</v>
      </c>
      <c r="D283" t="s">
        <v>297</v>
      </c>
      <c r="E283">
        <v>41959.273168034997</v>
      </c>
      <c r="F283">
        <v>3076.35</v>
      </c>
      <c r="G283">
        <v>24.825474244344299</v>
      </c>
      <c r="H283">
        <f>(Table2[[#This Row],[1Y Return vs Nifty]]-AVERAGE(Table2[1Y Return vs Nifty]))/_xlfn.STDEV.P(Table2[1Y Return vs Nifty])</f>
        <v>-0.13153674113801736</v>
      </c>
      <c r="I283">
        <v>13.557613819093699</v>
      </c>
      <c r="J283">
        <f>(Table2[[#This Row],[1M Return vs Nifty]]-AVERAGE(Table2[1M Return vs Nifty]))/_xlfn.STDEV.P(Table2[1M Return vs Nifty])</f>
        <v>1.3971479876971005</v>
      </c>
      <c r="K283">
        <v>27.0104036832902</v>
      </c>
      <c r="L283">
        <f>(Table2[[#This Row],[6M Return vs Nifty]]-AVERAGE(Table2[6M Return vs Nifty]))/_xlfn.STDEV.P(Table2[6M Return vs Nifty])</f>
        <v>0.72675950443062398</v>
      </c>
      <c r="M283">
        <v>1.41679848853251</v>
      </c>
      <c r="N283">
        <f>(Table2[[#This Row],[1W Return vs Nifty]]-AVERAGE(Table2[1W Return vs Nifty]))/_xlfn.STDEV.P(Table2[1W Return vs Nifty])</f>
        <v>0.42288719993376012</v>
      </c>
      <c r="O283">
        <v>2948.82</v>
      </c>
      <c r="P283">
        <v>2751.3081911535901</v>
      </c>
      <c r="Q283">
        <v>2423.2153490262499</v>
      </c>
      <c r="R283">
        <v>62.008053387064798</v>
      </c>
      <c r="S283" s="1">
        <f>(Table2[[#This Row],[Close Price]]-Table2[[#This Row],[20D EMA]])/Table2[[#This Row],[20D EMA]]</f>
        <v>4.3247807597615227E-2</v>
      </c>
      <c r="T283" s="1">
        <f>(Table2[[#This Row],[Close Price]]-Table2[[#This Row],[50D EMA]])/Table2[[#This Row],[50D EMA]]</f>
        <v>0.11814082111612649</v>
      </c>
      <c r="U283" s="1">
        <f>(Table2[[#This Row],[Close Price]]-Table2[[#This Row],[200D EMA]])/Table2[[#This Row],[200D EMA]]</f>
        <v>0.26953223585192587</v>
      </c>
      <c r="V283">
        <v>1.0679296075998701</v>
      </c>
      <c r="W283">
        <v>3057.1</v>
      </c>
      <c r="X283">
        <v>3146.3</v>
      </c>
      <c r="Y283">
        <v>2931</v>
      </c>
      <c r="Z283">
        <v>3146.3</v>
      </c>
      <c r="AA283">
        <v>2931</v>
      </c>
      <c r="AB283">
        <v>3169</v>
      </c>
      <c r="AC283" s="1">
        <f>(Table2[[#This Row],[Close Price]]/Table2[[#This Row],[Day Low]])-1</f>
        <v>6.2968172451016713E-3</v>
      </c>
      <c r="AD283" s="1">
        <f>(Table2[[#This Row],[Day High]]/Table2[[#This Row],[Close Price]])-1</f>
        <v>2.2737984949696921E-2</v>
      </c>
      <c r="AE283" s="1">
        <f>(Table2[[#This Row],[Close Price]]/Table2[[#This Row],[Current Week Low]])-1</f>
        <v>4.959058341862832E-2</v>
      </c>
      <c r="AF283" s="1">
        <f>(Table2[[#This Row],[Current Week High]]/Table2[[#This Row],[Close Price]])-1</f>
        <v>2.2737984949696921E-2</v>
      </c>
      <c r="AG283" s="1">
        <f>(Table2[[#This Row],[Close Price]]/Table2[[#This Row],[Current Month Low]])-1</f>
        <v>4.959058341862832E-2</v>
      </c>
      <c r="AH283" s="1">
        <f>(Table2[[#This Row],[Current Month High]]/Table2[[#This Row],[Close Price]])-1</f>
        <v>3.0116859265038043E-2</v>
      </c>
      <c r="AI283">
        <v>3.0116859265037998</v>
      </c>
      <c r="AJ283">
        <v>60.072326144079902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0.23</v>
      </c>
      <c r="AM283" t="s">
        <v>3121</v>
      </c>
      <c r="AN283">
        <v>6.1</v>
      </c>
      <c r="AO283" t="s">
        <v>3121</v>
      </c>
      <c r="AP283">
        <v>2.4998316158682001E-2</v>
      </c>
      <c r="AQ283">
        <f>(Table2[[#This Row],[Sharpe Ratio]]-AVERAGE(Table2[Sharpe Ratio]))/_xlfn.STDEV.P(Table2[Sharpe Ratio])</f>
        <v>-0.43225428136776795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1.9830036695556994</v>
      </c>
      <c r="AS283">
        <f>_xlfn.RANK.AVG(Table2[[#This Row],[1Y Return vs Nifty Z-Score]],Table2[1Y Return vs Nifty Z-Score])</f>
        <v>321</v>
      </c>
      <c r="AT283">
        <f>_xlfn.RANK.AVG(Table2[[#This Row],[6M Return vs Nifty Z-Score]],Table2[6M Return vs Nifty Z-Score])</f>
        <v>134</v>
      </c>
      <c r="AU283">
        <f>_xlfn.RANK.AVG(Table2[[#This Row],[Sharpe Ratio Z-Score]],Table2[Sharpe Ratio Z-Score])</f>
        <v>457</v>
      </c>
      <c r="AV283">
        <f>(Table2[[#This Row],[Rank 1Y]]+Table2[[#This Row],[Rank 6M]]+Table2[[#This Row],[Rank Sharpe]])/3</f>
        <v>304</v>
      </c>
    </row>
    <row r="284" spans="1:48" x14ac:dyDescent="0.3">
      <c r="A284" t="s">
        <v>774</v>
      </c>
      <c r="B284" t="s">
        <v>775</v>
      </c>
      <c r="C284" t="s">
        <v>3078</v>
      </c>
      <c r="D284" t="s">
        <v>119</v>
      </c>
      <c r="E284">
        <v>20417.414868100001</v>
      </c>
      <c r="F284">
        <v>815.45</v>
      </c>
      <c r="G284">
        <v>41.775746575196798</v>
      </c>
      <c r="H284">
        <f>(Table2[[#This Row],[1Y Return vs Nifty]]-AVERAGE(Table2[1Y Return vs Nifty]))/_xlfn.STDEV.P(Table2[1Y Return vs Nifty])</f>
        <v>0.12616669219630963</v>
      </c>
      <c r="I284">
        <v>14.6942180812934</v>
      </c>
      <c r="J284">
        <f>(Table2[[#This Row],[1M Return vs Nifty]]-AVERAGE(Table2[1M Return vs Nifty]))/_xlfn.STDEV.P(Table2[1M Return vs Nifty])</f>
        <v>1.5038745965476539</v>
      </c>
      <c r="K284">
        <v>35.912668063747802</v>
      </c>
      <c r="L284">
        <f>(Table2[[#This Row],[6M Return vs Nifty]]-AVERAGE(Table2[6M Return vs Nifty]))/_xlfn.STDEV.P(Table2[6M Return vs Nifty])</f>
        <v>1.0306156908097839</v>
      </c>
      <c r="M284">
        <v>15.531084202818199</v>
      </c>
      <c r="N284">
        <f>(Table2[[#This Row],[1W Return vs Nifty]]-AVERAGE(Table2[1W Return vs Nifty]))/_xlfn.STDEV.P(Table2[1W Return vs Nifty])</f>
        <v>3.2196253732668549</v>
      </c>
      <c r="O284">
        <v>736.38</v>
      </c>
      <c r="P284">
        <v>694.88654938105196</v>
      </c>
      <c r="Q284">
        <v>587.51486110824897</v>
      </c>
      <c r="R284">
        <v>79.758369432096202</v>
      </c>
      <c r="S284" s="1">
        <f>(Table2[[#This Row],[Close Price]]-Table2[[#This Row],[20D EMA]])/Table2[[#This Row],[20D EMA]]</f>
        <v>0.10737662619843023</v>
      </c>
      <c r="T284" s="1">
        <f>(Table2[[#This Row],[Close Price]]-Table2[[#This Row],[50D EMA]])/Table2[[#This Row],[50D EMA]]</f>
        <v>0.1735009128127982</v>
      </c>
      <c r="U284" s="1">
        <f>(Table2[[#This Row],[Close Price]]-Table2[[#This Row],[200D EMA]])/Table2[[#This Row],[200D EMA]]</f>
        <v>0.38796489072938412</v>
      </c>
      <c r="V284">
        <v>1.7620954109448901</v>
      </c>
      <c r="W284">
        <v>799.75</v>
      </c>
      <c r="X284">
        <v>879.2</v>
      </c>
      <c r="Y284">
        <v>695.7</v>
      </c>
      <c r="Z284">
        <v>879.2</v>
      </c>
      <c r="AA284">
        <v>695.7</v>
      </c>
      <c r="AB284">
        <v>879.2</v>
      </c>
      <c r="AC284" s="1">
        <f>(Table2[[#This Row],[Close Price]]/Table2[[#This Row],[Day Low]])-1</f>
        <v>1.9631134729602984E-2</v>
      </c>
      <c r="AD284" s="1">
        <f>(Table2[[#This Row],[Day High]]/Table2[[#This Row],[Close Price]])-1</f>
        <v>7.8177693298178808E-2</v>
      </c>
      <c r="AE284" s="1">
        <f>(Table2[[#This Row],[Close Price]]/Table2[[#This Row],[Current Week Low]])-1</f>
        <v>0.17212879114560864</v>
      </c>
      <c r="AF284" s="1">
        <f>(Table2[[#This Row],[Current Week High]]/Table2[[#This Row],[Close Price]])-1</f>
        <v>7.8177693298178808E-2</v>
      </c>
      <c r="AG284" s="1">
        <f>(Table2[[#This Row],[Close Price]]/Table2[[#This Row],[Current Month Low]])-1</f>
        <v>0.17212879114560864</v>
      </c>
      <c r="AH284" s="1">
        <f>(Table2[[#This Row],[Current Month High]]/Table2[[#This Row],[Close Price]])-1</f>
        <v>7.8177693298178808E-2</v>
      </c>
      <c r="AI284">
        <v>7.8177693298178799</v>
      </c>
      <c r="AJ284">
        <v>81.130608618391804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0.36</v>
      </c>
      <c r="AM284" t="s">
        <v>3121</v>
      </c>
      <c r="AN284">
        <v>12.65</v>
      </c>
      <c r="AO284" t="s">
        <v>3121</v>
      </c>
      <c r="AQ284">
        <f>(Table2[[#This Row],[Sharpe Ratio]]-AVERAGE(Table2[Sharpe Ratio]))/_xlfn.STDEV.P(Table2[Sharpe Ratio])</f>
        <v>-0.72305686320743012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5.1572254896131717</v>
      </c>
      <c r="AS284">
        <f>_xlfn.RANK.AVG(Table2[[#This Row],[1Y Return vs Nifty Z-Score]],Table2[1Y Return vs Nifty Z-Score])</f>
        <v>263</v>
      </c>
      <c r="AT284">
        <f>_xlfn.RANK.AVG(Table2[[#This Row],[6M Return vs Nifty Z-Score]],Table2[6M Return vs Nifty Z-Score])</f>
        <v>104</v>
      </c>
      <c r="AU284">
        <f>_xlfn.RANK.AVG(Table2[[#This Row],[Sharpe Ratio Z-Score]],Table2[Sharpe Ratio Z-Score])</f>
        <v>548.5</v>
      </c>
      <c r="AV284">
        <f>(Table2[[#This Row],[Rank 1Y]]+Table2[[#This Row],[Rank 6M]]+Table2[[#This Row],[Rank Sharpe]])/3</f>
        <v>305.16666666666669</v>
      </c>
    </row>
    <row r="285" spans="1:48" x14ac:dyDescent="0.3">
      <c r="A285" t="s">
        <v>224</v>
      </c>
      <c r="B285" t="s">
        <v>225</v>
      </c>
      <c r="C285" t="s">
        <v>3076</v>
      </c>
      <c r="D285" t="s">
        <v>57</v>
      </c>
      <c r="E285">
        <v>113331.08683863</v>
      </c>
      <c r="F285">
        <v>1348.65</v>
      </c>
      <c r="G285">
        <v>3.6375560614973899</v>
      </c>
      <c r="H285">
        <f>(Table2[[#This Row],[1Y Return vs Nifty]]-AVERAGE(Table2[1Y Return vs Nifty]))/_xlfn.STDEV.P(Table2[1Y Return vs Nifty])</f>
        <v>-0.45366721517104708</v>
      </c>
      <c r="I285">
        <v>-4.6510984030998204</v>
      </c>
      <c r="J285">
        <f>(Table2[[#This Row],[1M Return vs Nifty]]-AVERAGE(Table2[1M Return vs Nifty]))/_xlfn.STDEV.P(Table2[1M Return vs Nifty])</f>
        <v>-0.3126415772736576</v>
      </c>
      <c r="K285">
        <v>8.3010794827590892</v>
      </c>
      <c r="L285">
        <f>(Table2[[#This Row],[6M Return vs Nifty]]-AVERAGE(Table2[6M Return vs Nifty]))/_xlfn.STDEV.P(Table2[6M Return vs Nifty])</f>
        <v>8.8164237165321083E-2</v>
      </c>
      <c r="M285">
        <v>-0.65021630694181298</v>
      </c>
      <c r="N285">
        <f>(Table2[[#This Row],[1W Return vs Nifty]]-AVERAGE(Table2[1W Return vs Nifty]))/_xlfn.STDEV.P(Table2[1W Return vs Nifty])</f>
        <v>1.3309322571093751E-2</v>
      </c>
      <c r="O285">
        <v>1383.67</v>
      </c>
      <c r="P285">
        <v>1368.0219704615199</v>
      </c>
      <c r="Q285">
        <v>1241.3064815451601</v>
      </c>
      <c r="R285">
        <v>38.973789025858203</v>
      </c>
      <c r="S285" s="1">
        <f>(Table2[[#This Row],[Close Price]]-Table2[[#This Row],[20D EMA]])/Table2[[#This Row],[20D EMA]]</f>
        <v>-2.5309502988429308E-2</v>
      </c>
      <c r="T285" s="1">
        <f>(Table2[[#This Row],[Close Price]]-Table2[[#This Row],[50D EMA]])/Table2[[#This Row],[50D EMA]]</f>
        <v>-1.4160569698295444E-2</v>
      </c>
      <c r="U285" s="1">
        <f>(Table2[[#This Row],[Close Price]]-Table2[[#This Row],[200D EMA]])/Table2[[#This Row],[200D EMA]]</f>
        <v>8.6476241001513493E-2</v>
      </c>
      <c r="V285">
        <v>1.20696657922914</v>
      </c>
      <c r="W285">
        <v>1337.1</v>
      </c>
      <c r="X285">
        <v>1374.9</v>
      </c>
      <c r="Y285">
        <v>1329.05</v>
      </c>
      <c r="Z285">
        <v>1388.9</v>
      </c>
      <c r="AA285">
        <v>1329.05</v>
      </c>
      <c r="AB285">
        <v>1442.5</v>
      </c>
      <c r="AC285" s="1">
        <f>(Table2[[#This Row],[Close Price]]/Table2[[#This Row],[Day Low]])-1</f>
        <v>8.6380973749160539E-3</v>
      </c>
      <c r="AD285" s="1">
        <f>(Table2[[#This Row],[Day High]]/Table2[[#This Row],[Close Price]])-1</f>
        <v>1.946390835279721E-2</v>
      </c>
      <c r="AE285" s="1">
        <f>(Table2[[#This Row],[Close Price]]/Table2[[#This Row],[Current Week Low]])-1</f>
        <v>1.4747375945224128E-2</v>
      </c>
      <c r="AF285" s="1">
        <f>(Table2[[#This Row],[Current Week High]]/Table2[[#This Row],[Close Price]])-1</f>
        <v>2.9844659474289159E-2</v>
      </c>
      <c r="AG285" s="1">
        <f>(Table2[[#This Row],[Close Price]]/Table2[[#This Row],[Current Month Low]])-1</f>
        <v>1.4747375945224128E-2</v>
      </c>
      <c r="AH285" s="1">
        <f>(Table2[[#This Row],[Current Month High]]/Table2[[#This Row],[Close Price]])-1</f>
        <v>6.9588106625143586E-2</v>
      </c>
      <c r="AI285">
        <v>9.5169243317391405</v>
      </c>
      <c r="AJ285">
        <v>35.236901479067399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-0.01</v>
      </c>
      <c r="AM285" t="s">
        <v>3120</v>
      </c>
      <c r="AN285">
        <v>-2.9</v>
      </c>
      <c r="AO285" t="s">
        <v>3120</v>
      </c>
      <c r="AP285">
        <v>0.124345745328521</v>
      </c>
      <c r="AQ285">
        <f>(Table2[[#This Row],[Sharpe Ratio]]-AVERAGE(Table2[Sharpe Ratio]))/_xlfn.STDEV.P(Table2[Sharpe Ratio])</f>
        <v>0.7234431151422116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5.860788243392176E-2</v>
      </c>
      <c r="AS285">
        <f>_xlfn.RANK.AVG(Table2[[#This Row],[1Y Return vs Nifty Z-Score]],Table2[1Y Return vs Nifty Z-Score])</f>
        <v>459</v>
      </c>
      <c r="AT285">
        <f>_xlfn.RANK.AVG(Table2[[#This Row],[6M Return vs Nifty Z-Score]],Table2[6M Return vs Nifty Z-Score])</f>
        <v>285</v>
      </c>
      <c r="AU285">
        <f>_xlfn.RANK.AVG(Table2[[#This Row],[Sharpe Ratio Z-Score]],Table2[Sharpe Ratio Z-Score])</f>
        <v>173</v>
      </c>
      <c r="AV285">
        <f>(Table2[[#This Row],[Rank 1Y]]+Table2[[#This Row],[Rank 6M]]+Table2[[#This Row],[Rank Sharpe]])/3</f>
        <v>305.66666666666669</v>
      </c>
    </row>
    <row r="286" spans="1:48" x14ac:dyDescent="0.3">
      <c r="A286" t="s">
        <v>698</v>
      </c>
      <c r="B286" t="s">
        <v>699</v>
      </c>
      <c r="C286" t="s">
        <v>3080</v>
      </c>
      <c r="D286" t="s">
        <v>54</v>
      </c>
      <c r="E286">
        <v>23951.274148863999</v>
      </c>
      <c r="F286">
        <v>181.52</v>
      </c>
      <c r="G286">
        <v>58.589744099640697</v>
      </c>
      <c r="H286">
        <f>(Table2[[#This Row],[1Y Return vs Nifty]]-AVERAGE(Table2[1Y Return vs Nifty]))/_xlfn.STDEV.P(Table2[1Y Return vs Nifty])</f>
        <v>0.38179827176905751</v>
      </c>
      <c r="I286">
        <v>20.371107986957998</v>
      </c>
      <c r="J286">
        <f>(Table2[[#This Row],[1M Return vs Nifty]]-AVERAGE(Table2[1M Return vs Nifty]))/_xlfn.STDEV.P(Table2[1M Return vs Nifty])</f>
        <v>2.0369319047060386</v>
      </c>
      <c r="K286">
        <v>21.849065736323801</v>
      </c>
      <c r="L286">
        <f>(Table2[[#This Row],[6M Return vs Nifty]]-AVERAGE(Table2[6M Return vs Nifty]))/_xlfn.STDEV.P(Table2[6M Return vs Nifty])</f>
        <v>0.55059034137790441</v>
      </c>
      <c r="M286">
        <v>8.9327590224849107</v>
      </c>
      <c r="N286">
        <f>(Table2[[#This Row],[1W Return vs Nifty]]-AVERAGE(Table2[1W Return vs Nifty]))/_xlfn.STDEV.P(Table2[1W Return vs Nifty])</f>
        <v>1.9121707641239212</v>
      </c>
      <c r="O286">
        <v>168.89</v>
      </c>
      <c r="P286">
        <v>160.46994831804301</v>
      </c>
      <c r="Q286">
        <v>140.52160603101299</v>
      </c>
      <c r="R286">
        <v>68.311687882490403</v>
      </c>
      <c r="S286" s="1">
        <f>(Table2[[#This Row],[Close Price]]-Table2[[#This Row],[20D EMA]])/Table2[[#This Row],[20D EMA]]</f>
        <v>7.4782402747350499E-2</v>
      </c>
      <c r="T286" s="1">
        <f>(Table2[[#This Row],[Close Price]]-Table2[[#This Row],[50D EMA]])/Table2[[#This Row],[50D EMA]]</f>
        <v>0.13117753138573277</v>
      </c>
      <c r="U286" s="1">
        <f>(Table2[[#This Row],[Close Price]]-Table2[[#This Row],[200D EMA]])/Table2[[#This Row],[200D EMA]]</f>
        <v>0.29175864927090789</v>
      </c>
      <c r="V286">
        <v>1.3179927108548299</v>
      </c>
      <c r="W286">
        <v>180.5</v>
      </c>
      <c r="X286">
        <v>187.1</v>
      </c>
      <c r="Y286">
        <v>166</v>
      </c>
      <c r="Z286">
        <v>191.5</v>
      </c>
      <c r="AA286">
        <v>166</v>
      </c>
      <c r="AB286">
        <v>191.5</v>
      </c>
      <c r="AC286" s="1">
        <f>(Table2[[#This Row],[Close Price]]/Table2[[#This Row],[Day Low]])-1</f>
        <v>5.6509695290858364E-3</v>
      </c>
      <c r="AD286" s="1">
        <f>(Table2[[#This Row],[Day High]]/Table2[[#This Row],[Close Price]])-1</f>
        <v>3.0740414279418093E-2</v>
      </c>
      <c r="AE286" s="1">
        <f>(Table2[[#This Row],[Close Price]]/Table2[[#This Row],[Current Week Low]])-1</f>
        <v>9.3493975903614412E-2</v>
      </c>
      <c r="AF286" s="1">
        <f>(Table2[[#This Row],[Current Week High]]/Table2[[#This Row],[Close Price]])-1</f>
        <v>5.4980167474658392E-2</v>
      </c>
      <c r="AG286" s="1">
        <f>(Table2[[#This Row],[Close Price]]/Table2[[#This Row],[Current Month Low]])-1</f>
        <v>9.3493975903614412E-2</v>
      </c>
      <c r="AH286" s="1">
        <f>(Table2[[#This Row],[Current Month High]]/Table2[[#This Row],[Close Price]])-1</f>
        <v>5.4980167474658392E-2</v>
      </c>
      <c r="AI286">
        <v>5.4980167474658304</v>
      </c>
      <c r="AJ286">
        <v>107.451428571428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7.0000000000000007E-2</v>
      </c>
      <c r="AM286" t="s">
        <v>3121</v>
      </c>
      <c r="AN286">
        <v>8.99</v>
      </c>
      <c r="AO286" t="s">
        <v>3121</v>
      </c>
      <c r="AQ286">
        <f>(Table2[[#This Row],[Sharpe Ratio]]-AVERAGE(Table2[Sharpe Ratio]))/_xlfn.STDEV.P(Table2[Sharpe Ratio])</f>
        <v>-0.72305686320743012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4.1584344187694917</v>
      </c>
      <c r="AS286">
        <f>_xlfn.RANK.AVG(Table2[[#This Row],[1Y Return vs Nifty Z-Score]],Table2[1Y Return vs Nifty Z-Score])</f>
        <v>196</v>
      </c>
      <c r="AT286">
        <f>_xlfn.RANK.AVG(Table2[[#This Row],[6M Return vs Nifty Z-Score]],Table2[6M Return vs Nifty Z-Score])</f>
        <v>173</v>
      </c>
      <c r="AU286">
        <f>_xlfn.RANK.AVG(Table2[[#This Row],[Sharpe Ratio Z-Score]],Table2[Sharpe Ratio Z-Score])</f>
        <v>548.5</v>
      </c>
      <c r="AV286">
        <f>(Table2[[#This Row],[Rank 1Y]]+Table2[[#This Row],[Rank 6M]]+Table2[[#This Row],[Rank Sharpe]])/3</f>
        <v>305.83333333333331</v>
      </c>
    </row>
    <row r="287" spans="1:48" x14ac:dyDescent="0.3">
      <c r="A287" t="s">
        <v>1120</v>
      </c>
      <c r="B287" t="s">
        <v>1121</v>
      </c>
      <c r="C287" t="s">
        <v>3089</v>
      </c>
      <c r="D287" t="s">
        <v>141</v>
      </c>
      <c r="E287">
        <v>10940.003380647</v>
      </c>
      <c r="F287">
        <v>203.17</v>
      </c>
      <c r="G287">
        <v>82.460690712717195</v>
      </c>
      <c r="H287">
        <f>(Table2[[#This Row],[1Y Return vs Nifty]]-AVERAGE(Table2[1Y Return vs Nifty]))/_xlfn.STDEV.P(Table2[1Y Return vs Nifty])</f>
        <v>0.74472016346829528</v>
      </c>
      <c r="I287">
        <v>-9.8585836380308098</v>
      </c>
      <c r="J287">
        <f>(Table2[[#This Row],[1M Return vs Nifty]]-AVERAGE(Table2[1M Return vs Nifty]))/_xlfn.STDEV.P(Table2[1M Return vs Nifty])</f>
        <v>-0.80162200629994007</v>
      </c>
      <c r="K287">
        <v>-38.094630424358598</v>
      </c>
      <c r="L287">
        <f>(Table2[[#This Row],[6M Return vs Nifty]]-AVERAGE(Table2[6M Return vs Nifty]))/_xlfn.STDEV.P(Table2[6M Return vs Nifty])</f>
        <v>-1.4954354936714678</v>
      </c>
      <c r="M287">
        <v>1.9143109263434499</v>
      </c>
      <c r="N287">
        <f>(Table2[[#This Row],[1W Return vs Nifty]]-AVERAGE(Table2[1W Return vs Nifty]))/_xlfn.STDEV.P(Table2[1W Return vs Nifty])</f>
        <v>0.52146902367603798</v>
      </c>
      <c r="O287">
        <v>204.42</v>
      </c>
      <c r="P287">
        <v>204.91509023373999</v>
      </c>
      <c r="Q287">
        <v>198.173080068773</v>
      </c>
      <c r="R287">
        <v>48.246957593144202</v>
      </c>
      <c r="S287" s="1">
        <f>(Table2[[#This Row],[Close Price]]-Table2[[#This Row],[20D EMA]])/Table2[[#This Row],[20D EMA]]</f>
        <v>-6.1148615595342922E-3</v>
      </c>
      <c r="T287" s="1">
        <f>(Table2[[#This Row],[Close Price]]-Table2[[#This Row],[50D EMA]])/Table2[[#This Row],[50D EMA]]</f>
        <v>-8.5161626298455289E-3</v>
      </c>
      <c r="U287" s="1">
        <f>(Table2[[#This Row],[Close Price]]-Table2[[#This Row],[200D EMA]])/Table2[[#This Row],[200D EMA]]</f>
        <v>2.5214927928116561E-2</v>
      </c>
      <c r="V287">
        <v>1.14929557719385</v>
      </c>
      <c r="W287">
        <v>201.8</v>
      </c>
      <c r="X287">
        <v>206.33</v>
      </c>
      <c r="Y287">
        <v>196</v>
      </c>
      <c r="Z287">
        <v>209.9</v>
      </c>
      <c r="AA287">
        <v>196</v>
      </c>
      <c r="AB287">
        <v>218.5</v>
      </c>
      <c r="AC287" s="1">
        <f>(Table2[[#This Row],[Close Price]]/Table2[[#This Row],[Day Low]])-1</f>
        <v>6.7888999008918205E-3</v>
      </c>
      <c r="AD287" s="1">
        <f>(Table2[[#This Row],[Day High]]/Table2[[#This Row],[Close Price]])-1</f>
        <v>1.5553477383472014E-2</v>
      </c>
      <c r="AE287" s="1">
        <f>(Table2[[#This Row],[Close Price]]/Table2[[#This Row],[Current Week Low]])-1</f>
        <v>3.6581632653061247E-2</v>
      </c>
      <c r="AF287" s="1">
        <f>(Table2[[#This Row],[Current Week High]]/Table2[[#This Row],[Close Price]])-1</f>
        <v>3.3124969237584345E-2</v>
      </c>
      <c r="AG287" s="1">
        <f>(Table2[[#This Row],[Close Price]]/Table2[[#This Row],[Current Month Low]])-1</f>
        <v>3.6581632653061247E-2</v>
      </c>
      <c r="AH287" s="1">
        <f>(Table2[[#This Row],[Current Month High]]/Table2[[#This Row],[Close Price]])-1</f>
        <v>7.5454053255894049E-2</v>
      </c>
      <c r="AI287">
        <v>40.227395776935502</v>
      </c>
      <c r="AJ287">
        <v>116.023391812865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-0.05</v>
      </c>
      <c r="AM287" t="s">
        <v>3120</v>
      </c>
      <c r="AN287">
        <v>0.65</v>
      </c>
      <c r="AO287" t="s">
        <v>3121</v>
      </c>
      <c r="AP287">
        <v>0.16518326988601401</v>
      </c>
      <c r="AQ287">
        <f>(Table2[[#This Row],[Sharpe Ratio]]-AVERAGE(Table2[Sharpe Ratio]))/_xlfn.STDEV.P(Table2[Sharpe Ratio])</f>
        <v>1.1985014151443547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122</v>
      </c>
      <c r="AT287">
        <f>_xlfn.RANK.AVG(Table2[[#This Row],[6M Return vs Nifty Z-Score]],Table2[6M Return vs Nifty Z-Score])</f>
        <v>717</v>
      </c>
      <c r="AU287">
        <f>_xlfn.RANK.AVG(Table2[[#This Row],[Sharpe Ratio Z-Score]],Table2[Sharpe Ratio Z-Score])</f>
        <v>83</v>
      </c>
      <c r="AV287">
        <f>(Table2[[#This Row],[Rank 1Y]]+Table2[[#This Row],[Rank 6M]]+Table2[[#This Row],[Rank Sharpe]])/3</f>
        <v>307.33333333333331</v>
      </c>
    </row>
    <row r="288" spans="1:48" x14ac:dyDescent="0.3">
      <c r="A288" t="s">
        <v>1767</v>
      </c>
      <c r="B288" t="s">
        <v>1768</v>
      </c>
      <c r="C288" t="s">
        <v>3083</v>
      </c>
      <c r="D288" t="s">
        <v>111</v>
      </c>
      <c r="E288">
        <v>4331.67</v>
      </c>
      <c r="F288">
        <v>7219.45</v>
      </c>
      <c r="G288">
        <v>54.541601755213101</v>
      </c>
      <c r="H288">
        <f>(Table2[[#This Row],[1Y Return vs Nifty]]-AVERAGE(Table2[1Y Return vs Nifty]))/_xlfn.STDEV.P(Table2[1Y Return vs Nifty])</f>
        <v>0.32025234728935359</v>
      </c>
      <c r="I288">
        <v>-3.9194380252916199</v>
      </c>
      <c r="J288">
        <f>(Table2[[#This Row],[1M Return vs Nifty]]-AVERAGE(Table2[1M Return vs Nifty]))/_xlfn.STDEV.P(Table2[1M Return vs Nifty])</f>
        <v>-0.24393900985352604</v>
      </c>
      <c r="K288">
        <v>-8.0993399805379998</v>
      </c>
      <c r="L288">
        <f>(Table2[[#This Row],[6M Return vs Nifty]]-AVERAGE(Table2[6M Return vs Nifty]))/_xlfn.STDEV.P(Table2[6M Return vs Nifty])</f>
        <v>-0.47162243060378906</v>
      </c>
      <c r="M288">
        <v>-0.597010088851609</v>
      </c>
      <c r="N288">
        <f>(Table2[[#This Row],[1W Return vs Nifty]]-AVERAGE(Table2[1W Return vs Nifty]))/_xlfn.STDEV.P(Table2[1W Return vs Nifty])</f>
        <v>2.3852106258754856E-2</v>
      </c>
      <c r="O288">
        <v>7271.76</v>
      </c>
      <c r="P288">
        <v>7116.4740897211404</v>
      </c>
      <c r="Q288">
        <v>6442.9723761905198</v>
      </c>
      <c r="R288">
        <v>49.071926925697397</v>
      </c>
      <c r="S288" s="1">
        <f>(Table2[[#This Row],[Close Price]]-Table2[[#This Row],[20D EMA]])/Table2[[#This Row],[20D EMA]]</f>
        <v>-7.1935817463723226E-3</v>
      </c>
      <c r="T288" s="1">
        <f>(Table2[[#This Row],[Close Price]]-Table2[[#This Row],[50D EMA]])/Table2[[#This Row],[50D EMA]]</f>
        <v>1.447007450327055E-2</v>
      </c>
      <c r="U288" s="1">
        <f>(Table2[[#This Row],[Close Price]]-Table2[[#This Row],[200D EMA]])/Table2[[#This Row],[200D EMA]]</f>
        <v>0.12051543580706475</v>
      </c>
      <c r="V288">
        <v>0.99302981148846303</v>
      </c>
      <c r="W288">
        <v>7109.45</v>
      </c>
      <c r="X288">
        <v>7398.95</v>
      </c>
      <c r="Y288">
        <v>6636.7</v>
      </c>
      <c r="Z288">
        <v>7604</v>
      </c>
      <c r="AA288">
        <v>6636.7</v>
      </c>
      <c r="AB288">
        <v>7604</v>
      </c>
      <c r="AC288" s="1">
        <f>(Table2[[#This Row],[Close Price]]/Table2[[#This Row],[Day Low]])-1</f>
        <v>1.5472364247586023E-2</v>
      </c>
      <c r="AD288" s="1">
        <f>(Table2[[#This Row],[Day High]]/Table2[[#This Row],[Close Price]])-1</f>
        <v>2.4863389870419583E-2</v>
      </c>
      <c r="AE288" s="1">
        <f>(Table2[[#This Row],[Close Price]]/Table2[[#This Row],[Current Week Low]])-1</f>
        <v>8.7807193334036526E-2</v>
      </c>
      <c r="AF288" s="1">
        <f>(Table2[[#This Row],[Current Week High]]/Table2[[#This Row],[Close Price]])-1</f>
        <v>5.3265830499553246E-2</v>
      </c>
      <c r="AG288" s="1">
        <f>(Table2[[#This Row],[Close Price]]/Table2[[#This Row],[Current Month Low]])-1</f>
        <v>8.7807193334036526E-2</v>
      </c>
      <c r="AH288" s="1">
        <f>(Table2[[#This Row],[Current Month High]]/Table2[[#This Row],[Close Price]])-1</f>
        <v>5.3265830499553246E-2</v>
      </c>
      <c r="AI288">
        <v>19.974513293948899</v>
      </c>
      <c r="AJ288">
        <v>80.4839939500756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0.34</v>
      </c>
      <c r="AM288" t="s">
        <v>3121</v>
      </c>
      <c r="AN288">
        <v>-15.51</v>
      </c>
      <c r="AO288" t="s">
        <v>3120</v>
      </c>
      <c r="AP288">
        <v>9.3032980743622998E-2</v>
      </c>
      <c r="AQ288">
        <f>(Table2[[#This Row],[Sharpe Ratio]]-AVERAGE(Table2[Sharpe Ratio]))/_xlfn.STDEV.P(Table2[Sharpe Ratio])</f>
        <v>0.35918526961274833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-1.2271717296458297E-2</v>
      </c>
      <c r="AS288">
        <f>_xlfn.RANK.AVG(Table2[[#This Row],[1Y Return vs Nifty Z-Score]],Table2[1Y Return vs Nifty Z-Score])</f>
        <v>206</v>
      </c>
      <c r="AT288">
        <f>_xlfn.RANK.AVG(Table2[[#This Row],[6M Return vs Nifty Z-Score]],Table2[6M Return vs Nifty Z-Score])</f>
        <v>473</v>
      </c>
      <c r="AU288">
        <f>_xlfn.RANK.AVG(Table2[[#This Row],[Sharpe Ratio Z-Score]],Table2[Sharpe Ratio Z-Score])</f>
        <v>246</v>
      </c>
      <c r="AV288">
        <f>(Table2[[#This Row],[Rank 1Y]]+Table2[[#This Row],[Rank 6M]]+Table2[[#This Row],[Rank Sharpe]])/3</f>
        <v>308.33333333333331</v>
      </c>
    </row>
    <row r="289" spans="1:48" x14ac:dyDescent="0.3">
      <c r="A289" t="s">
        <v>271</v>
      </c>
      <c r="B289" t="s">
        <v>272</v>
      </c>
      <c r="C289" t="s">
        <v>3076</v>
      </c>
      <c r="D289" t="s">
        <v>32</v>
      </c>
      <c r="E289">
        <v>100366.7561919</v>
      </c>
      <c r="F289">
        <v>110.65</v>
      </c>
      <c r="G289">
        <v>40.490892100174399</v>
      </c>
      <c r="H289">
        <f>(Table2[[#This Row],[1Y Return vs Nifty]]-AVERAGE(Table2[1Y Return vs Nifty]))/_xlfn.STDEV.P(Table2[1Y Return vs Nifty])</f>
        <v>0.10663240961457406</v>
      </c>
      <c r="I289">
        <v>-7.26125837757123</v>
      </c>
      <c r="J289">
        <f>(Table2[[#This Row],[1M Return vs Nifty]]-AVERAGE(Table2[1M Return vs Nifty]))/_xlfn.STDEV.P(Table2[1M Return vs Nifty])</f>
        <v>-0.55773437860949748</v>
      </c>
      <c r="K289">
        <v>-14.975906123325901</v>
      </c>
      <c r="L289">
        <f>(Table2[[#This Row],[6M Return vs Nifty]]-AVERAGE(Table2[6M Return vs Nifty]))/_xlfn.STDEV.P(Table2[6M Return vs Nifty])</f>
        <v>-0.70633655211634017</v>
      </c>
      <c r="M289">
        <v>-2.5810502027546902</v>
      </c>
      <c r="N289">
        <f>(Table2[[#This Row],[1W Return vs Nifty]]-AVERAGE(Table2[1W Return vs Nifty]))/_xlfn.STDEV.P(Table2[1W Return vs Nifty])</f>
        <v>-0.36928438228211852</v>
      </c>
      <c r="O289">
        <v>111.75</v>
      </c>
      <c r="P289">
        <v>114.22235622583899</v>
      </c>
      <c r="Q289">
        <v>104.67689579784999</v>
      </c>
      <c r="R289">
        <v>49.714324212578802</v>
      </c>
      <c r="S289" s="1">
        <f>(Table2[[#This Row],[Close Price]]-Table2[[#This Row],[20D EMA]])/Table2[[#This Row],[20D EMA]]</f>
        <v>-9.8434004474272415E-3</v>
      </c>
      <c r="T289" s="1">
        <f>(Table2[[#This Row],[Close Price]]-Table2[[#This Row],[50D EMA]])/Table2[[#This Row],[50D EMA]]</f>
        <v>-3.1275455557717352E-2</v>
      </c>
      <c r="U289" s="1">
        <f>(Table2[[#This Row],[Close Price]]-Table2[[#This Row],[200D EMA]])/Table2[[#This Row],[200D EMA]]</f>
        <v>5.7062297812930519E-2</v>
      </c>
      <c r="V289">
        <v>0.759857414033137</v>
      </c>
      <c r="W289">
        <v>107.65</v>
      </c>
      <c r="X289">
        <v>112.54</v>
      </c>
      <c r="Y289">
        <v>104.04</v>
      </c>
      <c r="Z289">
        <v>112.54</v>
      </c>
      <c r="AA289">
        <v>104.04</v>
      </c>
      <c r="AB289">
        <v>115.6</v>
      </c>
      <c r="AC289" s="1">
        <f>(Table2[[#This Row],[Close Price]]/Table2[[#This Row],[Day Low]])-1</f>
        <v>2.7868091035764042E-2</v>
      </c>
      <c r="AD289" s="1">
        <f>(Table2[[#This Row],[Day High]]/Table2[[#This Row],[Close Price]])-1</f>
        <v>1.7080885675553548E-2</v>
      </c>
      <c r="AE289" s="1">
        <f>(Table2[[#This Row],[Close Price]]/Table2[[#This Row],[Current Week Low]])-1</f>
        <v>6.3533256439830765E-2</v>
      </c>
      <c r="AF289" s="1">
        <f>(Table2[[#This Row],[Current Week High]]/Table2[[#This Row],[Close Price]])-1</f>
        <v>1.7080885675553548E-2</v>
      </c>
      <c r="AG289" s="1">
        <f>(Table2[[#This Row],[Close Price]]/Table2[[#This Row],[Current Month Low]])-1</f>
        <v>6.3533256439830765E-2</v>
      </c>
      <c r="AH289" s="1">
        <f>(Table2[[#This Row],[Current Month High]]/Table2[[#This Row],[Close Price]])-1</f>
        <v>4.4735652959783101E-2</v>
      </c>
      <c r="AI289">
        <v>16.493447808404799</v>
      </c>
      <c r="AJ289">
        <v>73.296789350039106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-0.1</v>
      </c>
      <c r="AM289" t="s">
        <v>3120</v>
      </c>
      <c r="AN289">
        <v>-1.61</v>
      </c>
      <c r="AO289" t="s">
        <v>3120</v>
      </c>
      <c r="AP289">
        <v>0.15795212409403001</v>
      </c>
      <c r="AQ289">
        <f>(Table2[[#This Row],[Sharpe Ratio]]-AVERAGE(Table2[Sharpe Ratio]))/_xlfn.STDEV.P(Table2[Sharpe Ratio])</f>
        <v>1.1143823147769631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273</v>
      </c>
      <c r="AT289">
        <f>_xlfn.RANK.AVG(Table2[[#This Row],[6M Return vs Nifty Z-Score]],Table2[6M Return vs Nifty Z-Score])</f>
        <v>559</v>
      </c>
      <c r="AU289">
        <f>_xlfn.RANK.AVG(Table2[[#This Row],[Sharpe Ratio Z-Score]],Table2[Sharpe Ratio Z-Score])</f>
        <v>94</v>
      </c>
      <c r="AV289">
        <f>(Table2[[#This Row],[Rank 1Y]]+Table2[[#This Row],[Rank 6M]]+Table2[[#This Row],[Rank Sharpe]])/3</f>
        <v>308.66666666666669</v>
      </c>
    </row>
    <row r="290" spans="1:48" x14ac:dyDescent="0.3">
      <c r="A290" t="s">
        <v>1877</v>
      </c>
      <c r="B290" t="s">
        <v>1878</v>
      </c>
      <c r="C290" t="s">
        <v>3083</v>
      </c>
      <c r="D290" t="s">
        <v>136</v>
      </c>
      <c r="E290">
        <v>3702.3307537199998</v>
      </c>
      <c r="F290">
        <v>686.2</v>
      </c>
      <c r="G290">
        <v>69.614499305486106</v>
      </c>
      <c r="H290">
        <f>(Table2[[#This Row],[1Y Return vs Nifty]]-AVERAGE(Table2[1Y Return vs Nifty]))/_xlfn.STDEV.P(Table2[1Y Return vs Nifty])</f>
        <v>0.54941311669668269</v>
      </c>
      <c r="I290">
        <v>-5.5971868929930704</v>
      </c>
      <c r="J290">
        <f>(Table2[[#This Row],[1M Return vs Nifty]]-AVERAGE(Table2[1M Return vs Nifty]))/_xlfn.STDEV.P(Table2[1M Return vs Nifty])</f>
        <v>-0.40147884417201679</v>
      </c>
      <c r="K290">
        <v>-1.2969089605328501</v>
      </c>
      <c r="L290">
        <f>(Table2[[#This Row],[6M Return vs Nifty]]-AVERAGE(Table2[6M Return vs Nifty]))/_xlfn.STDEV.P(Table2[6M Return vs Nifty])</f>
        <v>-0.23943872323339346</v>
      </c>
      <c r="M290">
        <v>-0.66374315756382696</v>
      </c>
      <c r="N290">
        <f>(Table2[[#This Row],[1W Return vs Nifty]]-AVERAGE(Table2[1W Return vs Nifty]))/_xlfn.STDEV.P(Table2[1W Return vs Nifty])</f>
        <v>1.062898434744064E-2</v>
      </c>
      <c r="O290">
        <v>708.04</v>
      </c>
      <c r="P290">
        <v>717.77647368479199</v>
      </c>
      <c r="Q290">
        <v>626.36466479113301</v>
      </c>
      <c r="R290">
        <v>42.742695157598398</v>
      </c>
      <c r="S290" s="1">
        <f>(Table2[[#This Row],[Close Price]]-Table2[[#This Row],[20D EMA]])/Table2[[#This Row],[20D EMA]]</f>
        <v>-3.0845714931359697E-2</v>
      </c>
      <c r="T290" s="1">
        <f>(Table2[[#This Row],[Close Price]]-Table2[[#This Row],[50D EMA]])/Table2[[#This Row],[50D EMA]]</f>
        <v>-4.3992071128620747E-2</v>
      </c>
      <c r="U290" s="1">
        <f>(Table2[[#This Row],[Close Price]]-Table2[[#This Row],[200D EMA]])/Table2[[#This Row],[200D EMA]]</f>
        <v>9.5527954516431215E-2</v>
      </c>
      <c r="V290">
        <v>0.462903928878653</v>
      </c>
      <c r="W290">
        <v>677.75</v>
      </c>
      <c r="X290">
        <v>700</v>
      </c>
      <c r="Y290">
        <v>659</v>
      </c>
      <c r="Z290">
        <v>701.3</v>
      </c>
      <c r="AA290">
        <v>659</v>
      </c>
      <c r="AB290">
        <v>748.9</v>
      </c>
      <c r="AC290" s="1">
        <f>(Table2[[#This Row],[Close Price]]/Table2[[#This Row],[Day Low]])-1</f>
        <v>1.2467724087052767E-2</v>
      </c>
      <c r="AD290" s="1">
        <f>(Table2[[#This Row],[Day High]]/Table2[[#This Row],[Close Price]])-1</f>
        <v>2.011075488195857E-2</v>
      </c>
      <c r="AE290" s="1">
        <f>(Table2[[#This Row],[Close Price]]/Table2[[#This Row],[Current Week Low]])-1</f>
        <v>4.1274658573596357E-2</v>
      </c>
      <c r="AF290" s="1">
        <f>(Table2[[#This Row],[Current Week High]]/Table2[[#This Row],[Close Price]])-1</f>
        <v>2.2005246283882007E-2</v>
      </c>
      <c r="AG290" s="1">
        <f>(Table2[[#This Row],[Close Price]]/Table2[[#This Row],[Current Month Low]])-1</f>
        <v>4.1274658573596357E-2</v>
      </c>
      <c r="AH290" s="1">
        <f>(Table2[[#This Row],[Current Month High]]/Table2[[#This Row],[Close Price]])-1</f>
        <v>9.1372777615855272E-2</v>
      </c>
      <c r="AI290">
        <v>28.2424948994462</v>
      </c>
      <c r="AJ290">
        <v>108.698296836982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0.03</v>
      </c>
      <c r="AM290" t="s">
        <v>3121</v>
      </c>
      <c r="AN290">
        <v>-4.67</v>
      </c>
      <c r="AO290" t="s">
        <v>3120</v>
      </c>
      <c r="AP290">
        <v>5.1906237905638003E-2</v>
      </c>
      <c r="AQ290">
        <f>(Table2[[#This Row],[Sharpe Ratio]]-AVERAGE(Table2[Sharpe Ratio]))/_xlfn.STDEV.P(Table2[Sharpe Ratio])</f>
        <v>-0.11923747390424667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157</v>
      </c>
      <c r="AT290">
        <f>_xlfn.RANK.AVG(Table2[[#This Row],[6M Return vs Nifty Z-Score]],Table2[6M Return vs Nifty Z-Score])</f>
        <v>391</v>
      </c>
      <c r="AU290">
        <f>_xlfn.RANK.AVG(Table2[[#This Row],[Sharpe Ratio Z-Score]],Table2[Sharpe Ratio Z-Score])</f>
        <v>380</v>
      </c>
      <c r="AV290">
        <f>(Table2[[#This Row],[Rank 1Y]]+Table2[[#This Row],[Rank 6M]]+Table2[[#This Row],[Rank Sharpe]])/3</f>
        <v>309.33333333333331</v>
      </c>
    </row>
    <row r="291" spans="1:48" x14ac:dyDescent="0.3">
      <c r="A291" t="s">
        <v>1548</v>
      </c>
      <c r="B291" t="s">
        <v>1549</v>
      </c>
      <c r="C291" t="s">
        <v>3087</v>
      </c>
      <c r="D291" t="s">
        <v>605</v>
      </c>
      <c r="E291">
        <v>6210.0394679999999</v>
      </c>
      <c r="F291">
        <v>348</v>
      </c>
      <c r="G291">
        <v>66.462648537082103</v>
      </c>
      <c r="H291">
        <f>(Table2[[#This Row],[1Y Return vs Nifty]]-AVERAGE(Table2[1Y Return vs Nifty]))/_xlfn.STDEV.P(Table2[1Y Return vs Nifty])</f>
        <v>0.50149395949843978</v>
      </c>
      <c r="I291">
        <v>-15.450164079891</v>
      </c>
      <c r="J291">
        <f>(Table2[[#This Row],[1M Return vs Nifty]]-AVERAGE(Table2[1M Return vs Nifty]))/_xlfn.STDEV.P(Table2[1M Return vs Nifty])</f>
        <v>-1.3266687956898289</v>
      </c>
      <c r="K291">
        <v>-11.2020079386229</v>
      </c>
      <c r="L291">
        <f>(Table2[[#This Row],[6M Return vs Nifty]]-AVERAGE(Table2[6M Return vs Nifty]))/_xlfn.STDEV.P(Table2[6M Return vs Nifty])</f>
        <v>-0.57752412179755608</v>
      </c>
      <c r="M291">
        <v>-7.4087184732190696</v>
      </c>
      <c r="N291">
        <f>(Table2[[#This Row],[1W Return vs Nifty]]-AVERAGE(Table2[1W Return vs Nifty]))/_xlfn.STDEV.P(Table2[1W Return vs Nifty])</f>
        <v>-1.325884270757594</v>
      </c>
      <c r="O291">
        <v>362.67</v>
      </c>
      <c r="P291">
        <v>359.60191012090303</v>
      </c>
      <c r="Q291">
        <v>320.01459534915301</v>
      </c>
      <c r="R291">
        <v>41.692121206843701</v>
      </c>
      <c r="S291" s="1">
        <f>(Table2[[#This Row],[Close Price]]-Table2[[#This Row],[20D EMA]])/Table2[[#This Row],[20D EMA]]</f>
        <v>-4.0449995864008645E-2</v>
      </c>
      <c r="T291" s="1">
        <f>(Table2[[#This Row],[Close Price]]-Table2[[#This Row],[50D EMA]])/Table2[[#This Row],[50D EMA]]</f>
        <v>-3.2263204934040279E-2</v>
      </c>
      <c r="U291" s="1">
        <f>(Table2[[#This Row],[Close Price]]-Table2[[#This Row],[200D EMA]])/Table2[[#This Row],[200D EMA]]</f>
        <v>8.7450400880351775E-2</v>
      </c>
      <c r="V291">
        <v>0.63202063574901401</v>
      </c>
      <c r="W291">
        <v>338.15</v>
      </c>
      <c r="X291">
        <v>354.7</v>
      </c>
      <c r="Y291">
        <v>325.89999999999998</v>
      </c>
      <c r="Z291">
        <v>360.35</v>
      </c>
      <c r="AA291">
        <v>325.89999999999998</v>
      </c>
      <c r="AB291">
        <v>397.05</v>
      </c>
      <c r="AC291" s="1">
        <f>(Table2[[#This Row],[Close Price]]/Table2[[#This Row],[Day Low]])-1</f>
        <v>2.9129084725713517E-2</v>
      </c>
      <c r="AD291" s="1">
        <f>(Table2[[#This Row],[Day High]]/Table2[[#This Row],[Close Price]])-1</f>
        <v>1.9252873563218253E-2</v>
      </c>
      <c r="AE291" s="1">
        <f>(Table2[[#This Row],[Close Price]]/Table2[[#This Row],[Current Week Low]])-1</f>
        <v>6.7812212335072175E-2</v>
      </c>
      <c r="AF291" s="1">
        <f>(Table2[[#This Row],[Current Week High]]/Table2[[#This Row],[Close Price]])-1</f>
        <v>3.5488505747126586E-2</v>
      </c>
      <c r="AG291" s="1">
        <f>(Table2[[#This Row],[Close Price]]/Table2[[#This Row],[Current Month Low]])-1</f>
        <v>6.7812212335072175E-2</v>
      </c>
      <c r="AH291" s="1">
        <f>(Table2[[#This Row],[Current Month High]]/Table2[[#This Row],[Close Price]])-1</f>
        <v>0.14094827586206904</v>
      </c>
      <c r="AI291">
        <v>25.9482758620689</v>
      </c>
      <c r="AJ291">
        <v>102.20801859383999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0.01</v>
      </c>
      <c r="AM291" t="s">
        <v>3121</v>
      </c>
      <c r="AN291">
        <v>-6.85</v>
      </c>
      <c r="AO291" t="s">
        <v>3120</v>
      </c>
      <c r="AP291">
        <v>9.2751950229971E-2</v>
      </c>
      <c r="AQ291">
        <f>(Table2[[#This Row],[Sharpe Ratio]]-AVERAGE(Table2[Sharpe Ratio]))/_xlfn.STDEV.P(Table2[Sharpe Ratio])</f>
        <v>0.35591607346261706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-2.372667155283922</v>
      </c>
      <c r="AS291">
        <f>_xlfn.RANK.AVG(Table2[[#This Row],[1Y Return vs Nifty Z-Score]],Table2[1Y Return vs Nifty Z-Score])</f>
        <v>170</v>
      </c>
      <c r="AT291">
        <f>_xlfn.RANK.AVG(Table2[[#This Row],[6M Return vs Nifty Z-Score]],Table2[6M Return vs Nifty Z-Score])</f>
        <v>512</v>
      </c>
      <c r="AU291">
        <f>_xlfn.RANK.AVG(Table2[[#This Row],[Sharpe Ratio Z-Score]],Table2[Sharpe Ratio Z-Score])</f>
        <v>247</v>
      </c>
      <c r="AV291">
        <f>(Table2[[#This Row],[Rank 1Y]]+Table2[[#This Row],[Rank 6M]]+Table2[[#This Row],[Rank Sharpe]])/3</f>
        <v>309.66666666666669</v>
      </c>
    </row>
    <row r="292" spans="1:48" x14ac:dyDescent="0.3">
      <c r="A292" t="s">
        <v>873</v>
      </c>
      <c r="B292" t="s">
        <v>874</v>
      </c>
      <c r="C292" t="s">
        <v>3086</v>
      </c>
      <c r="D292" t="s">
        <v>309</v>
      </c>
      <c r="E292">
        <v>17142.681300600001</v>
      </c>
      <c r="F292">
        <v>786</v>
      </c>
      <c r="G292">
        <v>30.621784431885899</v>
      </c>
      <c r="H292">
        <f>(Table2[[#This Row],[1Y Return vs Nifty]]-AVERAGE(Table2[1Y Return vs Nifty]))/_xlfn.STDEV.P(Table2[1Y Return vs Nifty])</f>
        <v>-4.3412550160781216E-2</v>
      </c>
      <c r="I292">
        <v>-7.3391144320557302</v>
      </c>
      <c r="J292">
        <f>(Table2[[#This Row],[1M Return vs Nifty]]-AVERAGE(Table2[1M Return vs Nifty]))/_xlfn.STDEV.P(Table2[1M Return vs Nifty])</f>
        <v>-0.56504502572737236</v>
      </c>
      <c r="K292">
        <v>-15.9142025484465</v>
      </c>
      <c r="L292">
        <f>(Table2[[#This Row],[6M Return vs Nifty]]-AVERAGE(Table2[6M Return vs Nifty]))/_xlfn.STDEV.P(Table2[6M Return vs Nifty])</f>
        <v>-0.73836291768420814</v>
      </c>
      <c r="M292">
        <v>-3.3967444959846298</v>
      </c>
      <c r="N292">
        <f>(Table2[[#This Row],[1W Return vs Nifty]]-AVERAGE(Table2[1W Return vs Nifty]))/_xlfn.STDEV.P(Table2[1W Return vs Nifty])</f>
        <v>-0.53091377067809975</v>
      </c>
      <c r="O292">
        <v>812.07</v>
      </c>
      <c r="P292">
        <v>816.133699787159</v>
      </c>
      <c r="Q292">
        <v>748.178985408068</v>
      </c>
      <c r="R292">
        <v>38.755387028027599</v>
      </c>
      <c r="S292" s="1">
        <f>(Table2[[#This Row],[Close Price]]-Table2[[#This Row],[20D EMA]])/Table2[[#This Row],[20D EMA]]</f>
        <v>-3.2103143817651246E-2</v>
      </c>
      <c r="T292" s="1">
        <f>(Table2[[#This Row],[Close Price]]-Table2[[#This Row],[50D EMA]])/Table2[[#This Row],[50D EMA]]</f>
        <v>-3.6922503990482962E-2</v>
      </c>
      <c r="U292" s="1">
        <f>(Table2[[#This Row],[Close Price]]-Table2[[#This Row],[200D EMA]])/Table2[[#This Row],[200D EMA]]</f>
        <v>5.0550757679065056E-2</v>
      </c>
      <c r="V292">
        <v>0.47464760830583702</v>
      </c>
      <c r="W292">
        <v>782.1</v>
      </c>
      <c r="X292">
        <v>815.15</v>
      </c>
      <c r="Y292">
        <v>775.1</v>
      </c>
      <c r="Z292">
        <v>819.5</v>
      </c>
      <c r="AA292">
        <v>775.1</v>
      </c>
      <c r="AB292">
        <v>849.35</v>
      </c>
      <c r="AC292" s="1">
        <f>(Table2[[#This Row],[Close Price]]/Table2[[#This Row],[Day Low]])-1</f>
        <v>4.9865746068278316E-3</v>
      </c>
      <c r="AD292" s="1">
        <f>(Table2[[#This Row],[Day High]]/Table2[[#This Row],[Close Price]])-1</f>
        <v>3.7086513994910808E-2</v>
      </c>
      <c r="AE292" s="1">
        <f>(Table2[[#This Row],[Close Price]]/Table2[[#This Row],[Current Week Low]])-1</f>
        <v>1.4062701586891935E-2</v>
      </c>
      <c r="AF292" s="1">
        <f>(Table2[[#This Row],[Current Week High]]/Table2[[#This Row],[Close Price]])-1</f>
        <v>4.2620865139949116E-2</v>
      </c>
      <c r="AG292" s="1">
        <f>(Table2[[#This Row],[Close Price]]/Table2[[#This Row],[Current Month Low]])-1</f>
        <v>1.4062701586891935E-2</v>
      </c>
      <c r="AH292" s="1">
        <f>(Table2[[#This Row],[Current Month High]]/Table2[[#This Row],[Close Price]])-1</f>
        <v>8.0597964376590392E-2</v>
      </c>
      <c r="AI292">
        <v>21.882951653944001</v>
      </c>
      <c r="AJ292">
        <v>64.779874213836393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-0.06</v>
      </c>
      <c r="AM292" t="s">
        <v>3120</v>
      </c>
      <c r="AN292">
        <v>-8.35</v>
      </c>
      <c r="AO292" t="s">
        <v>3120</v>
      </c>
      <c r="AP292">
        <v>0.187590500698398</v>
      </c>
      <c r="AQ292">
        <f>(Table2[[#This Row],[Sharpe Ratio]]-AVERAGE(Table2[Sharpe Ratio]))/_xlfn.STDEV.P(Table2[Sharpe Ratio])</f>
        <v>1.4591621944847037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304</v>
      </c>
      <c r="AT292">
        <f>_xlfn.RANK.AVG(Table2[[#This Row],[6M Return vs Nifty Z-Score]],Table2[6M Return vs Nifty Z-Score])</f>
        <v>571</v>
      </c>
      <c r="AU292">
        <f>_xlfn.RANK.AVG(Table2[[#This Row],[Sharpe Ratio Z-Score]],Table2[Sharpe Ratio Z-Score])</f>
        <v>54</v>
      </c>
      <c r="AV292">
        <f>(Table2[[#This Row],[Rank 1Y]]+Table2[[#This Row],[Rank 6M]]+Table2[[#This Row],[Rank Sharpe]])/3</f>
        <v>309.66666666666669</v>
      </c>
    </row>
    <row r="293" spans="1:48" x14ac:dyDescent="0.3">
      <c r="A293" t="s">
        <v>849</v>
      </c>
      <c r="B293" t="s">
        <v>850</v>
      </c>
      <c r="C293" t="s">
        <v>3074</v>
      </c>
      <c r="D293" t="s">
        <v>176</v>
      </c>
      <c r="E293">
        <v>17838.772817910001</v>
      </c>
      <c r="F293">
        <v>1805.95</v>
      </c>
      <c r="G293">
        <v>45.5265954104377</v>
      </c>
      <c r="H293">
        <f>(Table2[[#This Row],[1Y Return vs Nifty]]-AVERAGE(Table2[1Y Return vs Nifty]))/_xlfn.STDEV.P(Table2[1Y Return vs Nifty])</f>
        <v>0.18319271537118492</v>
      </c>
      <c r="I293">
        <v>4.58665895380188</v>
      </c>
      <c r="J293">
        <f>(Table2[[#This Row],[1M Return vs Nifty]]-AVERAGE(Table2[1M Return vs Nifty]))/_xlfn.STDEV.P(Table2[1M Return vs Nifty])</f>
        <v>0.55477951982684193</v>
      </c>
      <c r="K293">
        <v>10.653028094297801</v>
      </c>
      <c r="L293">
        <f>(Table2[[#This Row],[6M Return vs Nifty]]-AVERAGE(Table2[6M Return vs Nifty]))/_xlfn.STDEV.P(Table2[6M Return vs Nifty])</f>
        <v>0.16844202999640501</v>
      </c>
      <c r="M293">
        <v>0.75933992499659497</v>
      </c>
      <c r="N293">
        <f>(Table2[[#This Row],[1W Return vs Nifty]]-AVERAGE(Table2[1W Return vs Nifty]))/_xlfn.STDEV.P(Table2[1W Return vs Nifty])</f>
        <v>0.2926121368347776</v>
      </c>
      <c r="O293">
        <v>1772.3</v>
      </c>
      <c r="P293">
        <v>1657.5382105317699</v>
      </c>
      <c r="Q293">
        <v>1407.95720539476</v>
      </c>
      <c r="R293">
        <v>53.3246642060301</v>
      </c>
      <c r="S293" s="1">
        <f>(Table2[[#This Row],[Close Price]]-Table2[[#This Row],[20D EMA]])/Table2[[#This Row],[20D EMA]]</f>
        <v>1.8986627546126553E-2</v>
      </c>
      <c r="T293" s="1">
        <f>(Table2[[#This Row],[Close Price]]-Table2[[#This Row],[50D EMA]])/Table2[[#This Row],[50D EMA]]</f>
        <v>8.9537477039890873E-2</v>
      </c>
      <c r="U293" s="1">
        <f>(Table2[[#This Row],[Close Price]]-Table2[[#This Row],[200D EMA]])/Table2[[#This Row],[200D EMA]]</f>
        <v>0.28267392863950841</v>
      </c>
      <c r="V293">
        <v>0.80324486747893697</v>
      </c>
      <c r="W293">
        <v>1802.75</v>
      </c>
      <c r="X293">
        <v>1829</v>
      </c>
      <c r="Y293">
        <v>1758.1</v>
      </c>
      <c r="Z293">
        <v>1859.95</v>
      </c>
      <c r="AA293">
        <v>1758.1</v>
      </c>
      <c r="AB293">
        <v>1883.55</v>
      </c>
      <c r="AC293" s="1">
        <f>(Table2[[#This Row],[Close Price]]/Table2[[#This Row],[Day Low]])-1</f>
        <v>1.7750658715851575E-3</v>
      </c>
      <c r="AD293" s="1">
        <f>(Table2[[#This Row],[Day High]]/Table2[[#This Row],[Close Price]])-1</f>
        <v>1.276336554168167E-2</v>
      </c>
      <c r="AE293" s="1">
        <f>(Table2[[#This Row],[Close Price]]/Table2[[#This Row],[Current Week Low]])-1</f>
        <v>2.7216881861100051E-2</v>
      </c>
      <c r="AF293" s="1">
        <f>(Table2[[#This Row],[Current Week High]]/Table2[[#This Row],[Close Price]])-1</f>
        <v>2.990116005426513E-2</v>
      </c>
      <c r="AG293" s="1">
        <f>(Table2[[#This Row],[Close Price]]/Table2[[#This Row],[Current Month Low]])-1</f>
        <v>2.7216881861100051E-2</v>
      </c>
      <c r="AH293" s="1">
        <f>(Table2[[#This Row],[Current Month High]]/Table2[[#This Row],[Close Price]])-1</f>
        <v>4.2969074448351297E-2</v>
      </c>
      <c r="AI293">
        <v>5.88056147733879</v>
      </c>
      <c r="AJ293">
        <v>86.074905981144695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0.33</v>
      </c>
      <c r="AM293" t="s">
        <v>3121</v>
      </c>
      <c r="AN293">
        <v>3.02</v>
      </c>
      <c r="AO293" t="s">
        <v>3121</v>
      </c>
      <c r="AP293">
        <v>3.6979298844854999E-2</v>
      </c>
      <c r="AQ293">
        <f>(Table2[[#This Row],[Sharpe Ratio]]-AVERAGE(Table2[Sharpe Ratio]))/_xlfn.STDEV.P(Table2[Sharpe Ratio])</f>
        <v>-0.292880866134544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0.90614553589466551</v>
      </c>
      <c r="AS293">
        <f>_xlfn.RANK.AVG(Table2[[#This Row],[1Y Return vs Nifty Z-Score]],Table2[1Y Return vs Nifty Z-Score])</f>
        <v>248</v>
      </c>
      <c r="AT293">
        <f>_xlfn.RANK.AVG(Table2[[#This Row],[6M Return vs Nifty Z-Score]],Table2[6M Return vs Nifty Z-Score])</f>
        <v>269</v>
      </c>
      <c r="AU293">
        <f>_xlfn.RANK.AVG(Table2[[#This Row],[Sharpe Ratio Z-Score]],Table2[Sharpe Ratio Z-Score])</f>
        <v>415</v>
      </c>
      <c r="AV293">
        <f>(Table2[[#This Row],[Rank 1Y]]+Table2[[#This Row],[Rank 6M]]+Table2[[#This Row],[Rank Sharpe]])/3</f>
        <v>310.66666666666669</v>
      </c>
    </row>
    <row r="294" spans="1:48" x14ac:dyDescent="0.3">
      <c r="A294" t="s">
        <v>209</v>
      </c>
      <c r="B294" t="s">
        <v>210</v>
      </c>
      <c r="C294" t="s">
        <v>3076</v>
      </c>
      <c r="D294" t="s">
        <v>32</v>
      </c>
      <c r="E294">
        <v>126923.97633706599</v>
      </c>
      <c r="F294">
        <v>115.27</v>
      </c>
      <c r="G294">
        <v>63.160779959455702</v>
      </c>
      <c r="H294">
        <f>(Table2[[#This Row],[1Y Return vs Nifty]]-AVERAGE(Table2[1Y Return vs Nifty]))/_xlfn.STDEV.P(Table2[1Y Return vs Nifty])</f>
        <v>0.45129400682132198</v>
      </c>
      <c r="I294">
        <v>-6.0770792762994903</v>
      </c>
      <c r="J294">
        <f>(Table2[[#This Row],[1M Return vs Nifty]]-AVERAGE(Table2[1M Return vs Nifty]))/_xlfn.STDEV.P(Table2[1M Return vs Nifty])</f>
        <v>-0.44654051461163125</v>
      </c>
      <c r="K294">
        <v>-18.832619279662101</v>
      </c>
      <c r="L294">
        <f>(Table2[[#This Row],[6M Return vs Nifty]]-AVERAGE(Table2[6M Return vs Nifty]))/_xlfn.STDEV.P(Table2[6M Return vs Nifty])</f>
        <v>-0.83797566117439004</v>
      </c>
      <c r="M294">
        <v>-4.3605384814650003</v>
      </c>
      <c r="N294">
        <f>(Table2[[#This Row],[1W Return vs Nifty]]-AVERAGE(Table2[1W Return vs Nifty]))/_xlfn.STDEV.P(Table2[1W Return vs Nifty])</f>
        <v>-0.72188903396709359</v>
      </c>
      <c r="O294">
        <v>118.75</v>
      </c>
      <c r="P294">
        <v>121.26580982159</v>
      </c>
      <c r="Q294">
        <v>110.587300371154</v>
      </c>
      <c r="R294">
        <v>40.084688546314297</v>
      </c>
      <c r="S294" s="1">
        <f>(Table2[[#This Row],[Close Price]]-Table2[[#This Row],[20D EMA]])/Table2[[#This Row],[20D EMA]]</f>
        <v>-2.9305263157894772E-2</v>
      </c>
      <c r="T294" s="1">
        <f>(Table2[[#This Row],[Close Price]]-Table2[[#This Row],[50D EMA]])/Table2[[#This Row],[50D EMA]]</f>
        <v>-4.9443530954118242E-2</v>
      </c>
      <c r="U294" s="1">
        <f>(Table2[[#This Row],[Close Price]]-Table2[[#This Row],[200D EMA]])/Table2[[#This Row],[200D EMA]]</f>
        <v>4.2343918452931582E-2</v>
      </c>
      <c r="V294">
        <v>0.98204084470116904</v>
      </c>
      <c r="W294">
        <v>113.85</v>
      </c>
      <c r="X294">
        <v>116.49</v>
      </c>
      <c r="Y294">
        <v>113.2</v>
      </c>
      <c r="Z294">
        <v>117.97</v>
      </c>
      <c r="AA294">
        <v>113.2</v>
      </c>
      <c r="AB294">
        <v>125.7</v>
      </c>
      <c r="AC294" s="1">
        <f>(Table2[[#This Row],[Close Price]]/Table2[[#This Row],[Day Low]])-1</f>
        <v>1.2472551602986437E-2</v>
      </c>
      <c r="AD294" s="1">
        <f>(Table2[[#This Row],[Day High]]/Table2[[#This Row],[Close Price]])-1</f>
        <v>1.0583846620976889E-2</v>
      </c>
      <c r="AE294" s="1">
        <f>(Table2[[#This Row],[Close Price]]/Table2[[#This Row],[Current Week Low]])-1</f>
        <v>1.8286219081272037E-2</v>
      </c>
      <c r="AF294" s="1">
        <f>(Table2[[#This Row],[Current Week High]]/Table2[[#This Row],[Close Price]])-1</f>
        <v>2.3423267111998047E-2</v>
      </c>
      <c r="AG294" s="1">
        <f>(Table2[[#This Row],[Close Price]]/Table2[[#This Row],[Current Month Low]])-1</f>
        <v>1.8286219081272037E-2</v>
      </c>
      <c r="AH294" s="1">
        <f>(Table2[[#This Row],[Current Month High]]/Table2[[#This Row],[Close Price]])-1</f>
        <v>9.0483213325236456E-2</v>
      </c>
      <c r="AI294">
        <v>23.969810011277801</v>
      </c>
      <c r="AJ294">
        <v>90.371593724194796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-0.13</v>
      </c>
      <c r="AM294" t="s">
        <v>3120</v>
      </c>
      <c r="AN294">
        <v>-1.1000000000000001</v>
      </c>
      <c r="AO294" t="s">
        <v>3120</v>
      </c>
      <c r="AP294">
        <v>0.13236035418127101</v>
      </c>
      <c r="AQ294">
        <f>(Table2[[#This Row],[Sharpe Ratio]]-AVERAGE(Table2[Sharpe Ratio]))/_xlfn.STDEV.P(Table2[Sharpe Ratio])</f>
        <v>0.81667615260042725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180</v>
      </c>
      <c r="AT294">
        <f>_xlfn.RANK.AVG(Table2[[#This Row],[6M Return vs Nifty Z-Score]],Table2[6M Return vs Nifty Z-Score])</f>
        <v>598</v>
      </c>
      <c r="AU294">
        <f>_xlfn.RANK.AVG(Table2[[#This Row],[Sharpe Ratio Z-Score]],Table2[Sharpe Ratio Z-Score])</f>
        <v>156</v>
      </c>
      <c r="AV294">
        <f>(Table2[[#This Row],[Rank 1Y]]+Table2[[#This Row],[Rank 6M]]+Table2[[#This Row],[Rank Sharpe]])/3</f>
        <v>311.33333333333331</v>
      </c>
    </row>
    <row r="295" spans="1:48" x14ac:dyDescent="0.3">
      <c r="A295" t="s">
        <v>1331</v>
      </c>
      <c r="B295" t="s">
        <v>1332</v>
      </c>
      <c r="C295" t="s">
        <v>3093</v>
      </c>
      <c r="D295" t="s">
        <v>697</v>
      </c>
      <c r="E295">
        <v>8238.0359887199993</v>
      </c>
      <c r="F295">
        <v>486.3</v>
      </c>
      <c r="G295">
        <v>22.8671832406676</v>
      </c>
      <c r="H295">
        <f>(Table2[[#This Row],[1Y Return vs Nifty]]-AVERAGE(Table2[1Y Return vs Nifty]))/_xlfn.STDEV.P(Table2[1Y Return vs Nifty])</f>
        <v>-0.16130961470988575</v>
      </c>
      <c r="I295">
        <v>-16.6111817021668</v>
      </c>
      <c r="J295">
        <f>(Table2[[#This Row],[1M Return vs Nifty]]-AVERAGE(Table2[1M Return vs Nifty]))/_xlfn.STDEV.P(Table2[1M Return vs Nifty])</f>
        <v>-1.4356878076381208</v>
      </c>
      <c r="K295">
        <v>12.204623265296</v>
      </c>
      <c r="L295">
        <f>(Table2[[#This Row],[6M Return vs Nifty]]-AVERAGE(Table2[6M Return vs Nifty]))/_xlfn.STDEV.P(Table2[6M Return vs Nifty])</f>
        <v>0.22140179071737329</v>
      </c>
      <c r="M295">
        <v>-0.83776187219714504</v>
      </c>
      <c r="N295">
        <f>(Table2[[#This Row],[1W Return vs Nifty]]-AVERAGE(Table2[1W Return vs Nifty]))/_xlfn.STDEV.P(Table2[1W Return vs Nifty])</f>
        <v>-2.3852730982777168E-2</v>
      </c>
      <c r="O295">
        <v>508.63</v>
      </c>
      <c r="P295">
        <v>496.287171793016</v>
      </c>
      <c r="Q295">
        <v>426.49684664544498</v>
      </c>
      <c r="R295">
        <v>40.713059365308197</v>
      </c>
      <c r="S295" s="1">
        <f>(Table2[[#This Row],[Close Price]]-Table2[[#This Row],[20D EMA]])/Table2[[#This Row],[20D EMA]]</f>
        <v>-4.3902247213101833E-2</v>
      </c>
      <c r="T295" s="1">
        <f>(Table2[[#This Row],[Close Price]]-Table2[[#This Row],[50D EMA]])/Table2[[#This Row],[50D EMA]]</f>
        <v>-2.012377583110548E-2</v>
      </c>
      <c r="U295" s="1">
        <f>(Table2[[#This Row],[Close Price]]-Table2[[#This Row],[200D EMA]])/Table2[[#This Row],[200D EMA]]</f>
        <v>0.14021945021382667</v>
      </c>
      <c r="V295">
        <v>0.34005565704806501</v>
      </c>
      <c r="W295">
        <v>475.1</v>
      </c>
      <c r="X295">
        <v>497</v>
      </c>
      <c r="Y295">
        <v>454.05</v>
      </c>
      <c r="Z295">
        <v>497</v>
      </c>
      <c r="AA295">
        <v>454.05</v>
      </c>
      <c r="AB295">
        <v>509.45</v>
      </c>
      <c r="AC295" s="1">
        <f>(Table2[[#This Row],[Close Price]]/Table2[[#This Row],[Day Low]])-1</f>
        <v>2.3573984424331673E-2</v>
      </c>
      <c r="AD295" s="1">
        <f>(Table2[[#This Row],[Day High]]/Table2[[#This Row],[Close Price]])-1</f>
        <v>2.2002878881348886E-2</v>
      </c>
      <c r="AE295" s="1">
        <f>(Table2[[#This Row],[Close Price]]/Table2[[#This Row],[Current Week Low]])-1</f>
        <v>7.1027419887677468E-2</v>
      </c>
      <c r="AF295" s="1">
        <f>(Table2[[#This Row],[Current Week High]]/Table2[[#This Row],[Close Price]])-1</f>
        <v>2.2002878881348886E-2</v>
      </c>
      <c r="AG295" s="1">
        <f>(Table2[[#This Row],[Close Price]]/Table2[[#This Row],[Current Month Low]])-1</f>
        <v>7.1027419887677468E-2</v>
      </c>
      <c r="AH295" s="1">
        <f>(Table2[[#This Row],[Current Month High]]/Table2[[#This Row],[Close Price]])-1</f>
        <v>4.7604359448899736E-2</v>
      </c>
      <c r="AI295">
        <v>31.3489615463705</v>
      </c>
      <c r="AJ295">
        <v>52.397367596364703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0.2</v>
      </c>
      <c r="AM295" t="s">
        <v>3121</v>
      </c>
      <c r="AN295">
        <v>-13.81</v>
      </c>
      <c r="AO295" t="s">
        <v>3120</v>
      </c>
      <c r="AP295">
        <v>6.0477858642564997E-2</v>
      </c>
      <c r="AQ295">
        <f>(Table2[[#This Row],[Sharpe Ratio]]-AVERAGE(Table2[Sharpe Ratio]))/_xlfn.STDEV.P(Table2[Sharpe Ratio])</f>
        <v>-1.9524780256156636E-2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-1.4189731428695671</v>
      </c>
      <c r="AS295">
        <f>_xlfn.RANK.AVG(Table2[[#This Row],[1Y Return vs Nifty Z-Score]],Table2[1Y Return vs Nifty Z-Score])</f>
        <v>328</v>
      </c>
      <c r="AT295">
        <f>_xlfn.RANK.AVG(Table2[[#This Row],[6M Return vs Nifty Z-Score]],Table2[6M Return vs Nifty Z-Score])</f>
        <v>259</v>
      </c>
      <c r="AU295">
        <f>_xlfn.RANK.AVG(Table2[[#This Row],[Sharpe Ratio Z-Score]],Table2[Sharpe Ratio Z-Score])</f>
        <v>349</v>
      </c>
      <c r="AV295">
        <f>(Table2[[#This Row],[Rank 1Y]]+Table2[[#This Row],[Rank 6M]]+Table2[[#This Row],[Rank Sharpe]])/3</f>
        <v>312</v>
      </c>
    </row>
    <row r="296" spans="1:48" x14ac:dyDescent="0.3">
      <c r="A296" t="s">
        <v>139</v>
      </c>
      <c r="B296" t="s">
        <v>140</v>
      </c>
      <c r="C296" t="s">
        <v>3089</v>
      </c>
      <c r="D296" t="s">
        <v>141</v>
      </c>
      <c r="E296">
        <v>205673.64965153899</v>
      </c>
      <c r="F296">
        <v>830.9</v>
      </c>
      <c r="G296">
        <v>46.954823311760599</v>
      </c>
      <c r="H296">
        <f>(Table2[[#This Row],[1Y Return vs Nifty]]-AVERAGE(Table2[1Y Return vs Nifty]))/_xlfn.STDEV.P(Table2[1Y Return vs Nifty])</f>
        <v>0.20490677556860476</v>
      </c>
      <c r="I296">
        <v>-0.464827487863397</v>
      </c>
      <c r="J296">
        <f>(Table2[[#This Row],[1M Return vs Nifty]]-AVERAGE(Table2[1M Return vs Nifty]))/_xlfn.STDEV.P(Table2[1M Return vs Nifty])</f>
        <v>8.0447304557743723E-2</v>
      </c>
      <c r="K296">
        <v>-12.286787774497199</v>
      </c>
      <c r="L296">
        <f>(Table2[[#This Row],[6M Return vs Nifty]]-AVERAGE(Table2[6M Return vs Nifty]))/_xlfn.STDEV.P(Table2[6M Return vs Nifty])</f>
        <v>-0.6145503265812915</v>
      </c>
      <c r="M296">
        <v>-1.8052557164227101</v>
      </c>
      <c r="N296">
        <f>(Table2[[#This Row],[1W Return vs Nifty]]-AVERAGE(Table2[1W Return vs Nifty]))/_xlfn.STDEV.P(Table2[1W Return vs Nifty])</f>
        <v>-0.21556111930537811</v>
      </c>
      <c r="O296">
        <v>839.04</v>
      </c>
      <c r="P296">
        <v>840.88375070647703</v>
      </c>
      <c r="Q296">
        <v>777.51197083683905</v>
      </c>
      <c r="R296">
        <v>46.098925259460103</v>
      </c>
      <c r="S296" s="1">
        <f>(Table2[[#This Row],[Close Price]]-Table2[[#This Row],[20D EMA]])/Table2[[#This Row],[20D EMA]]</f>
        <v>-9.7015636918382758E-3</v>
      </c>
      <c r="T296" s="1">
        <f>(Table2[[#This Row],[Close Price]]-Table2[[#This Row],[50D EMA]])/Table2[[#This Row],[50D EMA]]</f>
        <v>-1.1872926189962767E-2</v>
      </c>
      <c r="U296" s="1">
        <f>(Table2[[#This Row],[Close Price]]-Table2[[#This Row],[200D EMA]])/Table2[[#This Row],[200D EMA]]</f>
        <v>6.8665218241848014E-2</v>
      </c>
      <c r="V296">
        <v>1.03976138521649</v>
      </c>
      <c r="W296">
        <v>829</v>
      </c>
      <c r="X296">
        <v>847.6</v>
      </c>
      <c r="Y296">
        <v>800.4</v>
      </c>
      <c r="Z296">
        <v>853</v>
      </c>
      <c r="AA296">
        <v>800.4</v>
      </c>
      <c r="AB296">
        <v>901</v>
      </c>
      <c r="AC296" s="1">
        <f>(Table2[[#This Row],[Close Price]]/Table2[[#This Row],[Day Low]])-1</f>
        <v>2.2919179734619544E-3</v>
      </c>
      <c r="AD296" s="1">
        <f>(Table2[[#This Row],[Day High]]/Table2[[#This Row],[Close Price]])-1</f>
        <v>2.0098688169454926E-2</v>
      </c>
      <c r="AE296" s="1">
        <f>(Table2[[#This Row],[Close Price]]/Table2[[#This Row],[Current Week Low]])-1</f>
        <v>3.8105947026486842E-2</v>
      </c>
      <c r="AF296" s="1">
        <f>(Table2[[#This Row],[Current Week High]]/Table2[[#This Row],[Close Price]])-1</f>
        <v>2.6597665182332531E-2</v>
      </c>
      <c r="AG296" s="1">
        <f>(Table2[[#This Row],[Close Price]]/Table2[[#This Row],[Current Month Low]])-1</f>
        <v>3.8105947026486842E-2</v>
      </c>
      <c r="AH296" s="1">
        <f>(Table2[[#This Row],[Current Month High]]/Table2[[#This Row],[Close Price]])-1</f>
        <v>8.4366349741244573E-2</v>
      </c>
      <c r="AI296">
        <v>16.452039956673499</v>
      </c>
      <c r="AJ296">
        <v>79.440665154950807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-0.02</v>
      </c>
      <c r="AM296" t="s">
        <v>3120</v>
      </c>
      <c r="AN296">
        <v>1.4</v>
      </c>
      <c r="AO296" t="s">
        <v>3121</v>
      </c>
      <c r="AP296">
        <v>0.12042778532032</v>
      </c>
      <c r="AQ296">
        <f>(Table2[[#This Row],[Sharpe Ratio]]-AVERAGE(Table2[Sharpe Ratio]))/_xlfn.STDEV.P(Table2[Sharpe Ratio])</f>
        <v>0.67786592991513017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240</v>
      </c>
      <c r="AT296">
        <f>_xlfn.RANK.AVG(Table2[[#This Row],[6M Return vs Nifty Z-Score]],Table2[6M Return vs Nifty Z-Score])</f>
        <v>524</v>
      </c>
      <c r="AU296">
        <f>_xlfn.RANK.AVG(Table2[[#This Row],[Sharpe Ratio Z-Score]],Table2[Sharpe Ratio Z-Score])</f>
        <v>178</v>
      </c>
      <c r="AV296">
        <f>(Table2[[#This Row],[Rank 1Y]]+Table2[[#This Row],[Rank 6M]]+Table2[[#This Row],[Rank Sharpe]])/3</f>
        <v>314</v>
      </c>
    </row>
    <row r="297" spans="1:48" x14ac:dyDescent="0.3">
      <c r="A297" t="s">
        <v>474</v>
      </c>
      <c r="B297" t="s">
        <v>475</v>
      </c>
      <c r="C297" t="s">
        <v>3076</v>
      </c>
      <c r="D297" t="s">
        <v>32</v>
      </c>
      <c r="E297">
        <v>43847.865572688002</v>
      </c>
      <c r="F297">
        <v>61.92</v>
      </c>
      <c r="G297">
        <v>41.887506633861101</v>
      </c>
      <c r="H297">
        <f>(Table2[[#This Row],[1Y Return vs Nifty]]-AVERAGE(Table2[1Y Return vs Nifty]))/_xlfn.STDEV.P(Table2[1Y Return vs Nifty])</f>
        <v>0.12786583603690821</v>
      </c>
      <c r="I297">
        <v>-1.65803665390392</v>
      </c>
      <c r="J297">
        <f>(Table2[[#This Row],[1M Return vs Nifty]]-AVERAGE(Table2[1M Return vs Nifty]))/_xlfn.STDEV.P(Table2[1M Return vs Nifty])</f>
        <v>-3.1594478300296346E-2</v>
      </c>
      <c r="K297">
        <v>-11.2661874004901</v>
      </c>
      <c r="L297">
        <f>(Table2[[#This Row],[6M Return vs Nifty]]-AVERAGE(Table2[6M Return vs Nifty]))/_xlfn.STDEV.P(Table2[6M Return vs Nifty])</f>
        <v>-0.57971472473781971</v>
      </c>
      <c r="M297">
        <v>-3.1112137908228199</v>
      </c>
      <c r="N297">
        <f>(Table2[[#This Row],[1W Return vs Nifty]]-AVERAGE(Table2[1W Return vs Nifty]))/_xlfn.STDEV.P(Table2[1W Return vs Nifty])</f>
        <v>-0.47433601400306669</v>
      </c>
      <c r="O297">
        <v>64.64</v>
      </c>
      <c r="P297">
        <v>65.0683086089726</v>
      </c>
      <c r="Q297">
        <v>58.007787225557799</v>
      </c>
      <c r="R297">
        <v>32.035108310463201</v>
      </c>
      <c r="S297" s="1">
        <f>(Table2[[#This Row],[Close Price]]-Table2[[#This Row],[20D EMA]])/Table2[[#This Row],[20D EMA]]</f>
        <v>-4.2079207920792061E-2</v>
      </c>
      <c r="T297" s="1">
        <f>(Table2[[#This Row],[Close Price]]-Table2[[#This Row],[50D EMA]])/Table2[[#This Row],[50D EMA]]</f>
        <v>-4.8384669530790021E-2</v>
      </c>
      <c r="U297" s="1">
        <f>(Table2[[#This Row],[Close Price]]-Table2[[#This Row],[200D EMA]])/Table2[[#This Row],[200D EMA]]</f>
        <v>6.744288933535654E-2</v>
      </c>
      <c r="V297">
        <v>0.69848294773763098</v>
      </c>
      <c r="W297">
        <v>61.6</v>
      </c>
      <c r="X297">
        <v>62.99</v>
      </c>
      <c r="Y297">
        <v>61.01</v>
      </c>
      <c r="Z297">
        <v>64.16</v>
      </c>
      <c r="AA297">
        <v>61.01</v>
      </c>
      <c r="AB297">
        <v>67.5</v>
      </c>
      <c r="AC297" s="1">
        <f>(Table2[[#This Row],[Close Price]]/Table2[[#This Row],[Day Low]])-1</f>
        <v>5.1948051948051965E-3</v>
      </c>
      <c r="AD297" s="1">
        <f>(Table2[[#This Row],[Day High]]/Table2[[#This Row],[Close Price]])-1</f>
        <v>1.7280361757106011E-2</v>
      </c>
      <c r="AE297" s="1">
        <f>(Table2[[#This Row],[Close Price]]/Table2[[#This Row],[Current Week Low]])-1</f>
        <v>1.4915587608588909E-2</v>
      </c>
      <c r="AF297" s="1">
        <f>(Table2[[#This Row],[Current Week High]]/Table2[[#This Row],[Close Price]])-1</f>
        <v>3.6175710594315236E-2</v>
      </c>
      <c r="AG297" s="1">
        <f>(Table2[[#This Row],[Close Price]]/Table2[[#This Row],[Current Month Low]])-1</f>
        <v>1.4915587608588909E-2</v>
      </c>
      <c r="AH297" s="1">
        <f>(Table2[[#This Row],[Current Month High]]/Table2[[#This Row],[Close Price]])-1</f>
        <v>9.011627906976738E-2</v>
      </c>
      <c r="AI297">
        <v>18.7015503875968</v>
      </c>
      <c r="AJ297">
        <v>71.523545706371095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-0.13</v>
      </c>
      <c r="AM297" t="s">
        <v>3120</v>
      </c>
      <c r="AN297">
        <v>-7.84</v>
      </c>
      <c r="AO297" t="s">
        <v>3120</v>
      </c>
      <c r="AP297">
        <v>0.125953163457523</v>
      </c>
      <c r="AQ297">
        <f>(Table2[[#This Row],[Sharpe Ratio]]-AVERAGE(Table2[Sharpe Ratio]))/_xlfn.STDEV.P(Table2[Sharpe Ratio])</f>
        <v>0.74214202826269859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262</v>
      </c>
      <c r="AT297">
        <f>_xlfn.RANK.AVG(Table2[[#This Row],[6M Return vs Nifty Z-Score]],Table2[6M Return vs Nifty Z-Score])</f>
        <v>513</v>
      </c>
      <c r="AU297">
        <f>_xlfn.RANK.AVG(Table2[[#This Row],[Sharpe Ratio Z-Score]],Table2[Sharpe Ratio Z-Score])</f>
        <v>168</v>
      </c>
      <c r="AV297">
        <f>(Table2[[#This Row],[Rank 1Y]]+Table2[[#This Row],[Rank 6M]]+Table2[[#This Row],[Rank Sharpe]])/3</f>
        <v>314.33333333333331</v>
      </c>
    </row>
    <row r="298" spans="1:48" x14ac:dyDescent="0.3">
      <c r="A298" t="s">
        <v>470</v>
      </c>
      <c r="B298" t="s">
        <v>471</v>
      </c>
      <c r="C298" t="s">
        <v>3087</v>
      </c>
      <c r="D298" t="s">
        <v>270</v>
      </c>
      <c r="E298">
        <v>44406.9733997</v>
      </c>
      <c r="F298">
        <v>4708.1000000000004</v>
      </c>
      <c r="G298">
        <v>6.7190328081668698</v>
      </c>
      <c r="H298">
        <f>(Table2[[#This Row],[1Y Return vs Nifty]]-AVERAGE(Table2[1Y Return vs Nifty]))/_xlfn.STDEV.P(Table2[1Y Return vs Nifty])</f>
        <v>-0.40681798927918922</v>
      </c>
      <c r="I298">
        <v>9.3566461328960298</v>
      </c>
      <c r="J298">
        <f>(Table2[[#This Row],[1M Return vs Nifty]]-AVERAGE(Table2[1M Return vs Nifty]))/_xlfn.STDEV.P(Table2[1M Return vs Nifty])</f>
        <v>1.0026790859432755</v>
      </c>
      <c r="K298">
        <v>7.7368822022948098</v>
      </c>
      <c r="L298">
        <f>(Table2[[#This Row],[6M Return vs Nifty]]-AVERAGE(Table2[6M Return vs Nifty]))/_xlfn.STDEV.P(Table2[6M Return vs Nifty])</f>
        <v>6.8906795835707704E-2</v>
      </c>
      <c r="M298">
        <v>3.2611380066101301</v>
      </c>
      <c r="N298">
        <f>(Table2[[#This Row],[1W Return vs Nifty]]-AVERAGE(Table2[1W Return vs Nifty]))/_xlfn.STDEV.P(Table2[1W Return vs Nifty])</f>
        <v>0.78834209005077593</v>
      </c>
      <c r="O298">
        <v>4438.67</v>
      </c>
      <c r="P298">
        <v>4251.2228334000201</v>
      </c>
      <c r="Q298">
        <v>3868.9580294060502</v>
      </c>
      <c r="R298">
        <v>69.636757499617502</v>
      </c>
      <c r="S298" s="1">
        <f>(Table2[[#This Row],[Close Price]]-Table2[[#This Row],[20D EMA]])/Table2[[#This Row],[20D EMA]]</f>
        <v>6.0700615274395325E-2</v>
      </c>
      <c r="T298" s="1">
        <f>(Table2[[#This Row],[Close Price]]-Table2[[#This Row],[50D EMA]])/Table2[[#This Row],[50D EMA]]</f>
        <v>0.10746958804664244</v>
      </c>
      <c r="U298" s="1">
        <f>(Table2[[#This Row],[Close Price]]-Table2[[#This Row],[200D EMA]])/Table2[[#This Row],[200D EMA]]</f>
        <v>0.21689094692060346</v>
      </c>
      <c r="V298">
        <v>0.83964140703782997</v>
      </c>
      <c r="W298">
        <v>4615</v>
      </c>
      <c r="X298">
        <v>4748</v>
      </c>
      <c r="Y298">
        <v>4295</v>
      </c>
      <c r="Z298">
        <v>4748</v>
      </c>
      <c r="AA298">
        <v>4295</v>
      </c>
      <c r="AB298">
        <v>4748</v>
      </c>
      <c r="AC298" s="1">
        <f>(Table2[[#This Row],[Close Price]]/Table2[[#This Row],[Day Low]])-1</f>
        <v>2.017334777898161E-2</v>
      </c>
      <c r="AD298" s="1">
        <f>(Table2[[#This Row],[Day High]]/Table2[[#This Row],[Close Price]])-1</f>
        <v>8.4747562711071645E-3</v>
      </c>
      <c r="AE298" s="1">
        <f>(Table2[[#This Row],[Close Price]]/Table2[[#This Row],[Current Week Low]])-1</f>
        <v>9.6181606519208485E-2</v>
      </c>
      <c r="AF298" s="1">
        <f>(Table2[[#This Row],[Current Week High]]/Table2[[#This Row],[Close Price]])-1</f>
        <v>8.4747562711071645E-3</v>
      </c>
      <c r="AG298" s="1">
        <f>(Table2[[#This Row],[Close Price]]/Table2[[#This Row],[Current Month Low]])-1</f>
        <v>9.6181606519208485E-2</v>
      </c>
      <c r="AH298" s="1">
        <f>(Table2[[#This Row],[Current Month High]]/Table2[[#This Row],[Close Price]])-1</f>
        <v>8.4747562711071645E-3</v>
      </c>
      <c r="AI298">
        <v>1.8457551878677101</v>
      </c>
      <c r="AJ298">
        <v>40.958967680124502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0.19</v>
      </c>
      <c r="AM298" t="s">
        <v>3121</v>
      </c>
      <c r="AN298">
        <v>8.49</v>
      </c>
      <c r="AO298" t="s">
        <v>3121</v>
      </c>
      <c r="AP298">
        <v>0.104296849627611</v>
      </c>
      <c r="AQ298">
        <f>(Table2[[#This Row],[Sharpe Ratio]]-AVERAGE(Table2[Sharpe Ratio]))/_xlfn.STDEV.P(Table2[Sharpe Ratio])</f>
        <v>0.49021658116888811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1.9433265637194581</v>
      </c>
      <c r="AS298">
        <f>_xlfn.RANK.AVG(Table2[[#This Row],[1Y Return vs Nifty Z-Score]],Table2[1Y Return vs Nifty Z-Score])</f>
        <v>433</v>
      </c>
      <c r="AT298">
        <f>_xlfn.RANK.AVG(Table2[[#This Row],[6M Return vs Nifty Z-Score]],Table2[6M Return vs Nifty Z-Score])</f>
        <v>294</v>
      </c>
      <c r="AU298">
        <f>_xlfn.RANK.AVG(Table2[[#This Row],[Sharpe Ratio Z-Score]],Table2[Sharpe Ratio Z-Score])</f>
        <v>216</v>
      </c>
      <c r="AV298">
        <f>(Table2[[#This Row],[Rank 1Y]]+Table2[[#This Row],[Rank 6M]]+Table2[[#This Row],[Rank Sharpe]])/3</f>
        <v>314.33333333333331</v>
      </c>
    </row>
    <row r="299" spans="1:48" x14ac:dyDescent="0.3">
      <c r="A299" t="s">
        <v>249</v>
      </c>
      <c r="B299" t="s">
        <v>250</v>
      </c>
      <c r="C299" t="s">
        <v>3076</v>
      </c>
      <c r="D299" t="s">
        <v>251</v>
      </c>
      <c r="E299">
        <v>105556.332151975</v>
      </c>
      <c r="F299">
        <v>98.17</v>
      </c>
      <c r="G299">
        <v>30.846627734347599</v>
      </c>
      <c r="H299">
        <f>(Table2[[#This Row],[1Y Return vs Nifty]]-AVERAGE(Table2[1Y Return vs Nifty]))/_xlfn.STDEV.P(Table2[1Y Return vs Nifty])</f>
        <v>-3.9994145436914784E-2</v>
      </c>
      <c r="I299">
        <v>11.3017423146532</v>
      </c>
      <c r="J299">
        <f>(Table2[[#This Row],[1M Return vs Nifty]]-AVERAGE(Table2[1M Return vs Nifty]))/_xlfn.STDEV.P(Table2[1M Return vs Nifty])</f>
        <v>1.1853227080649635</v>
      </c>
      <c r="K299">
        <v>-1.5019508817402201</v>
      </c>
      <c r="L299">
        <f>(Table2[[#This Row],[6M Return vs Nifty]]-AVERAGE(Table2[6M Return vs Nifty]))/_xlfn.STDEV.P(Table2[6M Return vs Nifty])</f>
        <v>-0.24643730848802786</v>
      </c>
      <c r="M299">
        <v>-2.8266125219488099</v>
      </c>
      <c r="N299">
        <f>(Table2[[#This Row],[1W Return vs Nifty]]-AVERAGE(Table2[1W Return vs Nifty]))/_xlfn.STDEV.P(Table2[1W Return vs Nifty])</f>
        <v>-0.4179424246318838</v>
      </c>
      <c r="O299">
        <v>95.19</v>
      </c>
      <c r="P299">
        <v>91.287767901477395</v>
      </c>
      <c r="Q299">
        <v>81.4268563849771</v>
      </c>
      <c r="R299">
        <v>55.265783476621102</v>
      </c>
      <c r="S299" s="1">
        <f>(Table2[[#This Row],[Close Price]]-Table2[[#This Row],[20D EMA]])/Table2[[#This Row],[20D EMA]]</f>
        <v>3.1305809433764091E-2</v>
      </c>
      <c r="T299" s="1">
        <f>(Table2[[#This Row],[Close Price]]-Table2[[#This Row],[50D EMA]])/Table2[[#This Row],[50D EMA]]</f>
        <v>7.5390517883516195E-2</v>
      </c>
      <c r="U299" s="1">
        <f>(Table2[[#This Row],[Close Price]]-Table2[[#This Row],[200D EMA]])/Table2[[#This Row],[200D EMA]]</f>
        <v>0.20562188396249986</v>
      </c>
      <c r="V299">
        <v>1.7524677468896299</v>
      </c>
      <c r="W299">
        <v>94.2</v>
      </c>
      <c r="X299">
        <v>98.8</v>
      </c>
      <c r="Y299">
        <v>91.1</v>
      </c>
      <c r="Z299">
        <v>98.89</v>
      </c>
      <c r="AA299">
        <v>91.1</v>
      </c>
      <c r="AB299">
        <v>104.29</v>
      </c>
      <c r="AC299" s="1">
        <f>(Table2[[#This Row],[Close Price]]/Table2[[#This Row],[Day Low]])-1</f>
        <v>4.2144373673036029E-2</v>
      </c>
      <c r="AD299" s="1">
        <f>(Table2[[#This Row],[Day High]]/Table2[[#This Row],[Close Price]])-1</f>
        <v>6.4174391361921934E-3</v>
      </c>
      <c r="AE299" s="1">
        <f>(Table2[[#This Row],[Close Price]]/Table2[[#This Row],[Current Week Low]])-1</f>
        <v>7.7607025246981376E-2</v>
      </c>
      <c r="AF299" s="1">
        <f>(Table2[[#This Row],[Current Week High]]/Table2[[#This Row],[Close Price]])-1</f>
        <v>7.3342161556484431E-3</v>
      </c>
      <c r="AG299" s="1">
        <f>(Table2[[#This Row],[Close Price]]/Table2[[#This Row],[Current Month Low]])-1</f>
        <v>7.7607025246981376E-2</v>
      </c>
      <c r="AH299" s="1">
        <f>(Table2[[#This Row],[Current Month High]]/Table2[[#This Row],[Close Price]])-1</f>
        <v>6.2340837323011211E-2</v>
      </c>
      <c r="AI299">
        <v>9.9113782214525799</v>
      </c>
      <c r="AJ299">
        <v>65.687763713080102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7.0000000000000007E-2</v>
      </c>
      <c r="AM299" t="s">
        <v>3121</v>
      </c>
      <c r="AN299">
        <v>0.69</v>
      </c>
      <c r="AO299" t="s">
        <v>3121</v>
      </c>
      <c r="AP299">
        <v>9.1368591062758006E-2</v>
      </c>
      <c r="AQ299">
        <f>(Table2[[#This Row],[Sharpe Ratio]]-AVERAGE(Table2[Sharpe Ratio]))/_xlfn.STDEV.P(Table2[Sharpe Ratio])</f>
        <v>0.33982361287913138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0.82077244238726854</v>
      </c>
      <c r="AS299">
        <f>_xlfn.RANK.AVG(Table2[[#This Row],[1Y Return vs Nifty Z-Score]],Table2[1Y Return vs Nifty Z-Score])</f>
        <v>302</v>
      </c>
      <c r="AT299">
        <f>_xlfn.RANK.AVG(Table2[[#This Row],[6M Return vs Nifty Z-Score]],Table2[6M Return vs Nifty Z-Score])</f>
        <v>396</v>
      </c>
      <c r="AU299">
        <f>_xlfn.RANK.AVG(Table2[[#This Row],[Sharpe Ratio Z-Score]],Table2[Sharpe Ratio Z-Score])</f>
        <v>248</v>
      </c>
      <c r="AV299">
        <f>(Table2[[#This Row],[Rank 1Y]]+Table2[[#This Row],[Rank 6M]]+Table2[[#This Row],[Rank Sharpe]])/3</f>
        <v>315.33333333333331</v>
      </c>
    </row>
    <row r="300" spans="1:48" x14ac:dyDescent="0.3">
      <c r="A300" t="s">
        <v>875</v>
      </c>
      <c r="B300" t="s">
        <v>876</v>
      </c>
      <c r="C300" t="s">
        <v>3076</v>
      </c>
      <c r="D300" t="s">
        <v>877</v>
      </c>
      <c r="E300">
        <v>17132.744797474999</v>
      </c>
      <c r="F300">
        <v>192.67</v>
      </c>
      <c r="G300">
        <v>23.408944091008799</v>
      </c>
      <c r="H300">
        <f>(Table2[[#This Row],[1Y Return vs Nifty]]-AVERAGE(Table2[1Y Return vs Nifty]))/_xlfn.STDEV.P(Table2[1Y Return vs Nifty])</f>
        <v>-0.15307295464602766</v>
      </c>
      <c r="I300">
        <v>6.60484829957743</v>
      </c>
      <c r="J300">
        <f>(Table2[[#This Row],[1M Return vs Nifty]]-AVERAGE(Table2[1M Return vs Nifty]))/_xlfn.STDEV.P(Table2[1M Return vs Nifty])</f>
        <v>0.74428655587831893</v>
      </c>
      <c r="K300">
        <v>22.163979660577098</v>
      </c>
      <c r="L300">
        <f>(Table2[[#This Row],[6M Return vs Nifty]]-AVERAGE(Table2[6M Return vs Nifty]))/_xlfn.STDEV.P(Table2[6M Return vs Nifty])</f>
        <v>0.56133912842486744</v>
      </c>
      <c r="M300">
        <v>5.5297017143389597</v>
      </c>
      <c r="N300">
        <f>(Table2[[#This Row],[1W Return vs Nifty]]-AVERAGE(Table2[1W Return vs Nifty]))/_xlfn.STDEV.P(Table2[1W Return vs Nifty])</f>
        <v>1.2378567766935193</v>
      </c>
      <c r="O300">
        <v>186.08</v>
      </c>
      <c r="P300">
        <v>177.735522168312</v>
      </c>
      <c r="Q300">
        <v>158.749642144429</v>
      </c>
      <c r="R300">
        <v>59.011997342299402</v>
      </c>
      <c r="S300" s="1">
        <f>(Table2[[#This Row],[Close Price]]-Table2[[#This Row],[20D EMA]])/Table2[[#This Row],[20D EMA]]</f>
        <v>3.5414875322441822E-2</v>
      </c>
      <c r="T300" s="1">
        <f>(Table2[[#This Row],[Close Price]]-Table2[[#This Row],[50D EMA]])/Table2[[#This Row],[50D EMA]]</f>
        <v>8.4026409856018155E-2</v>
      </c>
      <c r="U300" s="1">
        <f>(Table2[[#This Row],[Close Price]]-Table2[[#This Row],[200D EMA]])/Table2[[#This Row],[200D EMA]]</f>
        <v>0.21367202720816558</v>
      </c>
      <c r="V300">
        <v>1.22560467767478</v>
      </c>
      <c r="W300">
        <v>192.39</v>
      </c>
      <c r="X300">
        <v>197.7</v>
      </c>
      <c r="Y300">
        <v>185.32</v>
      </c>
      <c r="Z300">
        <v>200.9</v>
      </c>
      <c r="AA300">
        <v>184.3</v>
      </c>
      <c r="AB300">
        <v>200.9</v>
      </c>
      <c r="AC300" s="1">
        <f>(Table2[[#This Row],[Close Price]]/Table2[[#This Row],[Day Low]])-1</f>
        <v>1.4553770986018844E-3</v>
      </c>
      <c r="AD300" s="1">
        <f>(Table2[[#This Row],[Day High]]/Table2[[#This Row],[Close Price]])-1</f>
        <v>2.6106814760990193E-2</v>
      </c>
      <c r="AE300" s="1">
        <f>(Table2[[#This Row],[Close Price]]/Table2[[#This Row],[Current Week Low]])-1</f>
        <v>3.9661126699762628E-2</v>
      </c>
      <c r="AF300" s="1">
        <f>(Table2[[#This Row],[Current Week High]]/Table2[[#This Row],[Close Price]])-1</f>
        <v>4.2715523952872925E-2</v>
      </c>
      <c r="AG300" s="1">
        <f>(Table2[[#This Row],[Close Price]]/Table2[[#This Row],[Current Month Low]])-1</f>
        <v>4.5415084102007564E-2</v>
      </c>
      <c r="AH300" s="1">
        <f>(Table2[[#This Row],[Current Month High]]/Table2[[#This Row],[Close Price]])-1</f>
        <v>4.2715523952872925E-2</v>
      </c>
      <c r="AI300">
        <v>4.2715523952872898</v>
      </c>
      <c r="AJ300">
        <v>58.772146683147902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0.19</v>
      </c>
      <c r="AM300" t="s">
        <v>3121</v>
      </c>
      <c r="AN300">
        <v>10.46</v>
      </c>
      <c r="AO300" t="s">
        <v>3121</v>
      </c>
      <c r="AP300">
        <v>2.6741710098484001E-2</v>
      </c>
      <c r="AQ300">
        <f>(Table2[[#This Row],[Sharpe Ratio]]-AVERAGE(Table2[Sharpe Ratio]))/_xlfn.STDEV.P(Table2[Sharpe Ratio])</f>
        <v>-0.41197357703392967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1.9784359293167484</v>
      </c>
      <c r="AS300">
        <f>_xlfn.RANK.AVG(Table2[[#This Row],[1Y Return vs Nifty Z-Score]],Table2[1Y Return vs Nifty Z-Score])</f>
        <v>326</v>
      </c>
      <c r="AT300">
        <f>_xlfn.RANK.AVG(Table2[[#This Row],[6M Return vs Nifty Z-Score]],Table2[6M Return vs Nifty Z-Score])</f>
        <v>171</v>
      </c>
      <c r="AU300">
        <f>_xlfn.RANK.AVG(Table2[[#This Row],[Sharpe Ratio Z-Score]],Table2[Sharpe Ratio Z-Score])</f>
        <v>452</v>
      </c>
      <c r="AV300">
        <f>(Table2[[#This Row],[Rank 1Y]]+Table2[[#This Row],[Rank 6M]]+Table2[[#This Row],[Rank Sharpe]])/3</f>
        <v>316.33333333333331</v>
      </c>
    </row>
    <row r="301" spans="1:48" x14ac:dyDescent="0.3">
      <c r="A301" t="s">
        <v>1105</v>
      </c>
      <c r="B301" t="s">
        <v>1106</v>
      </c>
      <c r="C301" t="s">
        <v>3090</v>
      </c>
      <c r="D301" t="s">
        <v>533</v>
      </c>
      <c r="E301">
        <v>11193.8010743</v>
      </c>
      <c r="F301">
        <v>708.5</v>
      </c>
      <c r="G301">
        <v>39.489118494121598</v>
      </c>
      <c r="H301">
        <f>(Table2[[#This Row],[1Y Return vs Nifty]]-AVERAGE(Table2[1Y Return vs Nifty]))/_xlfn.STDEV.P(Table2[1Y Return vs Nifty])</f>
        <v>9.1401946488998284E-2</v>
      </c>
      <c r="I301">
        <v>22.931022125751198</v>
      </c>
      <c r="J301">
        <f>(Table2[[#This Row],[1M Return vs Nifty]]-AVERAGE(Table2[1M Return vs Nifty]))/_xlfn.STDEV.P(Table2[1M Return vs Nifty])</f>
        <v>2.2773066455619548</v>
      </c>
      <c r="K301">
        <v>52.517826124815997</v>
      </c>
      <c r="L301">
        <f>(Table2[[#This Row],[6M Return vs Nifty]]-AVERAGE(Table2[6M Return vs Nifty]))/_xlfn.STDEV.P(Table2[6M Return vs Nifty])</f>
        <v>1.5973905906583539</v>
      </c>
      <c r="M301">
        <v>9.2038857236236797</v>
      </c>
      <c r="N301">
        <f>(Table2[[#This Row],[1W Return vs Nifty]]-AVERAGE(Table2[1W Return vs Nifty]))/_xlfn.STDEV.P(Table2[1W Return vs Nifty])</f>
        <v>1.9658943750975313</v>
      </c>
      <c r="O301">
        <v>613.62</v>
      </c>
      <c r="P301">
        <v>574.50889610723004</v>
      </c>
      <c r="Q301">
        <v>513.58696332313002</v>
      </c>
      <c r="R301">
        <v>77.822762689885906</v>
      </c>
      <c r="S301" s="1">
        <f>(Table2[[#This Row],[Close Price]]-Table2[[#This Row],[20D EMA]])/Table2[[#This Row],[20D EMA]]</f>
        <v>0.15462338254946056</v>
      </c>
      <c r="T301" s="1">
        <f>(Table2[[#This Row],[Close Price]]-Table2[[#This Row],[50D EMA]])/Table2[[#This Row],[50D EMA]]</f>
        <v>0.23322720466239916</v>
      </c>
      <c r="U301" s="1">
        <f>(Table2[[#This Row],[Close Price]]-Table2[[#This Row],[200D EMA]])/Table2[[#This Row],[200D EMA]]</f>
        <v>0.3795132092444447</v>
      </c>
      <c r="V301">
        <v>1.8683396376303101</v>
      </c>
      <c r="W301">
        <v>663.5</v>
      </c>
      <c r="X301">
        <v>717</v>
      </c>
      <c r="Y301">
        <v>600.04999999999995</v>
      </c>
      <c r="Z301">
        <v>717</v>
      </c>
      <c r="AA301">
        <v>600.04999999999995</v>
      </c>
      <c r="AB301">
        <v>717</v>
      </c>
      <c r="AC301" s="1">
        <f>(Table2[[#This Row],[Close Price]]/Table2[[#This Row],[Day Low]])-1</f>
        <v>6.7822155237377446E-2</v>
      </c>
      <c r="AD301" s="1">
        <f>(Table2[[#This Row],[Day High]]/Table2[[#This Row],[Close Price]])-1</f>
        <v>1.1997177134791759E-2</v>
      </c>
      <c r="AE301" s="1">
        <f>(Table2[[#This Row],[Close Price]]/Table2[[#This Row],[Current Week Low]])-1</f>
        <v>0.18073493875510382</v>
      </c>
      <c r="AF301" s="1">
        <f>(Table2[[#This Row],[Current Week High]]/Table2[[#This Row],[Close Price]])-1</f>
        <v>1.1997177134791759E-2</v>
      </c>
      <c r="AG301" s="1">
        <f>(Table2[[#This Row],[Close Price]]/Table2[[#This Row],[Current Month Low]])-1</f>
        <v>0.18073493875510382</v>
      </c>
      <c r="AH301" s="1">
        <f>(Table2[[#This Row],[Current Month High]]/Table2[[#This Row],[Close Price]])-1</f>
        <v>1.1997177134791759E-2</v>
      </c>
      <c r="AI301">
        <v>1.1997177134791699</v>
      </c>
      <c r="AJ301">
        <v>74.442939800566293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0.34</v>
      </c>
      <c r="AM301" t="s">
        <v>3121</v>
      </c>
      <c r="AN301">
        <v>21.08</v>
      </c>
      <c r="AO301" t="s">
        <v>3121</v>
      </c>
      <c r="AP301">
        <v>-2.6163553881141E-2</v>
      </c>
      <c r="AQ301">
        <f>(Table2[[#This Row],[Sharpe Ratio]]-AVERAGE(Table2[Sharpe Ratio]))/_xlfn.STDEV.P(Table2[Sharpe Ratio])</f>
        <v>-1.0274145235570646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4.9045790342497737</v>
      </c>
      <c r="AS301">
        <f>_xlfn.RANK.AVG(Table2[[#This Row],[1Y Return vs Nifty Z-Score]],Table2[1Y Return vs Nifty Z-Score])</f>
        <v>277</v>
      </c>
      <c r="AT301">
        <f>_xlfn.RANK.AVG(Table2[[#This Row],[6M Return vs Nifty Z-Score]],Table2[6M Return vs Nifty Z-Score])</f>
        <v>56</v>
      </c>
      <c r="AU301">
        <f>_xlfn.RANK.AVG(Table2[[#This Row],[Sharpe Ratio Z-Score]],Table2[Sharpe Ratio Z-Score])</f>
        <v>618</v>
      </c>
      <c r="AV301">
        <f>(Table2[[#This Row],[Rank 1Y]]+Table2[[#This Row],[Rank 6M]]+Table2[[#This Row],[Rank Sharpe]])/3</f>
        <v>317</v>
      </c>
    </row>
    <row r="302" spans="1:48" x14ac:dyDescent="0.3">
      <c r="A302" t="s">
        <v>578</v>
      </c>
      <c r="B302" t="s">
        <v>579</v>
      </c>
      <c r="C302" t="s">
        <v>3086</v>
      </c>
      <c r="D302" t="s">
        <v>130</v>
      </c>
      <c r="E302">
        <v>32808.656937270003</v>
      </c>
      <c r="F302">
        <v>324.7</v>
      </c>
      <c r="G302">
        <v>26.136656503658799</v>
      </c>
      <c r="H302">
        <f>(Table2[[#This Row],[1Y Return vs Nifty]]-AVERAGE(Table2[1Y Return vs Nifty]))/_xlfn.STDEV.P(Table2[1Y Return vs Nifty])</f>
        <v>-0.11160218413757463</v>
      </c>
      <c r="I302">
        <v>-1.6836268391452101</v>
      </c>
      <c r="J302">
        <f>(Table2[[#This Row],[1M Return vs Nifty]]-AVERAGE(Table2[1M Return vs Nifty]))/_xlfn.STDEV.P(Table2[1M Return vs Nifty])</f>
        <v>-3.3997384730872889E-2</v>
      </c>
      <c r="K302">
        <v>16.548732263512299</v>
      </c>
      <c r="L302">
        <f>(Table2[[#This Row],[6M Return vs Nifty]]-AVERAGE(Table2[6M Return vs Nifty]))/_xlfn.STDEV.P(Table2[6M Return vs Nifty])</f>
        <v>0.36967691904439187</v>
      </c>
      <c r="M302">
        <v>-2.57956845061371</v>
      </c>
      <c r="N302">
        <f>(Table2[[#This Row],[1W Return vs Nifty]]-AVERAGE(Table2[1W Return vs Nifty]))/_xlfn.STDEV.P(Table2[1W Return vs Nifty])</f>
        <v>-0.36899077388705087</v>
      </c>
      <c r="O302">
        <v>325.67</v>
      </c>
      <c r="P302">
        <v>314.86971986908901</v>
      </c>
      <c r="Q302">
        <v>270.66311660703701</v>
      </c>
      <c r="R302">
        <v>48.185111490933899</v>
      </c>
      <c r="S302" s="1">
        <f>(Table2[[#This Row],[Close Price]]-Table2[[#This Row],[20D EMA]])/Table2[[#This Row],[20D EMA]]</f>
        <v>-2.9784751435503031E-3</v>
      </c>
      <c r="T302" s="1">
        <f>(Table2[[#This Row],[Close Price]]-Table2[[#This Row],[50D EMA]])/Table2[[#This Row],[50D EMA]]</f>
        <v>3.122015078172026E-2</v>
      </c>
      <c r="U302" s="1">
        <f>(Table2[[#This Row],[Close Price]]-Table2[[#This Row],[200D EMA]])/Table2[[#This Row],[200D EMA]]</f>
        <v>0.19964627641311236</v>
      </c>
      <c r="V302">
        <v>0.79975065946217405</v>
      </c>
      <c r="W302">
        <v>314.7</v>
      </c>
      <c r="X302">
        <v>327.5</v>
      </c>
      <c r="Y302">
        <v>314.14999999999998</v>
      </c>
      <c r="Z302">
        <v>334.55</v>
      </c>
      <c r="AA302">
        <v>314.14999999999998</v>
      </c>
      <c r="AB302">
        <v>345.65</v>
      </c>
      <c r="AC302" s="1">
        <f>(Table2[[#This Row],[Close Price]]/Table2[[#This Row],[Day Low]])-1</f>
        <v>3.1776294884016565E-2</v>
      </c>
      <c r="AD302" s="1">
        <f>(Table2[[#This Row],[Day High]]/Table2[[#This Row],[Close Price]])-1</f>
        <v>8.6233446258083823E-3</v>
      </c>
      <c r="AE302" s="1">
        <f>(Table2[[#This Row],[Close Price]]/Table2[[#This Row],[Current Week Low]])-1</f>
        <v>3.3582683431481852E-2</v>
      </c>
      <c r="AF302" s="1">
        <f>(Table2[[#This Row],[Current Week High]]/Table2[[#This Row],[Close Price]])-1</f>
        <v>3.0335694487219067E-2</v>
      </c>
      <c r="AG302" s="1">
        <f>(Table2[[#This Row],[Close Price]]/Table2[[#This Row],[Current Month Low]])-1</f>
        <v>3.3582683431481852E-2</v>
      </c>
      <c r="AH302" s="1">
        <f>(Table2[[#This Row],[Current Month High]]/Table2[[#This Row],[Close Price]])-1</f>
        <v>6.4521096396673805E-2</v>
      </c>
      <c r="AI302">
        <v>7.4530335694487002</v>
      </c>
      <c r="AJ302">
        <v>63.371069182389903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0.05</v>
      </c>
      <c r="AM302" t="s">
        <v>3121</v>
      </c>
      <c r="AN302">
        <v>0.78</v>
      </c>
      <c r="AO302" t="s">
        <v>3121</v>
      </c>
      <c r="AP302">
        <v>3.7556199788023999E-2</v>
      </c>
      <c r="AQ302">
        <f>(Table2[[#This Row],[Sharpe Ratio]]-AVERAGE(Table2[Sharpe Ratio]))/_xlfn.STDEV.P(Table2[Sharpe Ratio])</f>
        <v>-0.28616984277303587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-0.43108326648414236</v>
      </c>
      <c r="AS302">
        <f>_xlfn.RANK.AVG(Table2[[#This Row],[1Y Return vs Nifty Z-Score]],Table2[1Y Return vs Nifty Z-Score])</f>
        <v>318</v>
      </c>
      <c r="AT302">
        <f>_xlfn.RANK.AVG(Table2[[#This Row],[6M Return vs Nifty Z-Score]],Table2[6M Return vs Nifty Z-Score])</f>
        <v>221</v>
      </c>
      <c r="AU302">
        <f>_xlfn.RANK.AVG(Table2[[#This Row],[Sharpe Ratio Z-Score]],Table2[Sharpe Ratio Z-Score])</f>
        <v>413</v>
      </c>
      <c r="AV302">
        <f>(Table2[[#This Row],[Rank 1Y]]+Table2[[#This Row],[Rank 6M]]+Table2[[#This Row],[Rank Sharpe]])/3</f>
        <v>317.33333333333331</v>
      </c>
    </row>
    <row r="303" spans="1:48" x14ac:dyDescent="0.3">
      <c r="A303" t="s">
        <v>904</v>
      </c>
      <c r="B303" t="s">
        <v>905</v>
      </c>
      <c r="C303" t="s">
        <v>3080</v>
      </c>
      <c r="D303" t="s">
        <v>54</v>
      </c>
      <c r="E303">
        <v>16302.466333439999</v>
      </c>
      <c r="F303">
        <v>1198.05</v>
      </c>
      <c r="G303">
        <v>18.813426020674299</v>
      </c>
      <c r="H303">
        <f>(Table2[[#This Row],[1Y Return vs Nifty]]-AVERAGE(Table2[1Y Return vs Nifty]))/_xlfn.STDEV.P(Table2[1Y Return vs Nifty])</f>
        <v>-0.22294090493963686</v>
      </c>
      <c r="I303">
        <v>11.9248319372438</v>
      </c>
      <c r="J303">
        <f>(Table2[[#This Row],[1M Return vs Nifty]]-AVERAGE(Table2[1M Return vs Nifty]))/_xlfn.STDEV.P(Table2[1M Return vs Nifty])</f>
        <v>1.2438305323277075</v>
      </c>
      <c r="K303">
        <v>19.757592913278401</v>
      </c>
      <c r="L303">
        <f>(Table2[[#This Row],[6M Return vs Nifty]]-AVERAGE(Table2[6M Return vs Nifty]))/_xlfn.STDEV.P(Table2[6M Return vs Nifty])</f>
        <v>0.47920322808105537</v>
      </c>
      <c r="M303">
        <v>6.3894241615789804</v>
      </c>
      <c r="N303">
        <f>(Table2[[#This Row],[1W Return vs Nifty]]-AVERAGE(Table2[1W Return vs Nifty]))/_xlfn.STDEV.P(Table2[1W Return vs Nifty])</f>
        <v>1.4082103202833232</v>
      </c>
      <c r="O303">
        <v>1095.9100000000001</v>
      </c>
      <c r="P303">
        <v>1039.9661115266599</v>
      </c>
      <c r="Q303">
        <v>926.56299634408299</v>
      </c>
      <c r="R303">
        <v>78.977521914726097</v>
      </c>
      <c r="S303" s="1">
        <f>(Table2[[#This Row],[Close Price]]-Table2[[#This Row],[20D EMA]])/Table2[[#This Row],[20D EMA]]</f>
        <v>9.3201084030622827E-2</v>
      </c>
      <c r="T303" s="1">
        <f>(Table2[[#This Row],[Close Price]]-Table2[[#This Row],[50D EMA]])/Table2[[#This Row],[50D EMA]]</f>
        <v>0.15200869213062573</v>
      </c>
      <c r="U303" s="1">
        <f>(Table2[[#This Row],[Close Price]]-Table2[[#This Row],[200D EMA]])/Table2[[#This Row],[200D EMA]]</f>
        <v>0.2930043663810411</v>
      </c>
      <c r="V303">
        <v>1.36272711788134</v>
      </c>
      <c r="W303">
        <v>1160</v>
      </c>
      <c r="X303">
        <v>1209.75</v>
      </c>
      <c r="Y303">
        <v>1051.05</v>
      </c>
      <c r="Z303">
        <v>1209.75</v>
      </c>
      <c r="AA303">
        <v>1051.05</v>
      </c>
      <c r="AB303">
        <v>1209.75</v>
      </c>
      <c r="AC303" s="1">
        <f>(Table2[[#This Row],[Close Price]]/Table2[[#This Row],[Day Low]])-1</f>
        <v>3.2801724137931032E-2</v>
      </c>
      <c r="AD303" s="1">
        <f>(Table2[[#This Row],[Day High]]/Table2[[#This Row],[Close Price]])-1</f>
        <v>9.7658695379991833E-3</v>
      </c>
      <c r="AE303" s="1">
        <f>(Table2[[#This Row],[Close Price]]/Table2[[#This Row],[Current Week Low]])-1</f>
        <v>0.13986013986013979</v>
      </c>
      <c r="AF303" s="1">
        <f>(Table2[[#This Row],[Current Week High]]/Table2[[#This Row],[Close Price]])-1</f>
        <v>9.7658695379991833E-3</v>
      </c>
      <c r="AG303" s="1">
        <f>(Table2[[#This Row],[Close Price]]/Table2[[#This Row],[Current Month Low]])-1</f>
        <v>0.13986013986013979</v>
      </c>
      <c r="AH303" s="1">
        <f>(Table2[[#This Row],[Current Month High]]/Table2[[#This Row],[Close Price]])-1</f>
        <v>9.7658695379991833E-3</v>
      </c>
      <c r="AI303">
        <v>0.976586953799918</v>
      </c>
      <c r="AJ303">
        <v>51.460176991150398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0.15</v>
      </c>
      <c r="AM303" t="s">
        <v>3121</v>
      </c>
      <c r="AN303">
        <v>14.24</v>
      </c>
      <c r="AO303" t="s">
        <v>3121</v>
      </c>
      <c r="AP303">
        <v>3.6667880109258998E-2</v>
      </c>
      <c r="AQ303">
        <f>(Table2[[#This Row],[Sharpe Ratio]]-AVERAGE(Table2[Sharpe Ratio]))/_xlfn.STDEV.P(Table2[Sharpe Ratio])</f>
        <v>-0.29650356503032976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2.6117996107221195</v>
      </c>
      <c r="AS303">
        <f>_xlfn.RANK.AVG(Table2[[#This Row],[1Y Return vs Nifty Z-Score]],Table2[1Y Return vs Nifty Z-Score])</f>
        <v>351</v>
      </c>
      <c r="AT303">
        <f>_xlfn.RANK.AVG(Table2[[#This Row],[6M Return vs Nifty Z-Score]],Table2[6M Return vs Nifty Z-Score])</f>
        <v>186</v>
      </c>
      <c r="AU303">
        <f>_xlfn.RANK.AVG(Table2[[#This Row],[Sharpe Ratio Z-Score]],Table2[Sharpe Ratio Z-Score])</f>
        <v>418</v>
      </c>
      <c r="AV303">
        <f>(Table2[[#This Row],[Rank 1Y]]+Table2[[#This Row],[Rank 6M]]+Table2[[#This Row],[Rank Sharpe]])/3</f>
        <v>318.33333333333331</v>
      </c>
    </row>
    <row r="304" spans="1:48" x14ac:dyDescent="0.3">
      <c r="A304" t="s">
        <v>996</v>
      </c>
      <c r="B304" t="s">
        <v>997</v>
      </c>
      <c r="C304" t="s">
        <v>3088</v>
      </c>
      <c r="D304" t="s">
        <v>717</v>
      </c>
      <c r="E304">
        <v>13552.705972330001</v>
      </c>
      <c r="F304">
        <v>10420.450000000001</v>
      </c>
      <c r="G304">
        <v>1.72159161356838</v>
      </c>
      <c r="H304">
        <f>(Table2[[#This Row],[1Y Return vs Nifty]]-AVERAGE(Table2[1Y Return vs Nifty]))/_xlfn.STDEV.P(Table2[1Y Return vs Nifty])</f>
        <v>-0.48279657703263207</v>
      </c>
      <c r="I304">
        <v>13.3899406831418</v>
      </c>
      <c r="J304">
        <f>(Table2[[#This Row],[1M Return vs Nifty]]-AVERAGE(Table2[1M Return vs Nifty]))/_xlfn.STDEV.P(Table2[1M Return vs Nifty])</f>
        <v>1.3814035586195155</v>
      </c>
      <c r="K304">
        <v>17.753159938086899</v>
      </c>
      <c r="L304">
        <f>(Table2[[#This Row],[6M Return vs Nifty]]-AVERAGE(Table2[6M Return vs Nifty]))/_xlfn.STDEV.P(Table2[6M Return vs Nifty])</f>
        <v>0.41078699894374276</v>
      </c>
      <c r="M304">
        <v>16.844101485202799</v>
      </c>
      <c r="N304">
        <f>(Table2[[#This Row],[1W Return vs Nifty]]-AVERAGE(Table2[1W Return vs Nifty]))/_xlfn.STDEV.P(Table2[1W Return vs Nifty])</f>
        <v>3.4797990462550903</v>
      </c>
      <c r="O304">
        <v>9345.06</v>
      </c>
      <c r="P304">
        <v>8749.0537525045402</v>
      </c>
      <c r="Q304">
        <v>7982.3439120785897</v>
      </c>
      <c r="R304">
        <v>85.635597669734196</v>
      </c>
      <c r="S304" s="1">
        <f>(Table2[[#This Row],[Close Price]]-Table2[[#This Row],[20D EMA]])/Table2[[#This Row],[20D EMA]]</f>
        <v>0.11507577265421531</v>
      </c>
      <c r="T304" s="1">
        <f>(Table2[[#This Row],[Close Price]]-Table2[[#This Row],[50D EMA]])/Table2[[#This Row],[50D EMA]]</f>
        <v>0.19103737327216669</v>
      </c>
      <c r="U304" s="1">
        <f>(Table2[[#This Row],[Close Price]]-Table2[[#This Row],[200D EMA]])/Table2[[#This Row],[200D EMA]]</f>
        <v>0.30543736461068266</v>
      </c>
      <c r="V304">
        <v>1.8245911219394899</v>
      </c>
      <c r="W304">
        <v>10300</v>
      </c>
      <c r="X304">
        <v>10789.95</v>
      </c>
      <c r="Y304">
        <v>8760</v>
      </c>
      <c r="Z304">
        <v>10789.95</v>
      </c>
      <c r="AA304">
        <v>8760</v>
      </c>
      <c r="AB304">
        <v>10789.95</v>
      </c>
      <c r="AC304" s="1">
        <f>(Table2[[#This Row],[Close Price]]/Table2[[#This Row],[Day Low]])-1</f>
        <v>1.1694174757281628E-2</v>
      </c>
      <c r="AD304" s="1">
        <f>(Table2[[#This Row],[Day High]]/Table2[[#This Row],[Close Price]])-1</f>
        <v>3.5459121247163106E-2</v>
      </c>
      <c r="AE304" s="1">
        <f>(Table2[[#This Row],[Close Price]]/Table2[[#This Row],[Current Week Low]])-1</f>
        <v>0.18954908675799098</v>
      </c>
      <c r="AF304" s="1">
        <f>(Table2[[#This Row],[Current Week High]]/Table2[[#This Row],[Close Price]])-1</f>
        <v>3.5459121247163106E-2</v>
      </c>
      <c r="AG304" s="1">
        <f>(Table2[[#This Row],[Close Price]]/Table2[[#This Row],[Current Month Low]])-1</f>
        <v>0.18954908675799098</v>
      </c>
      <c r="AH304" s="1">
        <f>(Table2[[#This Row],[Current Month High]]/Table2[[#This Row],[Close Price]])-1</f>
        <v>3.5459121247163106E-2</v>
      </c>
      <c r="AI304">
        <v>3.5459121247163101</v>
      </c>
      <c r="AJ304">
        <v>58.096401262289099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0.39</v>
      </c>
      <c r="AM304" t="s">
        <v>3121</v>
      </c>
      <c r="AN304">
        <v>17.170000000000002</v>
      </c>
      <c r="AO304" t="s">
        <v>3121</v>
      </c>
      <c r="AP304">
        <v>8.2010297160461001E-2</v>
      </c>
      <c r="AQ304">
        <f>(Table2[[#This Row],[Sharpe Ratio]]-AVERAGE(Table2[Sharpe Ratio]))/_xlfn.STDEV.P(Table2[Sharpe Ratio])</f>
        <v>0.23095963935677158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5.0201526661424882</v>
      </c>
      <c r="AS304">
        <f>_xlfn.RANK.AVG(Table2[[#This Row],[1Y Return vs Nifty Z-Score]],Table2[1Y Return vs Nifty Z-Score])</f>
        <v>471</v>
      </c>
      <c r="AT304">
        <f>_xlfn.RANK.AVG(Table2[[#This Row],[6M Return vs Nifty Z-Score]],Table2[6M Return vs Nifty Z-Score])</f>
        <v>210</v>
      </c>
      <c r="AU304">
        <f>_xlfn.RANK.AVG(Table2[[#This Row],[Sharpe Ratio Z-Score]],Table2[Sharpe Ratio Z-Score])</f>
        <v>274</v>
      </c>
      <c r="AV304">
        <f>(Table2[[#This Row],[Rank 1Y]]+Table2[[#This Row],[Rank 6M]]+Table2[[#This Row],[Rank Sharpe]])/3</f>
        <v>318.33333333333331</v>
      </c>
    </row>
    <row r="305" spans="1:48" x14ac:dyDescent="0.3">
      <c r="A305" t="s">
        <v>1060</v>
      </c>
      <c r="B305" t="s">
        <v>1061</v>
      </c>
      <c r="C305" t="s">
        <v>3081</v>
      </c>
      <c r="D305" t="s">
        <v>101</v>
      </c>
      <c r="E305">
        <v>12014.113323731</v>
      </c>
      <c r="F305">
        <v>17.53</v>
      </c>
      <c r="G305">
        <v>116.019131004936</v>
      </c>
      <c r="H305">
        <f>(Table2[[#This Row],[1Y Return vs Nifty]]-AVERAGE(Table2[1Y Return vs Nifty]))/_xlfn.STDEV.P(Table2[1Y Return vs Nifty])</f>
        <v>1.2549258470022808</v>
      </c>
      <c r="I305">
        <v>-4.4771016653512401</v>
      </c>
      <c r="J305">
        <f>(Table2[[#This Row],[1M Return vs Nifty]]-AVERAGE(Table2[1M Return vs Nifty]))/_xlfn.STDEV.P(Table2[1M Return vs Nifty])</f>
        <v>-0.29630336494368986</v>
      </c>
      <c r="K305">
        <v>-36.469475224883297</v>
      </c>
      <c r="L305">
        <f>(Table2[[#This Row],[6M Return vs Nifty]]-AVERAGE(Table2[6M Return vs Nifty]))/_xlfn.STDEV.P(Table2[6M Return vs Nifty])</f>
        <v>-1.4399649481919541</v>
      </c>
      <c r="M305">
        <v>-3.71819357075811</v>
      </c>
      <c r="N305">
        <f>(Table2[[#This Row],[1W Return vs Nifty]]-AVERAGE(Table2[1W Return vs Nifty]))/_xlfn.STDEV.P(Table2[1W Return vs Nifty])</f>
        <v>-0.59460873310128981</v>
      </c>
      <c r="O305">
        <v>18.72</v>
      </c>
      <c r="P305">
        <v>18.813292462155299</v>
      </c>
      <c r="Q305">
        <v>16.609803318649501</v>
      </c>
      <c r="R305">
        <v>35.981284669405198</v>
      </c>
      <c r="S305" s="1">
        <f>(Table2[[#This Row],[Close Price]]-Table2[[#This Row],[20D EMA]])/Table2[[#This Row],[20D EMA]]</f>
        <v>-6.3568376068375954E-2</v>
      </c>
      <c r="T305" s="1">
        <f>(Table2[[#This Row],[Close Price]]-Table2[[#This Row],[50D EMA]])/Table2[[#This Row],[50D EMA]]</f>
        <v>-6.8212008330639701E-2</v>
      </c>
      <c r="U305" s="1">
        <f>(Table2[[#This Row],[Close Price]]-Table2[[#This Row],[200D EMA]])/Table2[[#This Row],[200D EMA]]</f>
        <v>5.5400817438777415E-2</v>
      </c>
      <c r="V305">
        <v>1.3296465974311</v>
      </c>
      <c r="W305">
        <v>17.02</v>
      </c>
      <c r="X305">
        <v>17.829999999999998</v>
      </c>
      <c r="Y305">
        <v>17.02</v>
      </c>
      <c r="Z305">
        <v>19.39</v>
      </c>
      <c r="AA305">
        <v>17.02</v>
      </c>
      <c r="AB305">
        <v>20.05</v>
      </c>
      <c r="AC305" s="1">
        <f>(Table2[[#This Row],[Close Price]]/Table2[[#This Row],[Day Low]])-1</f>
        <v>2.9964747356051813E-2</v>
      </c>
      <c r="AD305" s="1">
        <f>(Table2[[#This Row],[Day High]]/Table2[[#This Row],[Close Price]])-1</f>
        <v>1.7113519680547418E-2</v>
      </c>
      <c r="AE305" s="1">
        <f>(Table2[[#This Row],[Close Price]]/Table2[[#This Row],[Current Week Low]])-1</f>
        <v>2.9964747356051813E-2</v>
      </c>
      <c r="AF305" s="1">
        <f>(Table2[[#This Row],[Current Week High]]/Table2[[#This Row],[Close Price]])-1</f>
        <v>0.10610382201939528</v>
      </c>
      <c r="AG305" s="1">
        <f>(Table2[[#This Row],[Close Price]]/Table2[[#This Row],[Current Month Low]])-1</f>
        <v>2.9964747356051813E-2</v>
      </c>
      <c r="AH305" s="1">
        <f>(Table2[[#This Row],[Current Month High]]/Table2[[#This Row],[Close Price]])-1</f>
        <v>0.1437535653166</v>
      </c>
      <c r="AI305">
        <v>36.908157444380997</v>
      </c>
      <c r="AJ305">
        <v>152.23021582733799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-0.13</v>
      </c>
      <c r="AM305" t="s">
        <v>3120</v>
      </c>
      <c r="AN305">
        <v>-6.76</v>
      </c>
      <c r="AO305" t="s">
        <v>3120</v>
      </c>
      <c r="AP305">
        <v>0.12239107493107</v>
      </c>
      <c r="AQ305">
        <f>(Table2[[#This Row],[Sharpe Ratio]]-AVERAGE(Table2[Sharpe Ratio]))/_xlfn.STDEV.P(Table2[Sharpe Ratio])</f>
        <v>0.70070465569493834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76</v>
      </c>
      <c r="AT305">
        <f>_xlfn.RANK.AVG(Table2[[#This Row],[6M Return vs Nifty Z-Score]],Table2[6M Return vs Nifty Z-Score])</f>
        <v>712</v>
      </c>
      <c r="AU305">
        <f>_xlfn.RANK.AVG(Table2[[#This Row],[Sharpe Ratio Z-Score]],Table2[Sharpe Ratio Z-Score])</f>
        <v>175</v>
      </c>
      <c r="AV305">
        <f>(Table2[[#This Row],[Rank 1Y]]+Table2[[#This Row],[Rank 6M]]+Table2[[#This Row],[Rank Sharpe]])/3</f>
        <v>321</v>
      </c>
    </row>
    <row r="306" spans="1:48" x14ac:dyDescent="0.3">
      <c r="A306" t="s">
        <v>300</v>
      </c>
      <c r="B306" t="s">
        <v>301</v>
      </c>
      <c r="C306" t="s">
        <v>3083</v>
      </c>
      <c r="D306" t="s">
        <v>136</v>
      </c>
      <c r="E306">
        <v>92699.230277159993</v>
      </c>
      <c r="F306">
        <v>916.2</v>
      </c>
      <c r="G306">
        <v>10.8258077126243</v>
      </c>
      <c r="H306">
        <f>(Table2[[#This Row],[1Y Return vs Nifty]]-AVERAGE(Table2[1Y Return vs Nifty]))/_xlfn.STDEV.P(Table2[1Y Return vs Nifty])</f>
        <v>-0.34438064478392794</v>
      </c>
      <c r="I306">
        <v>-11.3752486283755</v>
      </c>
      <c r="J306">
        <f>(Table2[[#This Row],[1M Return vs Nifty]]-AVERAGE(Table2[1M Return vs Nifty]))/_xlfn.STDEV.P(Table2[1M Return vs Nifty])</f>
        <v>-0.94403613984240753</v>
      </c>
      <c r="K306">
        <v>8.4557431438627493</v>
      </c>
      <c r="L306">
        <f>(Table2[[#This Row],[6M Return vs Nifty]]-AVERAGE(Table2[6M Return vs Nifty]))/_xlfn.STDEV.P(Table2[6M Return vs Nifty])</f>
        <v>9.3443288452268056E-2</v>
      </c>
      <c r="M306">
        <v>-3.7792799428400299</v>
      </c>
      <c r="N306">
        <f>(Table2[[#This Row],[1W Return vs Nifty]]-AVERAGE(Table2[1W Return vs Nifty]))/_xlfn.STDEV.P(Table2[1W Return vs Nifty])</f>
        <v>-0.60671296509221639</v>
      </c>
      <c r="O306">
        <v>962.09</v>
      </c>
      <c r="P306">
        <v>980.40964437192497</v>
      </c>
      <c r="Q306">
        <v>870.75102609851695</v>
      </c>
      <c r="R306">
        <v>33.890792532938697</v>
      </c>
      <c r="S306" s="1">
        <f>(Table2[[#This Row],[Close Price]]-Table2[[#This Row],[20D EMA]])/Table2[[#This Row],[20D EMA]]</f>
        <v>-4.7698240289370003E-2</v>
      </c>
      <c r="T306" s="1">
        <f>(Table2[[#This Row],[Close Price]]-Table2[[#This Row],[50D EMA]])/Table2[[#This Row],[50D EMA]]</f>
        <v>-6.5492669049639171E-2</v>
      </c>
      <c r="U306" s="1">
        <f>(Table2[[#This Row],[Close Price]]-Table2[[#This Row],[200D EMA]])/Table2[[#This Row],[200D EMA]]</f>
        <v>5.2195142514068073E-2</v>
      </c>
      <c r="V306">
        <v>0.922015243763041</v>
      </c>
      <c r="W306">
        <v>913.55</v>
      </c>
      <c r="X306">
        <v>937</v>
      </c>
      <c r="Y306">
        <v>903.45</v>
      </c>
      <c r="Z306">
        <v>949.85</v>
      </c>
      <c r="AA306">
        <v>903.45</v>
      </c>
      <c r="AB306">
        <v>1006.65</v>
      </c>
      <c r="AC306" s="1">
        <f>(Table2[[#This Row],[Close Price]]/Table2[[#This Row],[Day Low]])-1</f>
        <v>2.9007717147393475E-3</v>
      </c>
      <c r="AD306" s="1">
        <f>(Table2[[#This Row],[Day High]]/Table2[[#This Row],[Close Price]])-1</f>
        <v>2.2702466710325275E-2</v>
      </c>
      <c r="AE306" s="1">
        <f>(Table2[[#This Row],[Close Price]]/Table2[[#This Row],[Current Week Low]])-1</f>
        <v>1.4112568487464783E-2</v>
      </c>
      <c r="AF306" s="1">
        <f>(Table2[[#This Row],[Current Week High]]/Table2[[#This Row],[Close Price]])-1</f>
        <v>3.6727788692425101E-2</v>
      </c>
      <c r="AG306" s="1">
        <f>(Table2[[#This Row],[Close Price]]/Table2[[#This Row],[Current Month Low]])-1</f>
        <v>1.4112568487464783E-2</v>
      </c>
      <c r="AH306" s="1">
        <f>(Table2[[#This Row],[Current Month High]]/Table2[[#This Row],[Close Price]])-1</f>
        <v>9.8722986247544053E-2</v>
      </c>
      <c r="AI306">
        <v>19.7336826020519</v>
      </c>
      <c r="AJ306">
        <v>57.530949105914701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-7.0000000000000007E-2</v>
      </c>
      <c r="AM306" t="s">
        <v>3120</v>
      </c>
      <c r="AN306">
        <v>-5.78</v>
      </c>
      <c r="AO306" t="s">
        <v>3120</v>
      </c>
      <c r="AP306">
        <v>8.2483753751905003E-2</v>
      </c>
      <c r="AQ306">
        <f>(Table2[[#This Row],[Sharpe Ratio]]-AVERAGE(Table2[Sharpe Ratio]))/_xlfn.STDEV.P(Table2[Sharpe Ratio])</f>
        <v>0.23646730628549406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409</v>
      </c>
      <c r="AT306">
        <f>_xlfn.RANK.AVG(Table2[[#This Row],[6M Return vs Nifty Z-Score]],Table2[6M Return vs Nifty Z-Score])</f>
        <v>283</v>
      </c>
      <c r="AU306">
        <f>_xlfn.RANK.AVG(Table2[[#This Row],[Sharpe Ratio Z-Score]],Table2[Sharpe Ratio Z-Score])</f>
        <v>271</v>
      </c>
      <c r="AV306">
        <f>(Table2[[#This Row],[Rank 1Y]]+Table2[[#This Row],[Rank 6M]]+Table2[[#This Row],[Rank Sharpe]])/3</f>
        <v>321</v>
      </c>
    </row>
    <row r="307" spans="1:48" x14ac:dyDescent="0.3">
      <c r="A307" t="s">
        <v>30</v>
      </c>
      <c r="B307" t="s">
        <v>31</v>
      </c>
      <c r="C307" t="s">
        <v>3076</v>
      </c>
      <c r="D307" t="s">
        <v>32</v>
      </c>
      <c r="E307">
        <v>735655.80293461995</v>
      </c>
      <c r="F307">
        <v>824.3</v>
      </c>
      <c r="G307">
        <v>19.550990019470401</v>
      </c>
      <c r="H307">
        <f>(Table2[[#This Row],[1Y Return vs Nifty]]-AVERAGE(Table2[1Y Return vs Nifty]))/_xlfn.STDEV.P(Table2[1Y Return vs Nifty])</f>
        <v>-0.21172735207844864</v>
      </c>
      <c r="I307">
        <v>-5.8318361347229901</v>
      </c>
      <c r="J307">
        <f>(Table2[[#This Row],[1M Return vs Nifty]]-AVERAGE(Table2[1M Return vs Nifty]))/_xlfn.STDEV.P(Table2[1M Return vs Nifty])</f>
        <v>-0.42351229827038611</v>
      </c>
      <c r="K307">
        <v>1.79003484394719</v>
      </c>
      <c r="L307">
        <f>(Table2[[#This Row],[6M Return vs Nifty]]-AVERAGE(Table2[6M Return vs Nifty]))/_xlfn.STDEV.P(Table2[6M Return vs Nifty])</f>
        <v>-0.13407373608976689</v>
      </c>
      <c r="M307">
        <v>-3.8309294504882998</v>
      </c>
      <c r="N307">
        <f>(Table2[[#This Row],[1W Return vs Nifty]]-AVERAGE(Table2[1W Return vs Nifty]))/_xlfn.STDEV.P(Table2[1W Return vs Nifty])</f>
        <v>-0.61694728743752447</v>
      </c>
      <c r="O307">
        <v>841.52</v>
      </c>
      <c r="P307">
        <v>838.92845793594404</v>
      </c>
      <c r="Q307">
        <v>753.12326223406706</v>
      </c>
      <c r="R307">
        <v>41.7802384931841</v>
      </c>
      <c r="S307" s="1">
        <f>(Table2[[#This Row],[Close Price]]-Table2[[#This Row],[20D EMA]])/Table2[[#This Row],[20D EMA]]</f>
        <v>-2.046297176537697E-2</v>
      </c>
      <c r="T307" s="1">
        <f>(Table2[[#This Row],[Close Price]]-Table2[[#This Row],[50D EMA]])/Table2[[#This Row],[50D EMA]]</f>
        <v>-1.7437074398376211E-2</v>
      </c>
      <c r="U307" s="1">
        <f>(Table2[[#This Row],[Close Price]]-Table2[[#This Row],[200D EMA]])/Table2[[#This Row],[200D EMA]]</f>
        <v>9.450874954359266E-2</v>
      </c>
      <c r="V307">
        <v>0.80878780301119202</v>
      </c>
      <c r="W307">
        <v>809.55</v>
      </c>
      <c r="X307">
        <v>829.95</v>
      </c>
      <c r="Y307">
        <v>795.65</v>
      </c>
      <c r="Z307">
        <v>831.35</v>
      </c>
      <c r="AA307">
        <v>795.65</v>
      </c>
      <c r="AB307">
        <v>881.4</v>
      </c>
      <c r="AC307" s="1">
        <f>(Table2[[#This Row],[Close Price]]/Table2[[#This Row],[Day Low]])-1</f>
        <v>1.8219998764745782E-2</v>
      </c>
      <c r="AD307" s="1">
        <f>(Table2[[#This Row],[Day High]]/Table2[[#This Row],[Close Price]])-1</f>
        <v>6.8543006187069544E-3</v>
      </c>
      <c r="AE307" s="1">
        <f>(Table2[[#This Row],[Close Price]]/Table2[[#This Row],[Current Week Low]])-1</f>
        <v>3.6008295104631438E-2</v>
      </c>
      <c r="AF307" s="1">
        <f>(Table2[[#This Row],[Current Week High]]/Table2[[#This Row],[Close Price]])-1</f>
        <v>8.552711391483836E-3</v>
      </c>
      <c r="AG307" s="1">
        <f>(Table2[[#This Row],[Close Price]]/Table2[[#This Row],[Current Month Low]])-1</f>
        <v>3.6008295104631438E-2</v>
      </c>
      <c r="AH307" s="1">
        <f>(Table2[[#This Row],[Current Month High]]/Table2[[#This Row],[Close Price]])-1</f>
        <v>6.9270896518258018E-2</v>
      </c>
      <c r="AI307">
        <v>10.639330340895301</v>
      </c>
      <c r="AJ307">
        <v>51.748895434462398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-0.05</v>
      </c>
      <c r="AM307" t="s">
        <v>3120</v>
      </c>
      <c r="AN307">
        <v>-3.25</v>
      </c>
      <c r="AO307" t="s">
        <v>3120</v>
      </c>
      <c r="AP307">
        <v>8.5784363603882002E-2</v>
      </c>
      <c r="AQ307">
        <f>(Table2[[#This Row],[Sharpe Ratio]]-AVERAGE(Table2[Sharpe Ratio]))/_xlfn.STDEV.P(Table2[Sharpe Ratio])</f>
        <v>0.27486292703481346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-1.1113977468413125</v>
      </c>
      <c r="AS307">
        <f>_xlfn.RANK.AVG(Table2[[#This Row],[1Y Return vs Nifty Z-Score]],Table2[1Y Return vs Nifty Z-Score])</f>
        <v>347</v>
      </c>
      <c r="AT307">
        <f>_xlfn.RANK.AVG(Table2[[#This Row],[6M Return vs Nifty Z-Score]],Table2[6M Return vs Nifty Z-Score])</f>
        <v>358</v>
      </c>
      <c r="AU307">
        <f>_xlfn.RANK.AVG(Table2[[#This Row],[Sharpe Ratio Z-Score]],Table2[Sharpe Ratio Z-Score])</f>
        <v>261</v>
      </c>
      <c r="AV307">
        <f>(Table2[[#This Row],[Rank 1Y]]+Table2[[#This Row],[Rank 6M]]+Table2[[#This Row],[Rank Sharpe]])/3</f>
        <v>322</v>
      </c>
    </row>
    <row r="308" spans="1:48" x14ac:dyDescent="0.3">
      <c r="A308" t="s">
        <v>1429</v>
      </c>
      <c r="B308" t="s">
        <v>1430</v>
      </c>
      <c r="C308" t="s">
        <v>3086</v>
      </c>
      <c r="D308" t="s">
        <v>86</v>
      </c>
      <c r="E308">
        <v>7257.9149892599999</v>
      </c>
      <c r="F308">
        <v>3669.9</v>
      </c>
      <c r="G308">
        <v>26.574630759842499</v>
      </c>
      <c r="H308">
        <f>(Table2[[#This Row],[1Y Return vs Nifty]]-AVERAGE(Table2[1Y Return vs Nifty]))/_xlfn.STDEV.P(Table2[1Y Return vs Nifty])</f>
        <v>-0.10494344336176131</v>
      </c>
      <c r="I308">
        <v>8.7250261549250094</v>
      </c>
      <c r="J308">
        <f>(Table2[[#This Row],[1M Return vs Nifty]]-AVERAGE(Table2[1M Return vs Nifty]))/_xlfn.STDEV.P(Table2[1M Return vs Nifty])</f>
        <v>0.94337026529830759</v>
      </c>
      <c r="K308">
        <v>57.670475880972198</v>
      </c>
      <c r="L308">
        <f>(Table2[[#This Row],[6M Return vs Nifty]]-AVERAGE(Table2[6M Return vs Nifty]))/_xlfn.STDEV.P(Table2[6M Return vs Nifty])</f>
        <v>1.7732632043823524</v>
      </c>
      <c r="M308">
        <v>6.7216166530273096</v>
      </c>
      <c r="N308">
        <f>(Table2[[#This Row],[1W Return vs Nifty]]-AVERAGE(Table2[1W Return vs Nifty]))/_xlfn.STDEV.P(Table2[1W Return vs Nifty])</f>
        <v>1.4740340849806632</v>
      </c>
      <c r="O308">
        <v>3370.45</v>
      </c>
      <c r="P308">
        <v>3067.6937583700401</v>
      </c>
      <c r="Q308">
        <v>2479.3923019662002</v>
      </c>
      <c r="R308">
        <v>74.8749013415094</v>
      </c>
      <c r="S308" s="1">
        <f>(Table2[[#This Row],[Close Price]]-Table2[[#This Row],[20D EMA]])/Table2[[#This Row],[20D EMA]]</f>
        <v>8.8845703096025838E-2</v>
      </c>
      <c r="T308" s="1">
        <f>(Table2[[#This Row],[Close Price]]-Table2[[#This Row],[50D EMA]])/Table2[[#This Row],[50D EMA]]</f>
        <v>0.19630585353797853</v>
      </c>
      <c r="U308" s="1">
        <f>(Table2[[#This Row],[Close Price]]-Table2[[#This Row],[200D EMA]])/Table2[[#This Row],[200D EMA]]</f>
        <v>0.48016108507302657</v>
      </c>
      <c r="V308">
        <v>0.95654322981833695</v>
      </c>
      <c r="W308">
        <v>3585.65</v>
      </c>
      <c r="X308">
        <v>3714.5</v>
      </c>
      <c r="Y308">
        <v>3125.05</v>
      </c>
      <c r="Z308">
        <v>3820.05</v>
      </c>
      <c r="AA308">
        <v>3125.05</v>
      </c>
      <c r="AB308">
        <v>3820.05</v>
      </c>
      <c r="AC308" s="1">
        <f>(Table2[[#This Row],[Close Price]]/Table2[[#This Row],[Day Low]])-1</f>
        <v>2.3496437187120911E-2</v>
      </c>
      <c r="AD308" s="1">
        <f>(Table2[[#This Row],[Day High]]/Table2[[#This Row],[Close Price]])-1</f>
        <v>1.2152919698084297E-2</v>
      </c>
      <c r="AE308" s="1">
        <f>(Table2[[#This Row],[Close Price]]/Table2[[#This Row],[Current Week Low]])-1</f>
        <v>0.1743492104126334</v>
      </c>
      <c r="AF308" s="1">
        <f>(Table2[[#This Row],[Current Week High]]/Table2[[#This Row],[Close Price]])-1</f>
        <v>4.0913921360255179E-2</v>
      </c>
      <c r="AG308" s="1">
        <f>(Table2[[#This Row],[Close Price]]/Table2[[#This Row],[Current Month Low]])-1</f>
        <v>0.1743492104126334</v>
      </c>
      <c r="AH308" s="1">
        <f>(Table2[[#This Row],[Current Month High]]/Table2[[#This Row],[Close Price]])-1</f>
        <v>4.0913921360255179E-2</v>
      </c>
      <c r="AI308">
        <v>4.0913921360255099</v>
      </c>
      <c r="AJ308">
        <v>130.08777429467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0.48</v>
      </c>
      <c r="AM308" t="s">
        <v>3121</v>
      </c>
      <c r="AN308">
        <v>5.56</v>
      </c>
      <c r="AO308" t="s">
        <v>3121</v>
      </c>
      <c r="AP308">
        <v>-2.4337376239466999E-2</v>
      </c>
      <c r="AQ308">
        <f>(Table2[[#This Row],[Sharpe Ratio]]-AVERAGE(Table2[Sharpe Ratio]))/_xlfn.STDEV.P(Table2[Sharpe Ratio])</f>
        <v>-1.0061708057912091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3.0795533055083526</v>
      </c>
      <c r="AS308">
        <f>_xlfn.RANK.AVG(Table2[[#This Row],[1Y Return vs Nifty Z-Score]],Table2[1Y Return vs Nifty Z-Score])</f>
        <v>313</v>
      </c>
      <c r="AT308">
        <f>_xlfn.RANK.AVG(Table2[[#This Row],[6M Return vs Nifty Z-Score]],Table2[6M Return vs Nifty Z-Score])</f>
        <v>44</v>
      </c>
      <c r="AU308">
        <f>_xlfn.RANK.AVG(Table2[[#This Row],[Sharpe Ratio Z-Score]],Table2[Sharpe Ratio Z-Score])</f>
        <v>612</v>
      </c>
      <c r="AV308">
        <f>(Table2[[#This Row],[Rank 1Y]]+Table2[[#This Row],[Rank 6M]]+Table2[[#This Row],[Rank Sharpe]])/3</f>
        <v>323</v>
      </c>
    </row>
    <row r="309" spans="1:48" x14ac:dyDescent="0.3">
      <c r="A309" t="s">
        <v>1919</v>
      </c>
      <c r="B309" t="s">
        <v>1920</v>
      </c>
      <c r="C309" t="s">
        <v>3087</v>
      </c>
      <c r="D309" t="s">
        <v>509</v>
      </c>
      <c r="E309">
        <v>3489.63495211999</v>
      </c>
      <c r="F309">
        <v>4039.15</v>
      </c>
      <c r="G309">
        <v>4.4847300321449701</v>
      </c>
      <c r="H309">
        <f>(Table2[[#This Row],[1Y Return vs Nifty]]-AVERAGE(Table2[1Y Return vs Nifty]))/_xlfn.STDEV.P(Table2[1Y Return vs Nifty])</f>
        <v>-0.44078720731005389</v>
      </c>
      <c r="I309">
        <v>-2.3737518471314401</v>
      </c>
      <c r="J309">
        <f>(Table2[[#This Row],[1M Return vs Nifty]]-AVERAGE(Table2[1M Return vs Nifty]))/_xlfn.STDEV.P(Table2[1M Return vs Nifty])</f>
        <v>-9.8799800342781088E-2</v>
      </c>
      <c r="K309">
        <v>18.331237669711999</v>
      </c>
      <c r="L309">
        <f>(Table2[[#This Row],[6M Return vs Nifty]]-AVERAGE(Table2[6M Return vs Nifty]))/_xlfn.STDEV.P(Table2[6M Return vs Nifty])</f>
        <v>0.43051821422284792</v>
      </c>
      <c r="M309">
        <v>-2.11148069317627</v>
      </c>
      <c r="N309">
        <f>(Table2[[#This Row],[1W Return vs Nifty]]-AVERAGE(Table2[1W Return vs Nifty]))/_xlfn.STDEV.P(Table2[1W Return vs Nifty])</f>
        <v>-0.276239434839822</v>
      </c>
      <c r="O309">
        <v>4108.2</v>
      </c>
      <c r="P309">
        <v>3979.9083154519599</v>
      </c>
      <c r="Q309">
        <v>3587.6088708116299</v>
      </c>
      <c r="R309">
        <v>40.169738687323303</v>
      </c>
      <c r="S309" s="1">
        <f>(Table2[[#This Row],[Close Price]]-Table2[[#This Row],[20D EMA]])/Table2[[#This Row],[20D EMA]]</f>
        <v>-1.680784771919569E-2</v>
      </c>
      <c r="T309" s="1">
        <f>(Table2[[#This Row],[Close Price]]-Table2[[#This Row],[50D EMA]])/Table2[[#This Row],[50D EMA]]</f>
        <v>1.4885188263768509E-2</v>
      </c>
      <c r="U309" s="1">
        <f>(Table2[[#This Row],[Close Price]]-Table2[[#This Row],[200D EMA]])/Table2[[#This Row],[200D EMA]]</f>
        <v>0.12586130357243133</v>
      </c>
      <c r="V309">
        <v>0.48203854366292997</v>
      </c>
      <c r="W309">
        <v>4010.05</v>
      </c>
      <c r="X309">
        <v>4085</v>
      </c>
      <c r="Y309">
        <v>3905</v>
      </c>
      <c r="Z309">
        <v>4176.5</v>
      </c>
      <c r="AA309">
        <v>3905</v>
      </c>
      <c r="AB309">
        <v>4339.95</v>
      </c>
      <c r="AC309" s="1">
        <f>(Table2[[#This Row],[Close Price]]/Table2[[#This Row],[Day Low]])-1</f>
        <v>7.2567673719778902E-3</v>
      </c>
      <c r="AD309" s="1">
        <f>(Table2[[#This Row],[Day High]]/Table2[[#This Row],[Close Price]])-1</f>
        <v>1.1351398190213358E-2</v>
      </c>
      <c r="AE309" s="1">
        <f>(Table2[[#This Row],[Close Price]]/Table2[[#This Row],[Current Week Low]])-1</f>
        <v>3.4353393085787554E-2</v>
      </c>
      <c r="AF309" s="1">
        <f>(Table2[[#This Row],[Current Week High]]/Table2[[#This Row],[Close Price]])-1</f>
        <v>3.4004679202307431E-2</v>
      </c>
      <c r="AG309" s="1">
        <f>(Table2[[#This Row],[Close Price]]/Table2[[#This Row],[Current Month Low]])-1</f>
        <v>3.4353393085787554E-2</v>
      </c>
      <c r="AH309" s="1">
        <f>(Table2[[#This Row],[Current Month High]]/Table2[[#This Row],[Close Price]])-1</f>
        <v>7.4471113971998903E-2</v>
      </c>
      <c r="AI309">
        <v>8.7357488580518101</v>
      </c>
      <c r="AJ309">
        <v>35.769747899159597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0.09</v>
      </c>
      <c r="AM309" t="s">
        <v>3121</v>
      </c>
      <c r="AN309">
        <v>-1.41</v>
      </c>
      <c r="AO309" t="s">
        <v>3120</v>
      </c>
      <c r="AP309">
        <v>6.9744589459529993E-2</v>
      </c>
      <c r="AQ309">
        <f>(Table2[[#This Row],[Sharpe Ratio]]-AVERAGE(Table2[Sharpe Ratio]))/_xlfn.STDEV.P(Table2[Sharpe Ratio])</f>
        <v>8.8274050260300885E-2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-0.29703417800950815</v>
      </c>
      <c r="AS309">
        <f>_xlfn.RANK.AVG(Table2[[#This Row],[1Y Return vs Nifty Z-Score]],Table2[1Y Return vs Nifty Z-Score])</f>
        <v>450</v>
      </c>
      <c r="AT309">
        <f>_xlfn.RANK.AVG(Table2[[#This Row],[6M Return vs Nifty Z-Score]],Table2[6M Return vs Nifty Z-Score])</f>
        <v>204</v>
      </c>
      <c r="AU309">
        <f>_xlfn.RANK.AVG(Table2[[#This Row],[Sharpe Ratio Z-Score]],Table2[Sharpe Ratio Z-Score])</f>
        <v>316</v>
      </c>
      <c r="AV309">
        <f>(Table2[[#This Row],[Rank 1Y]]+Table2[[#This Row],[Rank 6M]]+Table2[[#This Row],[Rank Sharpe]])/3</f>
        <v>323.33333333333331</v>
      </c>
    </row>
    <row r="310" spans="1:48" x14ac:dyDescent="0.3">
      <c r="A310" t="s">
        <v>222</v>
      </c>
      <c r="B310" t="s">
        <v>223</v>
      </c>
      <c r="C310" t="s">
        <v>3076</v>
      </c>
      <c r="D310" t="s">
        <v>32</v>
      </c>
      <c r="E310">
        <v>116684.590856287</v>
      </c>
      <c r="F310">
        <v>61.73</v>
      </c>
      <c r="G310">
        <v>101.585983826052</v>
      </c>
      <c r="H310">
        <f>(Table2[[#This Row],[1Y Return vs Nifty]]-AVERAGE(Table2[1Y Return vs Nifty]))/_xlfn.STDEV.P(Table2[1Y Return vs Nifty])</f>
        <v>1.0354915211567919</v>
      </c>
      <c r="I310">
        <v>-0.856151035117103</v>
      </c>
      <c r="J310">
        <f>(Table2[[#This Row],[1M Return vs Nifty]]-AVERAGE(Table2[1M Return vs Nifty]))/_xlfn.STDEV.P(Table2[1M Return vs Nifty])</f>
        <v>4.3702206416963367E-2</v>
      </c>
      <c r="K310">
        <v>-25.045946346883198</v>
      </c>
      <c r="L310">
        <f>(Table2[[#This Row],[6M Return vs Nifty]]-AVERAGE(Table2[6M Return vs Nifty]))/_xlfn.STDEV.P(Table2[6M Return vs Nifty])</f>
        <v>-1.0500518012086817</v>
      </c>
      <c r="M310">
        <v>-4.5077701479005201</v>
      </c>
      <c r="N310">
        <f>(Table2[[#This Row],[1W Return vs Nifty]]-AVERAGE(Table2[1W Return vs Nifty]))/_xlfn.STDEV.P(Table2[1W Return vs Nifty])</f>
        <v>-0.75106291000864867</v>
      </c>
      <c r="O310">
        <v>64.11</v>
      </c>
      <c r="P310">
        <v>64.676394399119303</v>
      </c>
      <c r="Q310">
        <v>57.1255217938699</v>
      </c>
      <c r="R310">
        <v>36.469345467708401</v>
      </c>
      <c r="S310" s="1">
        <f>(Table2[[#This Row],[Close Price]]-Table2[[#This Row],[20D EMA]])/Table2[[#This Row],[20D EMA]]</f>
        <v>-3.7123693651536463E-2</v>
      </c>
      <c r="T310" s="1">
        <f>(Table2[[#This Row],[Close Price]]-Table2[[#This Row],[50D EMA]])/Table2[[#This Row],[50D EMA]]</f>
        <v>-4.5555947057546967E-2</v>
      </c>
      <c r="U310" s="1">
        <f>(Table2[[#This Row],[Close Price]]-Table2[[#This Row],[200D EMA]])/Table2[[#This Row],[200D EMA]]</f>
        <v>8.060282097281779E-2</v>
      </c>
      <c r="V310">
        <v>0.88808596818199903</v>
      </c>
      <c r="W310">
        <v>61.56</v>
      </c>
      <c r="X310">
        <v>62.75</v>
      </c>
      <c r="Y310">
        <v>59.77</v>
      </c>
      <c r="Z310">
        <v>63.9</v>
      </c>
      <c r="AA310">
        <v>59.77</v>
      </c>
      <c r="AB310">
        <v>68.459999999999994</v>
      </c>
      <c r="AC310" s="1">
        <f>(Table2[[#This Row],[Close Price]]/Table2[[#This Row],[Day Low]])-1</f>
        <v>2.7615334632877797E-3</v>
      </c>
      <c r="AD310" s="1">
        <f>(Table2[[#This Row],[Day High]]/Table2[[#This Row],[Close Price]])-1</f>
        <v>1.6523570387170006E-2</v>
      </c>
      <c r="AE310" s="1">
        <f>(Table2[[#This Row],[Close Price]]/Table2[[#This Row],[Current Week Low]])-1</f>
        <v>3.2792370754558986E-2</v>
      </c>
      <c r="AF310" s="1">
        <f>(Table2[[#This Row],[Current Week High]]/Table2[[#This Row],[Close Price]])-1</f>
        <v>3.5153086019763524E-2</v>
      </c>
      <c r="AG310" s="1">
        <f>(Table2[[#This Row],[Close Price]]/Table2[[#This Row],[Current Month Low]])-1</f>
        <v>3.2792370754558986E-2</v>
      </c>
      <c r="AH310" s="1">
        <f>(Table2[[#This Row],[Current Month High]]/Table2[[#This Row],[Close Price]])-1</f>
        <v>0.10902316539769963</v>
      </c>
      <c r="AI310">
        <v>35.671472541713896</v>
      </c>
      <c r="AJ310">
        <v>133.38374291115301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-0.13</v>
      </c>
      <c r="AM310" t="s">
        <v>3120</v>
      </c>
      <c r="AN310">
        <v>-6.04</v>
      </c>
      <c r="AO310" t="s">
        <v>3120</v>
      </c>
      <c r="AP310">
        <v>0.103210168418222</v>
      </c>
      <c r="AQ310">
        <f>(Table2[[#This Row],[Sharpe Ratio]]-AVERAGE(Table2[Sharpe Ratio]))/_xlfn.STDEV.P(Table2[Sharpe Ratio])</f>
        <v>0.4775753416821551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93</v>
      </c>
      <c r="AT310">
        <f>_xlfn.RANK.AVG(Table2[[#This Row],[6M Return vs Nifty Z-Score]],Table2[6M Return vs Nifty Z-Score])</f>
        <v>658</v>
      </c>
      <c r="AU310">
        <f>_xlfn.RANK.AVG(Table2[[#This Row],[Sharpe Ratio Z-Score]],Table2[Sharpe Ratio Z-Score])</f>
        <v>222</v>
      </c>
      <c r="AV310">
        <f>(Table2[[#This Row],[Rank 1Y]]+Table2[[#This Row],[Rank 6M]]+Table2[[#This Row],[Rank Sharpe]])/3</f>
        <v>324.33333333333331</v>
      </c>
    </row>
    <row r="311" spans="1:48" x14ac:dyDescent="0.3">
      <c r="A311" t="s">
        <v>750</v>
      </c>
      <c r="B311" t="s">
        <v>751</v>
      </c>
      <c r="C311" t="s">
        <v>3079</v>
      </c>
      <c r="D311" t="s">
        <v>46</v>
      </c>
      <c r="E311">
        <v>21427.030197650001</v>
      </c>
      <c r="F311">
        <v>833.45</v>
      </c>
      <c r="G311">
        <v>8.1128285049307092</v>
      </c>
      <c r="H311">
        <f>(Table2[[#This Row],[1Y Return vs Nifty]]-AVERAGE(Table2[1Y Return vs Nifty]))/_xlfn.STDEV.P(Table2[1Y Return vs Nifty])</f>
        <v>-0.3856274190386822</v>
      </c>
      <c r="I311">
        <v>-5.5556741048474096</v>
      </c>
      <c r="J311">
        <f>(Table2[[#This Row],[1M Return vs Nifty]]-AVERAGE(Table2[1M Return vs Nifty]))/_xlfn.STDEV.P(Table2[1M Return vs Nifty])</f>
        <v>-0.39758081277264185</v>
      </c>
      <c r="K311">
        <v>14.633396265927001</v>
      </c>
      <c r="L311">
        <f>(Table2[[#This Row],[6M Return vs Nifty]]-AVERAGE(Table2[6M Return vs Nifty]))/_xlfn.STDEV.P(Table2[6M Return vs Nifty])</f>
        <v>0.30430178896641086</v>
      </c>
      <c r="M311">
        <v>-3.54714583479468</v>
      </c>
      <c r="N311">
        <f>(Table2[[#This Row],[1W Return vs Nifty]]-AVERAGE(Table2[1W Return vs Nifty]))/_xlfn.STDEV.P(Table2[1W Return vs Nifty])</f>
        <v>-0.56071571560718181</v>
      </c>
      <c r="O311">
        <v>867.33</v>
      </c>
      <c r="P311">
        <v>851.35371596478899</v>
      </c>
      <c r="Q311">
        <v>741.60078302947795</v>
      </c>
      <c r="R311">
        <v>35.8755087154926</v>
      </c>
      <c r="S311" s="1">
        <f>(Table2[[#This Row],[Close Price]]-Table2[[#This Row],[20D EMA]])/Table2[[#This Row],[20D EMA]]</f>
        <v>-3.9062409924711466E-2</v>
      </c>
      <c r="T311" s="1">
        <f>(Table2[[#This Row],[Close Price]]-Table2[[#This Row],[50D EMA]])/Table2[[#This Row],[50D EMA]]</f>
        <v>-2.1029703199803053E-2</v>
      </c>
      <c r="U311" s="1">
        <f>(Table2[[#This Row],[Close Price]]-Table2[[#This Row],[200D EMA]])/Table2[[#This Row],[200D EMA]]</f>
        <v>0.12385264292105146</v>
      </c>
      <c r="V311">
        <v>0.74132210195149795</v>
      </c>
      <c r="W311">
        <v>828.1</v>
      </c>
      <c r="X311">
        <v>855.7</v>
      </c>
      <c r="Y311">
        <v>811.15</v>
      </c>
      <c r="Z311">
        <v>865.55</v>
      </c>
      <c r="AA311">
        <v>811.15</v>
      </c>
      <c r="AB311">
        <v>954.45</v>
      </c>
      <c r="AC311" s="1">
        <f>(Table2[[#This Row],[Close Price]]/Table2[[#This Row],[Day Low]])-1</f>
        <v>6.4605723946382643E-3</v>
      </c>
      <c r="AD311" s="1">
        <f>(Table2[[#This Row],[Day High]]/Table2[[#This Row],[Close Price]])-1</f>
        <v>2.669626252324675E-2</v>
      </c>
      <c r="AE311" s="1">
        <f>(Table2[[#This Row],[Close Price]]/Table2[[#This Row],[Current Week Low]])-1</f>
        <v>2.7491832583369291E-2</v>
      </c>
      <c r="AF311" s="1">
        <f>(Table2[[#This Row],[Current Week High]]/Table2[[#This Row],[Close Price]])-1</f>
        <v>3.8514607954886149E-2</v>
      </c>
      <c r="AG311" s="1">
        <f>(Table2[[#This Row],[Close Price]]/Table2[[#This Row],[Current Month Low]])-1</f>
        <v>2.7491832583369291E-2</v>
      </c>
      <c r="AH311" s="1">
        <f>(Table2[[#This Row],[Current Month High]]/Table2[[#This Row],[Close Price]])-1</f>
        <v>0.14517967484552163</v>
      </c>
      <c r="AI311">
        <v>16.2397264382986</v>
      </c>
      <c r="AJ311">
        <v>51.522588855558602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-0.01</v>
      </c>
      <c r="AM311" t="s">
        <v>3120</v>
      </c>
      <c r="AN311">
        <v>-5.88</v>
      </c>
      <c r="AO311" t="s">
        <v>3120</v>
      </c>
      <c r="AP311">
        <v>7.0768631171078997E-2</v>
      </c>
      <c r="AQ311">
        <f>(Table2[[#This Row],[Sharpe Ratio]]-AVERAGE(Table2[Sharpe Ratio]))/_xlfn.STDEV.P(Table2[Sharpe Ratio])</f>
        <v>0.10018661156001595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-0.93943554689207898</v>
      </c>
      <c r="AS311">
        <f>_xlfn.RANK.AVG(Table2[[#This Row],[1Y Return vs Nifty Z-Score]],Table2[1Y Return vs Nifty Z-Score])</f>
        <v>423</v>
      </c>
      <c r="AT311">
        <f>_xlfn.RANK.AVG(Table2[[#This Row],[6M Return vs Nifty Z-Score]],Table2[6M Return vs Nifty Z-Score])</f>
        <v>238</v>
      </c>
      <c r="AU311">
        <f>_xlfn.RANK.AVG(Table2[[#This Row],[Sharpe Ratio Z-Score]],Table2[Sharpe Ratio Z-Score])</f>
        <v>313</v>
      </c>
      <c r="AV311">
        <f>(Table2[[#This Row],[Rank 1Y]]+Table2[[#This Row],[Rank 6M]]+Table2[[#This Row],[Rank Sharpe]])/3</f>
        <v>324.66666666666669</v>
      </c>
    </row>
    <row r="312" spans="1:48" x14ac:dyDescent="0.3">
      <c r="A312" t="s">
        <v>1297</v>
      </c>
      <c r="B312" t="s">
        <v>1298</v>
      </c>
      <c r="C312" t="s">
        <v>3080</v>
      </c>
      <c r="D312" t="s">
        <v>288</v>
      </c>
      <c r="E312">
        <v>8510.9779624500006</v>
      </c>
      <c r="F312">
        <v>829.35</v>
      </c>
      <c r="G312">
        <v>38.533240790433702</v>
      </c>
      <c r="H312">
        <f>(Table2[[#This Row],[1Y Return vs Nifty]]-AVERAGE(Table2[1Y Return vs Nifty]))/_xlfn.STDEV.P(Table2[1Y Return vs Nifty])</f>
        <v>7.6869261628252195E-2</v>
      </c>
      <c r="I312">
        <v>2.1974669444750599</v>
      </c>
      <c r="J312">
        <f>(Table2[[#This Row],[1M Return vs Nifty]]-AVERAGE(Table2[1M Return vs Nifty]))/_xlfn.STDEV.P(Table2[1M Return vs Nifty])</f>
        <v>0.33043550711409603</v>
      </c>
      <c r="K312">
        <v>16.843779526299599</v>
      </c>
      <c r="L312">
        <f>(Table2[[#This Row],[6M Return vs Nifty]]-AVERAGE(Table2[6M Return vs Nifty]))/_xlfn.STDEV.P(Table2[6M Return vs Nifty])</f>
        <v>0.379747608055714</v>
      </c>
      <c r="M312">
        <v>2.7543781063669002</v>
      </c>
      <c r="N312">
        <f>(Table2[[#This Row],[1W Return vs Nifty]]-AVERAGE(Table2[1W Return vs Nifty]))/_xlfn.STDEV.P(Table2[1W Return vs Nifty])</f>
        <v>0.68792788656825565</v>
      </c>
      <c r="O312">
        <v>793.83</v>
      </c>
      <c r="P312">
        <v>779.45171099857498</v>
      </c>
      <c r="Q312">
        <v>686.04795821614005</v>
      </c>
      <c r="R312">
        <v>69.487348693881202</v>
      </c>
      <c r="S312" s="1">
        <f>(Table2[[#This Row],[Close Price]]-Table2[[#This Row],[20D EMA]])/Table2[[#This Row],[20D EMA]]</f>
        <v>4.4745096557197363E-2</v>
      </c>
      <c r="T312" s="1">
        <f>(Table2[[#This Row],[Close Price]]-Table2[[#This Row],[50D EMA]])/Table2[[#This Row],[50D EMA]]</f>
        <v>6.4017165268004994E-2</v>
      </c>
      <c r="U312" s="1">
        <f>(Table2[[#This Row],[Close Price]]-Table2[[#This Row],[200D EMA]])/Table2[[#This Row],[200D EMA]]</f>
        <v>0.2088805018186681</v>
      </c>
      <c r="V312">
        <v>0.36438266027746502</v>
      </c>
      <c r="W312">
        <v>802.45</v>
      </c>
      <c r="X312">
        <v>835</v>
      </c>
      <c r="Y312">
        <v>763.7</v>
      </c>
      <c r="Z312">
        <v>853.55</v>
      </c>
      <c r="AA312">
        <v>763.7</v>
      </c>
      <c r="AB312">
        <v>853.55</v>
      </c>
      <c r="AC312" s="1">
        <f>(Table2[[#This Row],[Close Price]]/Table2[[#This Row],[Day Low]])-1</f>
        <v>3.3522337840363958E-2</v>
      </c>
      <c r="AD312" s="1">
        <f>(Table2[[#This Row],[Day High]]/Table2[[#This Row],[Close Price]])-1</f>
        <v>6.8125640561884637E-3</v>
      </c>
      <c r="AE312" s="1">
        <f>(Table2[[#This Row],[Close Price]]/Table2[[#This Row],[Current Week Low]])-1</f>
        <v>8.5963074505695847E-2</v>
      </c>
      <c r="AF312" s="1">
        <f>(Table2[[#This Row],[Current Week High]]/Table2[[#This Row],[Close Price]])-1</f>
        <v>2.91794779043828E-2</v>
      </c>
      <c r="AG312" s="1">
        <f>(Table2[[#This Row],[Close Price]]/Table2[[#This Row],[Current Month Low]])-1</f>
        <v>8.5963074505695847E-2</v>
      </c>
      <c r="AH312" s="1">
        <f>(Table2[[#This Row],[Current Month High]]/Table2[[#This Row],[Close Price]])-1</f>
        <v>2.91794779043828E-2</v>
      </c>
      <c r="AI312">
        <v>6.1071923795743501</v>
      </c>
      <c r="AJ312">
        <v>84.3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-0.08</v>
      </c>
      <c r="AM312" t="s">
        <v>3120</v>
      </c>
      <c r="AN312">
        <v>5.71</v>
      </c>
      <c r="AO312" t="s">
        <v>3121</v>
      </c>
      <c r="AP312">
        <v>1.9154175865266999E-2</v>
      </c>
      <c r="AQ312">
        <f>(Table2[[#This Row],[Sharpe Ratio]]-AVERAGE(Table2[Sharpe Ratio]))/_xlfn.STDEV.P(Table2[Sharpe Ratio])</f>
        <v>-0.5002385037918069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0.97474175957451092</v>
      </c>
      <c r="AS312">
        <f>_xlfn.RANK.AVG(Table2[[#This Row],[1Y Return vs Nifty Z-Score]],Table2[1Y Return vs Nifty Z-Score])</f>
        <v>279</v>
      </c>
      <c r="AT312">
        <f>_xlfn.RANK.AVG(Table2[[#This Row],[6M Return vs Nifty Z-Score]],Table2[6M Return vs Nifty Z-Score])</f>
        <v>218</v>
      </c>
      <c r="AU312">
        <f>_xlfn.RANK.AVG(Table2[[#This Row],[Sharpe Ratio Z-Score]],Table2[Sharpe Ratio Z-Score])</f>
        <v>479</v>
      </c>
      <c r="AV312">
        <f>(Table2[[#This Row],[Rank 1Y]]+Table2[[#This Row],[Rank 6M]]+Table2[[#This Row],[Rank Sharpe]])/3</f>
        <v>325.33333333333331</v>
      </c>
    </row>
    <row r="313" spans="1:48" x14ac:dyDescent="0.3">
      <c r="A313" t="s">
        <v>540</v>
      </c>
      <c r="B313" t="s">
        <v>541</v>
      </c>
      <c r="C313" t="s">
        <v>3080</v>
      </c>
      <c r="D313" t="s">
        <v>288</v>
      </c>
      <c r="E313">
        <v>36974.075298299998</v>
      </c>
      <c r="F313">
        <v>489.75</v>
      </c>
      <c r="G313">
        <v>25.196169093810099</v>
      </c>
      <c r="H313">
        <f>(Table2[[#This Row],[1Y Return vs Nifty]]-AVERAGE(Table2[1Y Return vs Nifty]))/_xlfn.STDEV.P(Table2[1Y Return vs Nifty])</f>
        <v>-0.12590088269503483</v>
      </c>
      <c r="I313">
        <v>5.7989874937166297</v>
      </c>
      <c r="J313">
        <f>(Table2[[#This Row],[1M Return vs Nifty]]-AVERAGE(Table2[1M Return vs Nifty]))/_xlfn.STDEV.P(Table2[1M Return vs Nifty])</f>
        <v>0.66861660295323833</v>
      </c>
      <c r="K313">
        <v>0.73182464025997196</v>
      </c>
      <c r="L313">
        <f>(Table2[[#This Row],[6M Return vs Nifty]]-AVERAGE(Table2[6M Return vs Nifty]))/_xlfn.STDEV.P(Table2[6M Return vs Nifty])</f>
        <v>-0.17019305395520459</v>
      </c>
      <c r="M313">
        <v>-1.1204105814904599</v>
      </c>
      <c r="N313">
        <f>(Table2[[#This Row],[1W Return vs Nifty]]-AVERAGE(Table2[1W Return vs Nifty]))/_xlfn.STDEV.P(Table2[1W Return vs Nifty])</f>
        <v>-7.9859421716254958E-2</v>
      </c>
      <c r="O313">
        <v>491.58</v>
      </c>
      <c r="P313">
        <v>480.09080258955998</v>
      </c>
      <c r="Q313">
        <v>430.14354345765599</v>
      </c>
      <c r="R313">
        <v>44.171058393794198</v>
      </c>
      <c r="S313" s="1">
        <f>(Table2[[#This Row],[Close Price]]-Table2[[#This Row],[20D EMA]])/Table2[[#This Row],[20D EMA]]</f>
        <v>-3.7226901013059609E-3</v>
      </c>
      <c r="T313" s="1">
        <f>(Table2[[#This Row],[Close Price]]-Table2[[#This Row],[50D EMA]])/Table2[[#This Row],[50D EMA]]</f>
        <v>2.0119521886983266E-2</v>
      </c>
      <c r="U313" s="1">
        <f>(Table2[[#This Row],[Close Price]]-Table2[[#This Row],[200D EMA]])/Table2[[#This Row],[200D EMA]]</f>
        <v>0.13857340752625236</v>
      </c>
      <c r="V313">
        <v>1.1354284107516599</v>
      </c>
      <c r="W313">
        <v>485</v>
      </c>
      <c r="X313">
        <v>492.35</v>
      </c>
      <c r="Y313">
        <v>480.55</v>
      </c>
      <c r="Z313">
        <v>517.95000000000005</v>
      </c>
      <c r="AA313">
        <v>480.55</v>
      </c>
      <c r="AB313">
        <v>517.95000000000005</v>
      </c>
      <c r="AC313" s="1">
        <f>(Table2[[#This Row],[Close Price]]/Table2[[#This Row],[Day Low]])-1</f>
        <v>9.7938144329896559E-3</v>
      </c>
      <c r="AD313" s="1">
        <f>(Table2[[#This Row],[Day High]]/Table2[[#This Row],[Close Price]])-1</f>
        <v>5.3088310362430224E-3</v>
      </c>
      <c r="AE313" s="1">
        <f>(Table2[[#This Row],[Close Price]]/Table2[[#This Row],[Current Week Low]])-1</f>
        <v>1.9144729996878551E-2</v>
      </c>
      <c r="AF313" s="1">
        <f>(Table2[[#This Row],[Current Week High]]/Table2[[#This Row],[Close Price]])-1</f>
        <v>5.7580398162327739E-2</v>
      </c>
      <c r="AG313" s="1">
        <f>(Table2[[#This Row],[Close Price]]/Table2[[#This Row],[Current Month Low]])-1</f>
        <v>1.9144729996878551E-2</v>
      </c>
      <c r="AH313" s="1">
        <f>(Table2[[#This Row],[Current Month High]]/Table2[[#This Row],[Close Price]])-1</f>
        <v>5.7580398162327739E-2</v>
      </c>
      <c r="AI313">
        <v>8.6778968861663994</v>
      </c>
      <c r="AJ313">
        <v>58.752025931928699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-0.09</v>
      </c>
      <c r="AM313" t="s">
        <v>3120</v>
      </c>
      <c r="AN313">
        <v>1.39</v>
      </c>
      <c r="AO313" t="s">
        <v>3121</v>
      </c>
      <c r="AP313">
        <v>7.7934513656853999E-2</v>
      </c>
      <c r="AQ313">
        <f>(Table2[[#This Row],[Sharpe Ratio]]-AVERAGE(Table2[Sharpe Ratio]))/_xlfn.STDEV.P(Table2[Sharpe Ratio])</f>
        <v>0.18354651127467156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0.47620975586141556</v>
      </c>
      <c r="AS313">
        <f>_xlfn.RANK.AVG(Table2[[#This Row],[1Y Return vs Nifty Z-Score]],Table2[1Y Return vs Nifty Z-Score])</f>
        <v>320</v>
      </c>
      <c r="AT313">
        <f>_xlfn.RANK.AVG(Table2[[#This Row],[6M Return vs Nifty Z-Score]],Table2[6M Return vs Nifty Z-Score])</f>
        <v>369</v>
      </c>
      <c r="AU313">
        <f>_xlfn.RANK.AVG(Table2[[#This Row],[Sharpe Ratio Z-Score]],Table2[Sharpe Ratio Z-Score])</f>
        <v>287</v>
      </c>
      <c r="AV313">
        <f>(Table2[[#This Row],[Rank 1Y]]+Table2[[#This Row],[Rank 6M]]+Table2[[#This Row],[Rank Sharpe]])/3</f>
        <v>325.33333333333331</v>
      </c>
    </row>
    <row r="314" spans="1:48" x14ac:dyDescent="0.3">
      <c r="A314" t="s">
        <v>683</v>
      </c>
      <c r="B314" t="s">
        <v>684</v>
      </c>
      <c r="C314" t="s">
        <v>3087</v>
      </c>
      <c r="D314" t="s">
        <v>426</v>
      </c>
      <c r="E314">
        <v>24918.406920000001</v>
      </c>
      <c r="F314">
        <v>3555.1</v>
      </c>
      <c r="G314">
        <v>13.7729212143102</v>
      </c>
      <c r="H314">
        <f>(Table2[[#This Row],[1Y Return vs Nifty]]-AVERAGE(Table2[1Y Return vs Nifty]))/_xlfn.STDEV.P(Table2[1Y Return vs Nifty])</f>
        <v>-0.29957421023313802</v>
      </c>
      <c r="I314">
        <v>-0.63751387555263295</v>
      </c>
      <c r="J314">
        <f>(Table2[[#This Row],[1M Return vs Nifty]]-AVERAGE(Table2[1M Return vs Nifty]))/_xlfn.STDEV.P(Table2[1M Return vs Nifty])</f>
        <v>6.4232133485751131E-2</v>
      </c>
      <c r="K314">
        <v>-0.33302611001635102</v>
      </c>
      <c r="L314">
        <f>(Table2[[#This Row],[6M Return vs Nifty]]-AVERAGE(Table2[6M Return vs Nifty]))/_xlfn.STDEV.P(Table2[6M Return vs Nifty])</f>
        <v>-0.20653903001408666</v>
      </c>
      <c r="M314">
        <v>0.72756244936070502</v>
      </c>
      <c r="N314">
        <f>(Table2[[#This Row],[1W Return vs Nifty]]-AVERAGE(Table2[1W Return vs Nifty]))/_xlfn.STDEV.P(Table2[1W Return vs Nifty])</f>
        <v>0.2863154470155328</v>
      </c>
      <c r="O314">
        <v>3577.1</v>
      </c>
      <c r="P314">
        <v>3507.8815771579498</v>
      </c>
      <c r="Q314">
        <v>3193.4241560068199</v>
      </c>
      <c r="R314">
        <v>45.303785633174499</v>
      </c>
      <c r="S314" s="1">
        <f>(Table2[[#This Row],[Close Price]]-Table2[[#This Row],[20D EMA]])/Table2[[#This Row],[20D EMA]]</f>
        <v>-6.1502334293142488E-3</v>
      </c>
      <c r="T314" s="1">
        <f>(Table2[[#This Row],[Close Price]]-Table2[[#This Row],[50D EMA]])/Table2[[#This Row],[50D EMA]]</f>
        <v>1.3460666160887341E-2</v>
      </c>
      <c r="U314" s="1">
        <f>(Table2[[#This Row],[Close Price]]-Table2[[#This Row],[200D EMA]])/Table2[[#This Row],[200D EMA]]</f>
        <v>0.11325643770586159</v>
      </c>
      <c r="V314">
        <v>0.88068643900596599</v>
      </c>
      <c r="W314">
        <v>3524.05</v>
      </c>
      <c r="X314">
        <v>3612.7</v>
      </c>
      <c r="Y314">
        <v>3453.8</v>
      </c>
      <c r="Z314">
        <v>3640</v>
      </c>
      <c r="AA314">
        <v>3453.8</v>
      </c>
      <c r="AB314">
        <v>3738.55</v>
      </c>
      <c r="AC314" s="1">
        <f>(Table2[[#This Row],[Close Price]]/Table2[[#This Row],[Day Low]])-1</f>
        <v>8.8108852031043572E-3</v>
      </c>
      <c r="AD314" s="1">
        <f>(Table2[[#This Row],[Day High]]/Table2[[#This Row],[Close Price]])-1</f>
        <v>1.6202075890973555E-2</v>
      </c>
      <c r="AE314" s="1">
        <f>(Table2[[#This Row],[Close Price]]/Table2[[#This Row],[Current Week Low]])-1</f>
        <v>2.9330013318663362E-2</v>
      </c>
      <c r="AF314" s="1">
        <f>(Table2[[#This Row],[Current Week High]]/Table2[[#This Row],[Close Price]])-1</f>
        <v>2.3881184776799458E-2</v>
      </c>
      <c r="AG314" s="1">
        <f>(Table2[[#This Row],[Close Price]]/Table2[[#This Row],[Current Month Low]])-1</f>
        <v>2.9330013318663362E-2</v>
      </c>
      <c r="AH314" s="1">
        <f>(Table2[[#This Row],[Current Month High]]/Table2[[#This Row],[Close Price]])-1</f>
        <v>5.16019239965122E-2</v>
      </c>
      <c r="AI314">
        <v>10.7929453461224</v>
      </c>
      <c r="AJ314">
        <v>41.857866804995801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0.16</v>
      </c>
      <c r="AM314" t="s">
        <v>3121</v>
      </c>
      <c r="AN314">
        <v>-1.32</v>
      </c>
      <c r="AO314" t="s">
        <v>3120</v>
      </c>
      <c r="AP314">
        <v>0.105519665644821</v>
      </c>
      <c r="AQ314">
        <f>(Table2[[#This Row],[Sharpe Ratio]]-AVERAGE(Table2[Sharpe Ratio]))/_xlfn.STDEV.P(Table2[Sharpe Ratio])</f>
        <v>0.50444146146331792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0.3488758017173772</v>
      </c>
      <c r="AS314">
        <f>_xlfn.RANK.AVG(Table2[[#This Row],[1Y Return vs Nifty Z-Score]],Table2[1Y Return vs Nifty Z-Score])</f>
        <v>388</v>
      </c>
      <c r="AT314">
        <f>_xlfn.RANK.AVG(Table2[[#This Row],[6M Return vs Nifty Z-Score]],Table2[6M Return vs Nifty Z-Score])</f>
        <v>382</v>
      </c>
      <c r="AU314">
        <f>_xlfn.RANK.AVG(Table2[[#This Row],[Sharpe Ratio Z-Score]],Table2[Sharpe Ratio Z-Score])</f>
        <v>215</v>
      </c>
      <c r="AV314">
        <f>(Table2[[#This Row],[Rank 1Y]]+Table2[[#This Row],[Rank 6M]]+Table2[[#This Row],[Rank Sharpe]])/3</f>
        <v>328.33333333333331</v>
      </c>
    </row>
    <row r="315" spans="1:48" x14ac:dyDescent="0.3">
      <c r="A315" t="s">
        <v>352</v>
      </c>
      <c r="B315" t="s">
        <v>353</v>
      </c>
      <c r="C315" t="s">
        <v>3076</v>
      </c>
      <c r="D315" t="s">
        <v>37</v>
      </c>
      <c r="E315">
        <v>68333.88</v>
      </c>
      <c r="F315">
        <v>389.5</v>
      </c>
      <c r="G315">
        <v>67.094712204793495</v>
      </c>
      <c r="H315">
        <f>(Table2[[#This Row],[1Y Return vs Nifty]]-AVERAGE(Table2[1Y Return vs Nifty]))/_xlfn.STDEV.P(Table2[1Y Return vs Nifty])</f>
        <v>0.51110353827545052</v>
      </c>
      <c r="I315">
        <v>-7.0364449373432398</v>
      </c>
      <c r="J315">
        <f>(Table2[[#This Row],[1M Return vs Nifty]]-AVERAGE(Table2[1M Return vs Nifty]))/_xlfn.STDEV.P(Table2[1M Return vs Nifty])</f>
        <v>-0.53662450167385711</v>
      </c>
      <c r="K315">
        <v>-15.6944851810761</v>
      </c>
      <c r="L315">
        <f>(Table2[[#This Row],[6M Return vs Nifty]]-AVERAGE(Table2[6M Return vs Nifty]))/_xlfn.STDEV.P(Table2[6M Return vs Nifty])</f>
        <v>-0.73086342334465604</v>
      </c>
      <c r="M315">
        <v>-2.6283106068339901</v>
      </c>
      <c r="N315">
        <f>(Table2[[#This Row],[1W Return vs Nifty]]-AVERAGE(Table2[1W Return vs Nifty]))/_xlfn.STDEV.P(Table2[1W Return vs Nifty])</f>
        <v>-0.37864900610023666</v>
      </c>
      <c r="O315">
        <v>395.55</v>
      </c>
      <c r="P315">
        <v>387.518373339932</v>
      </c>
      <c r="Q315">
        <v>338.26649258403103</v>
      </c>
      <c r="R315">
        <v>45.449459016796503</v>
      </c>
      <c r="S315" s="1">
        <f>(Table2[[#This Row],[Close Price]]-Table2[[#This Row],[20D EMA]])/Table2[[#This Row],[20D EMA]]</f>
        <v>-1.5295158639868566E-2</v>
      </c>
      <c r="T315" s="1">
        <f>(Table2[[#This Row],[Close Price]]-Table2[[#This Row],[50D EMA]])/Table2[[#This Row],[50D EMA]]</f>
        <v>5.1136327885277196E-3</v>
      </c>
      <c r="U315" s="1">
        <f>(Table2[[#This Row],[Close Price]]-Table2[[#This Row],[200D EMA]])/Table2[[#This Row],[200D EMA]]</f>
        <v>0.15145900802823892</v>
      </c>
      <c r="V315">
        <v>2.0249333073570699</v>
      </c>
      <c r="W315">
        <v>386.45</v>
      </c>
      <c r="X315">
        <v>399.75</v>
      </c>
      <c r="Y315">
        <v>374</v>
      </c>
      <c r="Z315">
        <v>407</v>
      </c>
      <c r="AA315">
        <v>374</v>
      </c>
      <c r="AB315">
        <v>442.5</v>
      </c>
      <c r="AC315" s="1">
        <f>(Table2[[#This Row],[Close Price]]/Table2[[#This Row],[Day Low]])-1</f>
        <v>7.8923534739294698E-3</v>
      </c>
      <c r="AD315" s="1">
        <f>(Table2[[#This Row],[Day High]]/Table2[[#This Row],[Close Price]])-1</f>
        <v>2.6315789473684292E-2</v>
      </c>
      <c r="AE315" s="1">
        <f>(Table2[[#This Row],[Close Price]]/Table2[[#This Row],[Current Week Low]])-1</f>
        <v>4.1443850267379734E-2</v>
      </c>
      <c r="AF315" s="1">
        <f>(Table2[[#This Row],[Current Week High]]/Table2[[#This Row],[Close Price]])-1</f>
        <v>4.49293966623876E-2</v>
      </c>
      <c r="AG315" s="1">
        <f>(Table2[[#This Row],[Close Price]]/Table2[[#This Row],[Current Month Low]])-1</f>
        <v>4.1443850267379734E-2</v>
      </c>
      <c r="AH315" s="1">
        <f>(Table2[[#This Row],[Current Month High]]/Table2[[#This Row],[Close Price]])-1</f>
        <v>0.13607188703465978</v>
      </c>
      <c r="AI315">
        <v>20.102695763799701</v>
      </c>
      <c r="AJ315">
        <v>100.25706940873999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-0.05</v>
      </c>
      <c r="AM315" t="s">
        <v>3120</v>
      </c>
      <c r="AN315">
        <v>3.37</v>
      </c>
      <c r="AO315" t="s">
        <v>3121</v>
      </c>
      <c r="AP315">
        <v>8.8463928613982001E-2</v>
      </c>
      <c r="AQ315">
        <f>(Table2[[#This Row],[Sharpe Ratio]]-AVERAGE(Table2[Sharpe Ratio]))/_xlfn.STDEV.P(Table2[Sharpe Ratio])</f>
        <v>0.30603400344644099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-0.82899938939685824</v>
      </c>
      <c r="AS315">
        <f>_xlfn.RANK.AVG(Table2[[#This Row],[1Y Return vs Nifty Z-Score]],Table2[1Y Return vs Nifty Z-Score])</f>
        <v>167</v>
      </c>
      <c r="AT315">
        <f>_xlfn.RANK.AVG(Table2[[#This Row],[6M Return vs Nifty Z-Score]],Table2[6M Return vs Nifty Z-Score])</f>
        <v>569</v>
      </c>
      <c r="AU315">
        <f>_xlfn.RANK.AVG(Table2[[#This Row],[Sharpe Ratio Z-Score]],Table2[Sharpe Ratio Z-Score])</f>
        <v>253</v>
      </c>
      <c r="AV315">
        <f>(Table2[[#This Row],[Rank 1Y]]+Table2[[#This Row],[Rank 6M]]+Table2[[#This Row],[Rank Sharpe]])/3</f>
        <v>329.66666666666669</v>
      </c>
    </row>
    <row r="316" spans="1:48" x14ac:dyDescent="0.3">
      <c r="A316" t="s">
        <v>1263</v>
      </c>
      <c r="B316" t="s">
        <v>1264</v>
      </c>
      <c r="C316" t="s">
        <v>3074</v>
      </c>
      <c r="D316" t="s">
        <v>1250</v>
      </c>
      <c r="E316">
        <v>8826.8532475499997</v>
      </c>
      <c r="F316">
        <v>544.75</v>
      </c>
      <c r="G316">
        <v>140.35598861666199</v>
      </c>
      <c r="H316">
        <f>(Table2[[#This Row],[1Y Return vs Nifty]]-AVERAGE(Table2[1Y Return vs Nifty]))/_xlfn.STDEV.P(Table2[1Y Return vs Nifty])</f>
        <v>1.6249312156885909</v>
      </c>
      <c r="I316">
        <v>-5.3939331439087903</v>
      </c>
      <c r="J316">
        <f>(Table2[[#This Row],[1M Return vs Nifty]]-AVERAGE(Table2[1M Return vs Nifty]))/_xlfn.STDEV.P(Table2[1M Return vs Nifty])</f>
        <v>-0.38239341215547284</v>
      </c>
      <c r="K316">
        <v>-1.3143059150520799</v>
      </c>
      <c r="L316">
        <f>(Table2[[#This Row],[6M Return vs Nifty]]-AVERAGE(Table2[6M Return vs Nifty]))/_xlfn.STDEV.P(Table2[6M Return vs Nifty])</f>
        <v>-0.24003252409449002</v>
      </c>
      <c r="M316">
        <v>-3.8823468106127801</v>
      </c>
      <c r="N316">
        <f>(Table2[[#This Row],[1W Return vs Nifty]]-AVERAGE(Table2[1W Return vs Nifty]))/_xlfn.STDEV.P(Table2[1W Return vs Nifty])</f>
        <v>-0.62713560987502481</v>
      </c>
      <c r="O316">
        <v>557.75</v>
      </c>
      <c r="P316">
        <v>547.77131835246098</v>
      </c>
      <c r="Q316">
        <v>454.11962600324199</v>
      </c>
      <c r="R316">
        <v>40.941169998031199</v>
      </c>
      <c r="S316" s="1">
        <f>(Table2[[#This Row],[Close Price]]-Table2[[#This Row],[20D EMA]])/Table2[[#This Row],[20D EMA]]</f>
        <v>-2.3307933662034961E-2</v>
      </c>
      <c r="T316" s="1">
        <f>(Table2[[#This Row],[Close Price]]-Table2[[#This Row],[50D EMA]])/Table2[[#This Row],[50D EMA]]</f>
        <v>-5.5156563537284856E-3</v>
      </c>
      <c r="U316" s="1">
        <f>(Table2[[#This Row],[Close Price]]-Table2[[#This Row],[200D EMA]])/Table2[[#This Row],[200D EMA]]</f>
        <v>0.19957378806638715</v>
      </c>
      <c r="V316">
        <v>0.93765879196470703</v>
      </c>
      <c r="W316">
        <v>541</v>
      </c>
      <c r="X316">
        <v>565</v>
      </c>
      <c r="Y316">
        <v>536.85</v>
      </c>
      <c r="Z316">
        <v>575</v>
      </c>
      <c r="AA316">
        <v>536.85</v>
      </c>
      <c r="AB316">
        <v>614.65</v>
      </c>
      <c r="AC316" s="1">
        <f>(Table2[[#This Row],[Close Price]]/Table2[[#This Row],[Day Low]])-1</f>
        <v>6.9316081330867974E-3</v>
      </c>
      <c r="AD316" s="1">
        <f>(Table2[[#This Row],[Day High]]/Table2[[#This Row],[Close Price]])-1</f>
        <v>3.7173015144561727E-2</v>
      </c>
      <c r="AE316" s="1">
        <f>(Table2[[#This Row],[Close Price]]/Table2[[#This Row],[Current Week Low]])-1</f>
        <v>1.4715469870541176E-2</v>
      </c>
      <c r="AF316" s="1">
        <f>(Table2[[#This Row],[Current Week High]]/Table2[[#This Row],[Close Price]])-1</f>
        <v>5.5530059660394704E-2</v>
      </c>
      <c r="AG316" s="1">
        <f>(Table2[[#This Row],[Close Price]]/Table2[[#This Row],[Current Month Low]])-1</f>
        <v>1.4715469870541176E-2</v>
      </c>
      <c r="AH316" s="1">
        <f>(Table2[[#This Row],[Current Month High]]/Table2[[#This Row],[Close Price]])-1</f>
        <v>0.12831574116567235</v>
      </c>
      <c r="AI316">
        <v>16.530518586507501</v>
      </c>
      <c r="AJ316">
        <v>174.03060155103699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0.15</v>
      </c>
      <c r="AM316" t="s">
        <v>3121</v>
      </c>
      <c r="AN316">
        <v>-2.97</v>
      </c>
      <c r="AO316" t="s">
        <v>3120</v>
      </c>
      <c r="AQ316">
        <f>(Table2[[#This Row],[Sharpe Ratio]]-AVERAGE(Table2[Sharpe Ratio]))/_xlfn.STDEV.P(Table2[Sharpe Ratio])</f>
        <v>-0.72305686320743012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-0.34768719364382694</v>
      </c>
      <c r="AS316">
        <f>_xlfn.RANK.AVG(Table2[[#This Row],[1Y Return vs Nifty Z-Score]],Table2[1Y Return vs Nifty Z-Score])</f>
        <v>49</v>
      </c>
      <c r="AT316">
        <f>_xlfn.RANK.AVG(Table2[[#This Row],[6M Return vs Nifty Z-Score]],Table2[6M Return vs Nifty Z-Score])</f>
        <v>392</v>
      </c>
      <c r="AU316">
        <f>_xlfn.RANK.AVG(Table2[[#This Row],[Sharpe Ratio Z-Score]],Table2[Sharpe Ratio Z-Score])</f>
        <v>548.5</v>
      </c>
      <c r="AV316">
        <f>(Table2[[#This Row],[Rank 1Y]]+Table2[[#This Row],[Rank 6M]]+Table2[[#This Row],[Rank Sharpe]])/3</f>
        <v>329.83333333333331</v>
      </c>
    </row>
    <row r="317" spans="1:48" x14ac:dyDescent="0.3">
      <c r="A317" t="s">
        <v>314</v>
      </c>
      <c r="B317" t="s">
        <v>315</v>
      </c>
      <c r="C317" t="s">
        <v>3080</v>
      </c>
      <c r="D317" t="s">
        <v>288</v>
      </c>
      <c r="E317">
        <v>85840.500963839993</v>
      </c>
      <c r="F317">
        <v>883.2</v>
      </c>
      <c r="G317">
        <v>36.478562559735003</v>
      </c>
      <c r="H317">
        <f>(Table2[[#This Row],[1Y Return vs Nifty]]-AVERAGE(Table2[1Y Return vs Nifty]))/_xlfn.STDEV.P(Table2[1Y Return vs Nifty])</f>
        <v>4.5630965032593646E-2</v>
      </c>
      <c r="I317">
        <v>-6.83701290962098</v>
      </c>
      <c r="J317">
        <f>(Table2[[#This Row],[1M Return vs Nifty]]-AVERAGE(Table2[1M Return vs Nifty]))/_xlfn.STDEV.P(Table2[1M Return vs Nifty])</f>
        <v>-0.51789792750652697</v>
      </c>
      <c r="K317">
        <v>-10.8609202956661</v>
      </c>
      <c r="L317">
        <f>(Table2[[#This Row],[6M Return vs Nifty]]-AVERAGE(Table2[6M Return vs Nifty]))/_xlfn.STDEV.P(Table2[6M Return vs Nifty])</f>
        <v>-0.56588196133359303</v>
      </c>
      <c r="M317">
        <v>-1.45930770615775</v>
      </c>
      <c r="N317">
        <f>(Table2[[#This Row],[1W Return vs Nifty]]-AVERAGE(Table2[1W Return vs Nifty]))/_xlfn.STDEV.P(Table2[1W Return vs Nifty])</f>
        <v>-0.14701170590379398</v>
      </c>
      <c r="O317">
        <v>900.73</v>
      </c>
      <c r="P317">
        <v>888.90757362470697</v>
      </c>
      <c r="Q317">
        <v>785.54061742014301</v>
      </c>
      <c r="R317">
        <v>42.496486308126897</v>
      </c>
      <c r="S317" s="1">
        <f>(Table2[[#This Row],[Close Price]]-Table2[[#This Row],[20D EMA]])/Table2[[#This Row],[20D EMA]]</f>
        <v>-1.9461991939870964E-2</v>
      </c>
      <c r="T317" s="1">
        <f>(Table2[[#This Row],[Close Price]]-Table2[[#This Row],[50D EMA]])/Table2[[#This Row],[50D EMA]]</f>
        <v>-6.4208853586803141E-3</v>
      </c>
      <c r="U317" s="1">
        <f>(Table2[[#This Row],[Close Price]]-Table2[[#This Row],[200D EMA]])/Table2[[#This Row],[200D EMA]]</f>
        <v>0.12432123866565685</v>
      </c>
      <c r="V317">
        <v>0.59885786552141895</v>
      </c>
      <c r="W317">
        <v>879.35</v>
      </c>
      <c r="X317">
        <v>894.7</v>
      </c>
      <c r="Y317">
        <v>845.9</v>
      </c>
      <c r="Z317">
        <v>908.6</v>
      </c>
      <c r="AA317">
        <v>845.9</v>
      </c>
      <c r="AB317">
        <v>934.95</v>
      </c>
      <c r="AC317" s="1">
        <f>(Table2[[#This Row],[Close Price]]/Table2[[#This Row],[Day Low]])-1</f>
        <v>4.378233922783803E-3</v>
      </c>
      <c r="AD317" s="1">
        <f>(Table2[[#This Row],[Day High]]/Table2[[#This Row],[Close Price]])-1</f>
        <v>1.3020833333333259E-2</v>
      </c>
      <c r="AE317" s="1">
        <f>(Table2[[#This Row],[Close Price]]/Table2[[#This Row],[Current Week Low]])-1</f>
        <v>4.4095046695826978E-2</v>
      </c>
      <c r="AF317" s="1">
        <f>(Table2[[#This Row],[Current Week High]]/Table2[[#This Row],[Close Price]])-1</f>
        <v>2.8759057971014412E-2</v>
      </c>
      <c r="AG317" s="1">
        <f>(Table2[[#This Row],[Close Price]]/Table2[[#This Row],[Current Month Low]])-1</f>
        <v>4.4095046695826978E-2</v>
      </c>
      <c r="AH317" s="1">
        <f>(Table2[[#This Row],[Current Month High]]/Table2[[#This Row],[Close Price]])-1</f>
        <v>5.859375E-2</v>
      </c>
      <c r="AI317">
        <v>10.948822463768099</v>
      </c>
      <c r="AJ317">
        <v>73.687315634218294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-0.08</v>
      </c>
      <c r="AM317" t="s">
        <v>3120</v>
      </c>
      <c r="AN317">
        <v>-6.8</v>
      </c>
      <c r="AO317" t="s">
        <v>3120</v>
      </c>
      <c r="AP317">
        <v>0.112567280734821</v>
      </c>
      <c r="AQ317">
        <f>(Table2[[#This Row],[Sharpe Ratio]]-AVERAGE(Table2[Sharpe Ratio]))/_xlfn.STDEV.P(Table2[Sharpe Ratio])</f>
        <v>0.58642556995185613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-0.59873505975946417</v>
      </c>
      <c r="AS317">
        <f>_xlfn.RANK.AVG(Table2[[#This Row],[1Y Return vs Nifty Z-Score]],Table2[1Y Return vs Nifty Z-Score])</f>
        <v>286</v>
      </c>
      <c r="AT317">
        <f>_xlfn.RANK.AVG(Table2[[#This Row],[6M Return vs Nifty Z-Score]],Table2[6M Return vs Nifty Z-Score])</f>
        <v>506</v>
      </c>
      <c r="AU317">
        <f>_xlfn.RANK.AVG(Table2[[#This Row],[Sharpe Ratio Z-Score]],Table2[Sharpe Ratio Z-Score])</f>
        <v>199</v>
      </c>
      <c r="AV317">
        <f>(Table2[[#This Row],[Rank 1Y]]+Table2[[#This Row],[Rank 6M]]+Table2[[#This Row],[Rank Sharpe]])/3</f>
        <v>330.33333333333331</v>
      </c>
    </row>
    <row r="318" spans="1:48" x14ac:dyDescent="0.3">
      <c r="A318" t="s">
        <v>1167</v>
      </c>
      <c r="B318" t="s">
        <v>1168</v>
      </c>
      <c r="C318" t="s">
        <v>3079</v>
      </c>
      <c r="D318" t="s">
        <v>46</v>
      </c>
      <c r="E318">
        <v>10325.528339</v>
      </c>
      <c r="F318">
        <v>367.15</v>
      </c>
      <c r="G318">
        <v>26.941597491058499</v>
      </c>
      <c r="H318">
        <f>(Table2[[#This Row],[1Y Return vs Nifty]]-AVERAGE(Table2[1Y Return vs Nifty]))/_xlfn.STDEV.P(Table2[1Y Return vs Nifty])</f>
        <v>-9.9364265357540893E-2</v>
      </c>
      <c r="I318">
        <v>0.14868331918338301</v>
      </c>
      <c r="J318">
        <f>(Table2[[#This Row],[1M Return vs Nifty]]-AVERAGE(Table2[1M Return vs Nifty]))/_xlfn.STDEV.P(Table2[1M Return vs Nifty])</f>
        <v>0.13805568251908248</v>
      </c>
      <c r="K318">
        <v>23.039895595683198</v>
      </c>
      <c r="L318">
        <f>(Table2[[#This Row],[6M Return vs Nifty]]-AVERAGE(Table2[6M Return vs Nifty]))/_xlfn.STDEV.P(Table2[6M Return vs Nifty])</f>
        <v>0.5912362943879832</v>
      </c>
      <c r="M318">
        <v>-3.7803809316816301</v>
      </c>
      <c r="N318">
        <f>(Table2[[#This Row],[1W Return vs Nifty]]-AVERAGE(Table2[1W Return vs Nifty]))/_xlfn.STDEV.P(Table2[1W Return vs Nifty])</f>
        <v>-0.60693112544294536</v>
      </c>
      <c r="O318">
        <v>369.89</v>
      </c>
      <c r="P318">
        <v>352.30565655539903</v>
      </c>
      <c r="Q318">
        <v>302.15929127882202</v>
      </c>
      <c r="R318">
        <v>47.045573429114498</v>
      </c>
      <c r="S318" s="1">
        <f>(Table2[[#This Row],[Close Price]]-Table2[[#This Row],[20D EMA]])/Table2[[#This Row],[20D EMA]]</f>
        <v>-7.4076076671443112E-3</v>
      </c>
      <c r="T318" s="1">
        <f>(Table2[[#This Row],[Close Price]]-Table2[[#This Row],[50D EMA]])/Table2[[#This Row],[50D EMA]]</f>
        <v>4.2134842766189659E-2</v>
      </c>
      <c r="U318" s="1">
        <f>(Table2[[#This Row],[Close Price]]-Table2[[#This Row],[200D EMA]])/Table2[[#This Row],[200D EMA]]</f>
        <v>0.21508757333299011</v>
      </c>
      <c r="V318">
        <v>0.88251762887769503</v>
      </c>
      <c r="W318">
        <v>364.5</v>
      </c>
      <c r="X318">
        <v>373.95</v>
      </c>
      <c r="Y318">
        <v>352</v>
      </c>
      <c r="Z318">
        <v>375.3</v>
      </c>
      <c r="AA318">
        <v>352</v>
      </c>
      <c r="AB318">
        <v>409.05</v>
      </c>
      <c r="AC318" s="1">
        <f>(Table2[[#This Row],[Close Price]]/Table2[[#This Row],[Day Low]])-1</f>
        <v>7.2702331961591593E-3</v>
      </c>
      <c r="AD318" s="1">
        <f>(Table2[[#This Row],[Day High]]/Table2[[#This Row],[Close Price]])-1</f>
        <v>1.8521040446684012E-2</v>
      </c>
      <c r="AE318" s="1">
        <f>(Table2[[#This Row],[Close Price]]/Table2[[#This Row],[Current Week Low]])-1</f>
        <v>4.3039772727272663E-2</v>
      </c>
      <c r="AF318" s="1">
        <f>(Table2[[#This Row],[Current Week High]]/Table2[[#This Row],[Close Price]])-1</f>
        <v>2.2198011711834553E-2</v>
      </c>
      <c r="AG318" s="1">
        <f>(Table2[[#This Row],[Close Price]]/Table2[[#This Row],[Current Month Low]])-1</f>
        <v>4.3039772727272663E-2</v>
      </c>
      <c r="AH318" s="1">
        <f>(Table2[[#This Row],[Current Month High]]/Table2[[#This Row],[Close Price]])-1</f>
        <v>0.11412229334059654</v>
      </c>
      <c r="AI318">
        <v>13.1417676698896</v>
      </c>
      <c r="AJ318">
        <v>55.079197465680998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0.26</v>
      </c>
      <c r="AM318" t="s">
        <v>3121</v>
      </c>
      <c r="AN318">
        <v>-2.2999999999999998</v>
      </c>
      <c r="AO318" t="s">
        <v>3120</v>
      </c>
      <c r="AP318">
        <v>4.3135443958819998E-3</v>
      </c>
      <c r="AQ318">
        <f>(Table2[[#This Row],[Sharpe Ratio]]-AVERAGE(Table2[Sharpe Ratio]))/_xlfn.STDEV.P(Table2[Sharpe Ratio])</f>
        <v>-0.6728778895821671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-0.6498813034755877</v>
      </c>
      <c r="AS318">
        <f>_xlfn.RANK.AVG(Table2[[#This Row],[1Y Return vs Nifty Z-Score]],Table2[1Y Return vs Nifty Z-Score])</f>
        <v>311</v>
      </c>
      <c r="AT318">
        <f>_xlfn.RANK.AVG(Table2[[#This Row],[6M Return vs Nifty Z-Score]],Table2[6M Return vs Nifty Z-Score])</f>
        <v>159</v>
      </c>
      <c r="AU318">
        <f>_xlfn.RANK.AVG(Table2[[#This Row],[Sharpe Ratio Z-Score]],Table2[Sharpe Ratio Z-Score])</f>
        <v>521</v>
      </c>
      <c r="AV318">
        <f>(Table2[[#This Row],[Rank 1Y]]+Table2[[#This Row],[Rank 6M]]+Table2[[#This Row],[Rank Sharpe]])/3</f>
        <v>330.33333333333331</v>
      </c>
    </row>
    <row r="319" spans="1:48" x14ac:dyDescent="0.3">
      <c r="A319" t="s">
        <v>298</v>
      </c>
      <c r="B319" t="s">
        <v>299</v>
      </c>
      <c r="C319" t="s">
        <v>3086</v>
      </c>
      <c r="D319" t="s">
        <v>127</v>
      </c>
      <c r="E319">
        <v>93192.052755700002</v>
      </c>
      <c r="F319">
        <v>7214.5</v>
      </c>
      <c r="G319">
        <v>29.6979580224017</v>
      </c>
      <c r="H319">
        <f>(Table2[[#This Row],[1Y Return vs Nifty]]-AVERAGE(Table2[1Y Return vs Nifty]))/_xlfn.STDEV.P(Table2[1Y Return vs Nifty])</f>
        <v>-5.7457943230700609E-2</v>
      </c>
      <c r="I319">
        <v>1.08111525712189</v>
      </c>
      <c r="J319">
        <f>(Table2[[#This Row],[1M Return vs Nifty]]-AVERAGE(Table2[1M Return vs Nifty]))/_xlfn.STDEV.P(Table2[1M Return vs Nifty])</f>
        <v>0.22561060557341955</v>
      </c>
      <c r="K319">
        <v>19.482127302701102</v>
      </c>
      <c r="L319">
        <f>(Table2[[#This Row],[6M Return vs Nifty]]-AVERAGE(Table2[6M Return vs Nifty]))/_xlfn.STDEV.P(Table2[6M Return vs Nifty])</f>
        <v>0.46980090903823196</v>
      </c>
      <c r="M319">
        <v>1.5551922513937</v>
      </c>
      <c r="N319">
        <f>(Table2[[#This Row],[1W Return vs Nifty]]-AVERAGE(Table2[1W Return vs Nifty]))/_xlfn.STDEV.P(Table2[1W Return vs Nifty])</f>
        <v>0.45030985010395941</v>
      </c>
      <c r="O319">
        <v>6952.17</v>
      </c>
      <c r="P319">
        <v>6690.51322188222</v>
      </c>
      <c r="Q319">
        <v>5767.5044808427901</v>
      </c>
      <c r="R319">
        <v>59.820758470369</v>
      </c>
      <c r="S319" s="1">
        <f>(Table2[[#This Row],[Close Price]]-Table2[[#This Row],[20D EMA]])/Table2[[#This Row],[20D EMA]]</f>
        <v>3.7733542188985586E-2</v>
      </c>
      <c r="T319" s="1">
        <f>(Table2[[#This Row],[Close Price]]-Table2[[#This Row],[50D EMA]])/Table2[[#This Row],[50D EMA]]</f>
        <v>7.8317874988126618E-2</v>
      </c>
      <c r="U319" s="1">
        <f>(Table2[[#This Row],[Close Price]]-Table2[[#This Row],[200D EMA]])/Table2[[#This Row],[200D EMA]]</f>
        <v>0.25088762808308462</v>
      </c>
      <c r="V319">
        <v>1.0976149784228599</v>
      </c>
      <c r="W319">
        <v>6964.2</v>
      </c>
      <c r="X319">
        <v>7250</v>
      </c>
      <c r="Y319">
        <v>6782</v>
      </c>
      <c r="Z319">
        <v>7250</v>
      </c>
      <c r="AA319">
        <v>6782</v>
      </c>
      <c r="AB319">
        <v>7327.75</v>
      </c>
      <c r="AC319" s="1">
        <f>(Table2[[#This Row],[Close Price]]/Table2[[#This Row],[Day Low]])-1</f>
        <v>3.5940955170730371E-2</v>
      </c>
      <c r="AD319" s="1">
        <f>(Table2[[#This Row],[Day High]]/Table2[[#This Row],[Close Price]])-1</f>
        <v>4.9206459214081733E-3</v>
      </c>
      <c r="AE319" s="1">
        <f>(Table2[[#This Row],[Close Price]]/Table2[[#This Row],[Current Week Low]])-1</f>
        <v>6.3771748746682455E-2</v>
      </c>
      <c r="AF319" s="1">
        <f>(Table2[[#This Row],[Current Week High]]/Table2[[#This Row],[Close Price]])-1</f>
        <v>4.9206459214081733E-3</v>
      </c>
      <c r="AG319" s="1">
        <f>(Table2[[#This Row],[Close Price]]/Table2[[#This Row],[Current Month Low]])-1</f>
        <v>6.3771748746682455E-2</v>
      </c>
      <c r="AH319" s="1">
        <f>(Table2[[#This Row],[Current Month High]]/Table2[[#This Row],[Close Price]])-1</f>
        <v>1.569755353801372E-2</v>
      </c>
      <c r="AI319">
        <v>1.56975535380137</v>
      </c>
      <c r="AJ319">
        <v>81.631651162497903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-0.03</v>
      </c>
      <c r="AM319" t="s">
        <v>3120</v>
      </c>
      <c r="AN319">
        <v>3.85</v>
      </c>
      <c r="AO319" t="s">
        <v>3121</v>
      </c>
      <c r="AP319">
        <v>1.3547989426329E-2</v>
      </c>
      <c r="AQ319">
        <f>(Table2[[#This Row],[Sharpe Ratio]]-AVERAGE(Table2[Sharpe Ratio]))/_xlfn.STDEV.P(Table2[Sharpe Ratio])</f>
        <v>-0.56545463596523193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0.52280878551967835</v>
      </c>
      <c r="AS319">
        <f>_xlfn.RANK.AVG(Table2[[#This Row],[1Y Return vs Nifty Z-Score]],Table2[1Y Return vs Nifty Z-Score])</f>
        <v>307</v>
      </c>
      <c r="AT319">
        <f>_xlfn.RANK.AVG(Table2[[#This Row],[6M Return vs Nifty Z-Score]],Table2[6M Return vs Nifty Z-Score])</f>
        <v>190</v>
      </c>
      <c r="AU319">
        <f>_xlfn.RANK.AVG(Table2[[#This Row],[Sharpe Ratio Z-Score]],Table2[Sharpe Ratio Z-Score])</f>
        <v>497</v>
      </c>
      <c r="AV319">
        <f>(Table2[[#This Row],[Rank 1Y]]+Table2[[#This Row],[Rank 6M]]+Table2[[#This Row],[Rank Sharpe]])/3</f>
        <v>331.33333333333331</v>
      </c>
    </row>
    <row r="320" spans="1:48" x14ac:dyDescent="0.3">
      <c r="A320" t="s">
        <v>1037</v>
      </c>
      <c r="B320" t="s">
        <v>1038</v>
      </c>
      <c r="C320" t="s">
        <v>3082</v>
      </c>
      <c r="D320" t="s">
        <v>270</v>
      </c>
      <c r="E320">
        <v>12572.488630575001</v>
      </c>
      <c r="F320">
        <v>5270.25</v>
      </c>
      <c r="G320">
        <v>-12.7584689061449</v>
      </c>
      <c r="H320">
        <f>(Table2[[#This Row],[1Y Return vs Nifty]]-AVERAGE(Table2[1Y Return vs Nifty]))/_xlfn.STDEV.P(Table2[1Y Return vs Nifty])</f>
        <v>-0.70294414976672015</v>
      </c>
      <c r="I320">
        <v>-4.0402297158686</v>
      </c>
      <c r="J320">
        <f>(Table2[[#This Row],[1M Return vs Nifty]]-AVERAGE(Table2[1M Return vs Nifty]))/_xlfn.STDEV.P(Table2[1M Return vs Nifty])</f>
        <v>-0.25528129312779141</v>
      </c>
      <c r="K320">
        <v>14.9112803331381</v>
      </c>
      <c r="L320">
        <f>(Table2[[#This Row],[6M Return vs Nifty]]-AVERAGE(Table2[6M Return vs Nifty]))/_xlfn.STDEV.P(Table2[6M Return vs Nifty])</f>
        <v>0.31378665588450105</v>
      </c>
      <c r="M320">
        <v>-0.88014506490922195</v>
      </c>
      <c r="N320">
        <f>(Table2[[#This Row],[1W Return vs Nifty]]-AVERAGE(Table2[1W Return vs Nifty]))/_xlfn.STDEV.P(Table2[1W Return vs Nifty])</f>
        <v>-3.2250937974266952E-2</v>
      </c>
      <c r="O320">
        <v>5294.43</v>
      </c>
      <c r="P320">
        <v>5113.6496944685496</v>
      </c>
      <c r="Q320">
        <v>4677.7526921076897</v>
      </c>
      <c r="R320">
        <v>46.798574903105298</v>
      </c>
      <c r="S320" s="1">
        <f>(Table2[[#This Row],[Close Price]]-Table2[[#This Row],[20D EMA]])/Table2[[#This Row],[20D EMA]]</f>
        <v>-4.5670638765646704E-3</v>
      </c>
      <c r="T320" s="1">
        <f>(Table2[[#This Row],[Close Price]]-Table2[[#This Row],[50D EMA]])/Table2[[#This Row],[50D EMA]]</f>
        <v>3.062397991415905E-2</v>
      </c>
      <c r="U320" s="1">
        <f>(Table2[[#This Row],[Close Price]]-Table2[[#This Row],[200D EMA]])/Table2[[#This Row],[200D EMA]]</f>
        <v>0.12666281158727621</v>
      </c>
      <c r="V320">
        <v>0.466969968183439</v>
      </c>
      <c r="W320">
        <v>5240</v>
      </c>
      <c r="X320">
        <v>5366.4</v>
      </c>
      <c r="Y320">
        <v>5091.05</v>
      </c>
      <c r="Z320">
        <v>5366.4</v>
      </c>
      <c r="AA320">
        <v>5091.05</v>
      </c>
      <c r="AB320">
        <v>5637.9</v>
      </c>
      <c r="AC320" s="1">
        <f>(Table2[[#This Row],[Close Price]]/Table2[[#This Row],[Day Low]])-1</f>
        <v>5.7729007633586793E-3</v>
      </c>
      <c r="AD320" s="1">
        <f>(Table2[[#This Row],[Day High]]/Table2[[#This Row],[Close Price]])-1</f>
        <v>1.8243916322755016E-2</v>
      </c>
      <c r="AE320" s="1">
        <f>(Table2[[#This Row],[Close Price]]/Table2[[#This Row],[Current Week Low]])-1</f>
        <v>3.5199025741251777E-2</v>
      </c>
      <c r="AF320" s="1">
        <f>(Table2[[#This Row],[Current Week High]]/Table2[[#This Row],[Close Price]])-1</f>
        <v>1.8243916322755016E-2</v>
      </c>
      <c r="AG320" s="1">
        <f>(Table2[[#This Row],[Close Price]]/Table2[[#This Row],[Current Month Low]])-1</f>
        <v>3.5199025741251777E-2</v>
      </c>
      <c r="AH320" s="1">
        <f>(Table2[[#This Row],[Current Month High]]/Table2[[#This Row],[Close Price]])-1</f>
        <v>6.9759499074996345E-2</v>
      </c>
      <c r="AI320">
        <v>10.8106826051895</v>
      </c>
      <c r="AJ320">
        <v>39.349030287806798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0.13</v>
      </c>
      <c r="AM320" t="s">
        <v>3121</v>
      </c>
      <c r="AN320">
        <v>-0.81</v>
      </c>
      <c r="AO320" t="s">
        <v>3120</v>
      </c>
      <c r="AP320">
        <v>0.118142702920104</v>
      </c>
      <c r="AQ320">
        <f>(Table2[[#This Row],[Sharpe Ratio]]-AVERAGE(Table2[Sharpe Ratio]))/_xlfn.STDEV.P(Table2[Sharpe Ratio])</f>
        <v>0.65128382504530269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-2.5405899938974769E-2</v>
      </c>
      <c r="AS320">
        <f>_xlfn.RANK.AVG(Table2[[#This Row],[1Y Return vs Nifty Z-Score]],Table2[1Y Return vs Nifty Z-Score])</f>
        <v>579</v>
      </c>
      <c r="AT320">
        <f>_xlfn.RANK.AVG(Table2[[#This Row],[6M Return vs Nifty Z-Score]],Table2[6M Return vs Nifty Z-Score])</f>
        <v>232</v>
      </c>
      <c r="AU320">
        <f>_xlfn.RANK.AVG(Table2[[#This Row],[Sharpe Ratio Z-Score]],Table2[Sharpe Ratio Z-Score])</f>
        <v>186</v>
      </c>
      <c r="AV320">
        <f>(Table2[[#This Row],[Rank 1Y]]+Table2[[#This Row],[Rank 6M]]+Table2[[#This Row],[Rank Sharpe]])/3</f>
        <v>332.33333333333331</v>
      </c>
    </row>
    <row r="321" spans="1:48" x14ac:dyDescent="0.3">
      <c r="A321" t="s">
        <v>798</v>
      </c>
      <c r="B321" t="s">
        <v>799</v>
      </c>
      <c r="C321" t="s">
        <v>3089</v>
      </c>
      <c r="D321" t="s">
        <v>141</v>
      </c>
      <c r="E321">
        <v>19880.155116135</v>
      </c>
      <c r="F321">
        <v>1414.85</v>
      </c>
      <c r="G321">
        <v>184.43083077923899</v>
      </c>
      <c r="H321">
        <f>(Table2[[#This Row],[1Y Return vs Nifty]]-AVERAGE(Table2[1Y Return vs Nifty]))/_xlfn.STDEV.P(Table2[1Y Return vs Nifty])</f>
        <v>2.2950229951752621</v>
      </c>
      <c r="I321">
        <v>-10.105728357807701</v>
      </c>
      <c r="J321">
        <f>(Table2[[#This Row],[1M Return vs Nifty]]-AVERAGE(Table2[1M Return vs Nifty]))/_xlfn.STDEV.P(Table2[1M Return vs Nifty])</f>
        <v>-0.82482877994520154</v>
      </c>
      <c r="K321">
        <v>-4.4375600706961702</v>
      </c>
      <c r="L321">
        <f>(Table2[[#This Row],[6M Return vs Nifty]]-AVERAGE(Table2[6M Return vs Nifty]))/_xlfn.STDEV.P(Table2[6M Return vs Nifty])</f>
        <v>-0.34663687286110056</v>
      </c>
      <c r="M321">
        <v>-1.30688250164266</v>
      </c>
      <c r="N321">
        <f>(Table2[[#This Row],[1W Return vs Nifty]]-AVERAGE(Table2[1W Return vs Nifty]))/_xlfn.STDEV.P(Table2[1W Return vs Nifty])</f>
        <v>-0.11680873306656525</v>
      </c>
      <c r="O321">
        <v>1445.71</v>
      </c>
      <c r="P321">
        <v>1415.66783078561</v>
      </c>
      <c r="Q321">
        <v>1142.2308606279701</v>
      </c>
      <c r="R321">
        <v>40.576016802528002</v>
      </c>
      <c r="S321" s="1">
        <f>(Table2[[#This Row],[Close Price]]-Table2[[#This Row],[20D EMA]])/Table2[[#This Row],[20D EMA]]</f>
        <v>-2.134591308077009E-2</v>
      </c>
      <c r="T321" s="1">
        <f>(Table2[[#This Row],[Close Price]]-Table2[[#This Row],[50D EMA]])/Table2[[#This Row],[50D EMA]]</f>
        <v>-5.7769963251638355E-4</v>
      </c>
      <c r="U321" s="1">
        <f>(Table2[[#This Row],[Close Price]]-Table2[[#This Row],[200D EMA]])/Table2[[#This Row],[200D EMA]]</f>
        <v>0.23867253877394859</v>
      </c>
      <c r="V321">
        <v>0.816495584065564</v>
      </c>
      <c r="W321">
        <v>1401.3</v>
      </c>
      <c r="X321">
        <v>1428</v>
      </c>
      <c r="Y321">
        <v>1371.25</v>
      </c>
      <c r="Z321">
        <v>1468</v>
      </c>
      <c r="AA321">
        <v>1371.25</v>
      </c>
      <c r="AB321">
        <v>1505.85</v>
      </c>
      <c r="AC321" s="1">
        <f>(Table2[[#This Row],[Close Price]]/Table2[[#This Row],[Day Low]])-1</f>
        <v>9.6695925212302303E-3</v>
      </c>
      <c r="AD321" s="1">
        <f>(Table2[[#This Row],[Day High]]/Table2[[#This Row],[Close Price]])-1</f>
        <v>9.2942714775419155E-3</v>
      </c>
      <c r="AE321" s="1">
        <f>(Table2[[#This Row],[Close Price]]/Table2[[#This Row],[Current Week Low]])-1</f>
        <v>3.1795806745669841E-2</v>
      </c>
      <c r="AF321" s="1">
        <f>(Table2[[#This Row],[Current Week High]]/Table2[[#This Row],[Close Price]])-1</f>
        <v>3.7565819698201386E-2</v>
      </c>
      <c r="AG321" s="1">
        <f>(Table2[[#This Row],[Close Price]]/Table2[[#This Row],[Current Month Low]])-1</f>
        <v>3.1795806745669841E-2</v>
      </c>
      <c r="AH321" s="1">
        <f>(Table2[[#This Row],[Current Month High]]/Table2[[#This Row],[Close Price]])-1</f>
        <v>6.4317772202000301E-2</v>
      </c>
      <c r="AI321">
        <v>11.3192211188465</v>
      </c>
      <c r="AJ321">
        <v>218.659909909909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0.08</v>
      </c>
      <c r="AM321" t="s">
        <v>3121</v>
      </c>
      <c r="AN321">
        <v>-4.6399999999999997</v>
      </c>
      <c r="AO321" t="s">
        <v>3120</v>
      </c>
      <c r="AQ321">
        <f>(Table2[[#This Row],[Sharpe Ratio]]-AVERAGE(Table2[Sharpe Ratio]))/_xlfn.STDEV.P(Table2[Sharpe Ratio])</f>
        <v>-0.72305686320743012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0.28369174609496461</v>
      </c>
      <c r="AS321">
        <f>_xlfn.RANK.AVG(Table2[[#This Row],[1Y Return vs Nifty Z-Score]],Table2[1Y Return vs Nifty Z-Score])</f>
        <v>22</v>
      </c>
      <c r="AT321">
        <f>_xlfn.RANK.AVG(Table2[[#This Row],[6M Return vs Nifty Z-Score]],Table2[6M Return vs Nifty Z-Score])</f>
        <v>431</v>
      </c>
      <c r="AU321">
        <f>_xlfn.RANK.AVG(Table2[[#This Row],[Sharpe Ratio Z-Score]],Table2[Sharpe Ratio Z-Score])</f>
        <v>548.5</v>
      </c>
      <c r="AV321">
        <f>(Table2[[#This Row],[Rank 1Y]]+Table2[[#This Row],[Rank 6M]]+Table2[[#This Row],[Rank Sharpe]])/3</f>
        <v>333.83333333333331</v>
      </c>
    </row>
    <row r="322" spans="1:48" x14ac:dyDescent="0.3">
      <c r="A322" t="s">
        <v>120</v>
      </c>
      <c r="B322" t="s">
        <v>121</v>
      </c>
      <c r="C322" t="s">
        <v>3074</v>
      </c>
      <c r="D322" t="s">
        <v>18</v>
      </c>
      <c r="E322">
        <v>238776.019818147</v>
      </c>
      <c r="F322">
        <v>169.09</v>
      </c>
      <c r="G322">
        <v>55.956692094407501</v>
      </c>
      <c r="H322">
        <f>(Table2[[#This Row],[1Y Return vs Nifty]]-AVERAGE(Table2[1Y Return vs Nifty]))/_xlfn.STDEV.P(Table2[1Y Return vs Nifty])</f>
        <v>0.34176667058579191</v>
      </c>
      <c r="I322">
        <v>-0.43259831592394199</v>
      </c>
      <c r="J322">
        <f>(Table2[[#This Row],[1M Return vs Nifty]]-AVERAGE(Table2[1M Return vs Nifty]))/_xlfn.STDEV.P(Table2[1M Return vs Nifty])</f>
        <v>8.347360873550784E-2</v>
      </c>
      <c r="K322">
        <v>-19.215269892728301</v>
      </c>
      <c r="L322">
        <f>(Table2[[#This Row],[6M Return vs Nifty]]-AVERAGE(Table2[6M Return vs Nifty]))/_xlfn.STDEV.P(Table2[6M Return vs Nifty])</f>
        <v>-0.85103646806945177</v>
      </c>
      <c r="M322">
        <v>-2.0651114581613799</v>
      </c>
      <c r="N322">
        <f>(Table2[[#This Row],[1W Return vs Nifty]]-AVERAGE(Table2[1W Return vs Nifty]))/_xlfn.STDEV.P(Table2[1W Return vs Nifty])</f>
        <v>-0.26705139569568459</v>
      </c>
      <c r="O322">
        <v>172.35</v>
      </c>
      <c r="P322">
        <v>170.29144668027899</v>
      </c>
      <c r="Q322">
        <v>151.85244039702101</v>
      </c>
      <c r="R322">
        <v>40.953625117795497</v>
      </c>
      <c r="S322" s="1">
        <f>(Table2[[#This Row],[Close Price]]-Table2[[#This Row],[20D EMA]])/Table2[[#This Row],[20D EMA]]</f>
        <v>-1.8914998549463248E-2</v>
      </c>
      <c r="T322" s="1">
        <f>(Table2[[#This Row],[Close Price]]-Table2[[#This Row],[50D EMA]])/Table2[[#This Row],[50D EMA]]</f>
        <v>-7.0552379682034113E-3</v>
      </c>
      <c r="U322" s="1">
        <f>(Table2[[#This Row],[Close Price]]-Table2[[#This Row],[200D EMA]])/Table2[[#This Row],[200D EMA]]</f>
        <v>0.11351519644933643</v>
      </c>
      <c r="V322">
        <v>1.1338293899423899</v>
      </c>
      <c r="W322">
        <v>168.8</v>
      </c>
      <c r="X322">
        <v>173</v>
      </c>
      <c r="Y322">
        <v>166.28</v>
      </c>
      <c r="Z322">
        <v>174.88</v>
      </c>
      <c r="AA322">
        <v>166.28</v>
      </c>
      <c r="AB322">
        <v>182.49</v>
      </c>
      <c r="AC322" s="1">
        <f>(Table2[[#This Row],[Close Price]]/Table2[[#This Row],[Day Low]])-1</f>
        <v>1.7180094786728439E-3</v>
      </c>
      <c r="AD322" s="1">
        <f>(Table2[[#This Row],[Day High]]/Table2[[#This Row],[Close Price]])-1</f>
        <v>2.3123780235377644E-2</v>
      </c>
      <c r="AE322" s="1">
        <f>(Table2[[#This Row],[Close Price]]/Table2[[#This Row],[Current Week Low]])-1</f>
        <v>1.6899206158287328E-2</v>
      </c>
      <c r="AF322" s="1">
        <f>(Table2[[#This Row],[Current Week High]]/Table2[[#This Row],[Close Price]])-1</f>
        <v>3.4242119581288089E-2</v>
      </c>
      <c r="AG322" s="1">
        <f>(Table2[[#This Row],[Close Price]]/Table2[[#This Row],[Current Month Low]])-1</f>
        <v>1.6899206158287328E-2</v>
      </c>
      <c r="AH322" s="1">
        <f>(Table2[[#This Row],[Current Month High]]/Table2[[#This Row],[Close Price]])-1</f>
        <v>7.9247737891063874E-2</v>
      </c>
      <c r="AI322">
        <v>16.387722514637101</v>
      </c>
      <c r="AJ322">
        <v>97.766081871344994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-0.03</v>
      </c>
      <c r="AM322" t="s">
        <v>3120</v>
      </c>
      <c r="AN322">
        <v>0.18</v>
      </c>
      <c r="AO322" t="s">
        <v>3121</v>
      </c>
      <c r="AP322">
        <v>0.116049910350535</v>
      </c>
      <c r="AQ322">
        <f>(Table2[[#This Row],[Sharpe Ratio]]-AVERAGE(Table2[Sharpe Ratio]))/_xlfn.STDEV.P(Table2[Sharpe Ratio])</f>
        <v>0.62693860600645313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-6.5908978437383414E-2</v>
      </c>
      <c r="AS322">
        <f>_xlfn.RANK.AVG(Table2[[#This Row],[1Y Return vs Nifty Z-Score]],Table2[1Y Return vs Nifty Z-Score])</f>
        <v>202</v>
      </c>
      <c r="AT322">
        <f>_xlfn.RANK.AVG(Table2[[#This Row],[6M Return vs Nifty Z-Score]],Table2[6M Return vs Nifty Z-Score])</f>
        <v>607</v>
      </c>
      <c r="AU322">
        <f>_xlfn.RANK.AVG(Table2[[#This Row],[Sharpe Ratio Z-Score]],Table2[Sharpe Ratio Z-Score])</f>
        <v>193</v>
      </c>
      <c r="AV322">
        <f>(Table2[[#This Row],[Rank 1Y]]+Table2[[#This Row],[Rank 6M]]+Table2[[#This Row],[Rank Sharpe]])/3</f>
        <v>334</v>
      </c>
    </row>
    <row r="323" spans="1:48" x14ac:dyDescent="0.3">
      <c r="A323" t="s">
        <v>612</v>
      </c>
      <c r="B323" t="s">
        <v>613</v>
      </c>
      <c r="C323" t="s">
        <v>3080</v>
      </c>
      <c r="D323" t="s">
        <v>54</v>
      </c>
      <c r="E323">
        <v>29963.7725535299</v>
      </c>
      <c r="F323">
        <v>1930.35</v>
      </c>
      <c r="G323">
        <v>18.282970921222901</v>
      </c>
      <c r="H323">
        <f>(Table2[[#This Row],[1Y Return vs Nifty]]-AVERAGE(Table2[1Y Return vs Nifty]))/_xlfn.STDEV.P(Table2[1Y Return vs Nifty])</f>
        <v>-0.23100567804121758</v>
      </c>
      <c r="I323">
        <v>11.3625354049432</v>
      </c>
      <c r="J323">
        <f>(Table2[[#This Row],[1M Return vs Nifty]]-AVERAGE(Table2[1M Return vs Nifty]))/_xlfn.STDEV.P(Table2[1M Return vs Nifty])</f>
        <v>1.1910311508220233</v>
      </c>
      <c r="K323">
        <v>-1.16097806865784E-2</v>
      </c>
      <c r="L323">
        <f>(Table2[[#This Row],[6M Return vs Nifty]]-AVERAGE(Table2[6M Return vs Nifty]))/_xlfn.STDEV.P(Table2[6M Return vs Nifty])</f>
        <v>-0.19556829988338789</v>
      </c>
      <c r="M323">
        <v>3.0089137273498001</v>
      </c>
      <c r="N323">
        <f>(Table2[[#This Row],[1W Return vs Nifty]]-AVERAGE(Table2[1W Return vs Nifty]))/_xlfn.STDEV.P(Table2[1W Return vs Nifty])</f>
        <v>0.73836398387322988</v>
      </c>
      <c r="O323">
        <v>1878.11</v>
      </c>
      <c r="P323">
        <v>1829.7581044978699</v>
      </c>
      <c r="Q323">
        <v>1666.6638267349599</v>
      </c>
      <c r="R323">
        <v>62.468071672156697</v>
      </c>
      <c r="S323" s="1">
        <f>(Table2[[#This Row],[Close Price]]-Table2[[#This Row],[20D EMA]])/Table2[[#This Row],[20D EMA]]</f>
        <v>2.7815197192922678E-2</v>
      </c>
      <c r="T323" s="1">
        <f>(Table2[[#This Row],[Close Price]]-Table2[[#This Row],[50D EMA]])/Table2[[#This Row],[50D EMA]]</f>
        <v>5.4975515755255999E-2</v>
      </c>
      <c r="U323" s="1">
        <f>(Table2[[#This Row],[Close Price]]-Table2[[#This Row],[200D EMA]])/Table2[[#This Row],[200D EMA]]</f>
        <v>0.15821197354574404</v>
      </c>
      <c r="V323">
        <v>0.90453943264620096</v>
      </c>
      <c r="W323">
        <v>1920.95</v>
      </c>
      <c r="X323">
        <v>1999</v>
      </c>
      <c r="Y323">
        <v>1825</v>
      </c>
      <c r="Z323">
        <v>2010</v>
      </c>
      <c r="AA323">
        <v>1825</v>
      </c>
      <c r="AB323">
        <v>2010</v>
      </c>
      <c r="AC323" s="1">
        <f>(Table2[[#This Row],[Close Price]]/Table2[[#This Row],[Day Low]])-1</f>
        <v>4.8934121137977904E-3</v>
      </c>
      <c r="AD323" s="1">
        <f>(Table2[[#This Row],[Day High]]/Table2[[#This Row],[Close Price]])-1</f>
        <v>3.5563498847359432E-2</v>
      </c>
      <c r="AE323" s="1">
        <f>(Table2[[#This Row],[Close Price]]/Table2[[#This Row],[Current Week Low]])-1</f>
        <v>5.7726027397260182E-2</v>
      </c>
      <c r="AF323" s="1">
        <f>(Table2[[#This Row],[Current Week High]]/Table2[[#This Row],[Close Price]])-1</f>
        <v>4.1261947315253789E-2</v>
      </c>
      <c r="AG323" s="1">
        <f>(Table2[[#This Row],[Close Price]]/Table2[[#This Row],[Current Month Low]])-1</f>
        <v>5.7726027397260182E-2</v>
      </c>
      <c r="AH323" s="1">
        <f>(Table2[[#This Row],[Current Month High]]/Table2[[#This Row],[Close Price]])-1</f>
        <v>4.1261947315253789E-2</v>
      </c>
      <c r="AI323">
        <v>4.12619473152537</v>
      </c>
      <c r="AJ323">
        <v>55.116718228936399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-0.01</v>
      </c>
      <c r="AM323" t="s">
        <v>3120</v>
      </c>
      <c r="AN323">
        <v>3.85</v>
      </c>
      <c r="AO323" t="s">
        <v>3121</v>
      </c>
      <c r="AP323">
        <v>8.2683876573756004E-2</v>
      </c>
      <c r="AQ323">
        <f>(Table2[[#This Row],[Sharpe Ratio]]-AVERAGE(Table2[Sharpe Ratio]))/_xlfn.STDEV.P(Table2[Sharpe Ratio])</f>
        <v>0.23879531241638294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1.7416164691870306</v>
      </c>
      <c r="AS323">
        <f>_xlfn.RANK.AVG(Table2[[#This Row],[1Y Return vs Nifty Z-Score]],Table2[1Y Return vs Nifty Z-Score])</f>
        <v>354</v>
      </c>
      <c r="AT323">
        <f>_xlfn.RANK.AVG(Table2[[#This Row],[6M Return vs Nifty Z-Score]],Table2[6M Return vs Nifty Z-Score])</f>
        <v>378</v>
      </c>
      <c r="AU323">
        <f>_xlfn.RANK.AVG(Table2[[#This Row],[Sharpe Ratio Z-Score]],Table2[Sharpe Ratio Z-Score])</f>
        <v>270</v>
      </c>
      <c r="AV323">
        <f>(Table2[[#This Row],[Rank 1Y]]+Table2[[#This Row],[Rank 6M]]+Table2[[#This Row],[Rank Sharpe]])/3</f>
        <v>334</v>
      </c>
    </row>
    <row r="324" spans="1:48" x14ac:dyDescent="0.3">
      <c r="A324" t="s">
        <v>1708</v>
      </c>
      <c r="B324" t="s">
        <v>1709</v>
      </c>
      <c r="C324" t="s">
        <v>3091</v>
      </c>
      <c r="D324" t="s">
        <v>116</v>
      </c>
      <c r="E324">
        <v>4601.71349586</v>
      </c>
      <c r="F324">
        <v>269.10000000000002</v>
      </c>
      <c r="G324">
        <v>54.626747825452597</v>
      </c>
      <c r="H324">
        <f>(Table2[[#This Row],[1Y Return vs Nifty]]-AVERAGE(Table2[1Y Return vs Nifty]))/_xlfn.STDEV.P(Table2[1Y Return vs Nifty])</f>
        <v>0.32154686540725452</v>
      </c>
      <c r="I324">
        <v>-5.9894226722025401</v>
      </c>
      <c r="J324">
        <f>(Table2[[#This Row],[1M Return vs Nifty]]-AVERAGE(Table2[1M Return vs Nifty]))/_xlfn.STDEV.P(Table2[1M Return vs Nifty])</f>
        <v>-0.43830960046696893</v>
      </c>
      <c r="K324">
        <v>-10.0897150049493</v>
      </c>
      <c r="L324">
        <f>(Table2[[#This Row],[6M Return vs Nifty]]-AVERAGE(Table2[6M Return vs Nifty]))/_xlfn.STDEV.P(Table2[6M Return vs Nifty])</f>
        <v>-0.5395588272928814</v>
      </c>
      <c r="M324">
        <v>-2.8884167722305301</v>
      </c>
      <c r="N324">
        <f>(Table2[[#This Row],[1W Return vs Nifty]]-AVERAGE(Table2[1W Return vs Nifty]))/_xlfn.STDEV.P(Table2[1W Return vs Nifty])</f>
        <v>-0.43018890380455421</v>
      </c>
      <c r="O324">
        <v>278.07</v>
      </c>
      <c r="P324">
        <v>276.98051964629502</v>
      </c>
      <c r="Q324">
        <v>242.370929885762</v>
      </c>
      <c r="R324">
        <v>40.217233726597598</v>
      </c>
      <c r="S324" s="1">
        <f>(Table2[[#This Row],[Close Price]]-Table2[[#This Row],[20D EMA]])/Table2[[#This Row],[20D EMA]]</f>
        <v>-3.2258064516128927E-2</v>
      </c>
      <c r="T324" s="1">
        <f>(Table2[[#This Row],[Close Price]]-Table2[[#This Row],[50D EMA]])/Table2[[#This Row],[50D EMA]]</f>
        <v>-2.8451530296637637E-2</v>
      </c>
      <c r="U324" s="1">
        <f>(Table2[[#This Row],[Close Price]]-Table2[[#This Row],[200D EMA]])/Table2[[#This Row],[200D EMA]]</f>
        <v>0.11028166672808651</v>
      </c>
      <c r="V324">
        <v>0.57280345125776699</v>
      </c>
      <c r="W324">
        <v>268</v>
      </c>
      <c r="X324">
        <v>275.89999999999998</v>
      </c>
      <c r="Y324">
        <v>260</v>
      </c>
      <c r="Z324">
        <v>280</v>
      </c>
      <c r="AA324">
        <v>260</v>
      </c>
      <c r="AB324">
        <v>297.5</v>
      </c>
      <c r="AC324" s="1">
        <f>(Table2[[#This Row],[Close Price]]/Table2[[#This Row],[Day Low]])-1</f>
        <v>4.104477611940327E-3</v>
      </c>
      <c r="AD324" s="1">
        <f>(Table2[[#This Row],[Day High]]/Table2[[#This Row],[Close Price]])-1</f>
        <v>2.5269416573764136E-2</v>
      </c>
      <c r="AE324" s="1">
        <f>(Table2[[#This Row],[Close Price]]/Table2[[#This Row],[Current Week Low]])-1</f>
        <v>3.5000000000000142E-2</v>
      </c>
      <c r="AF324" s="1">
        <f>(Table2[[#This Row],[Current Week High]]/Table2[[#This Row],[Close Price]])-1</f>
        <v>4.0505388331475212E-2</v>
      </c>
      <c r="AG324" s="1">
        <f>(Table2[[#This Row],[Close Price]]/Table2[[#This Row],[Current Month Low]])-1</f>
        <v>3.5000000000000142E-2</v>
      </c>
      <c r="AH324" s="1">
        <f>(Table2[[#This Row],[Current Month High]]/Table2[[#This Row],[Close Price]])-1</f>
        <v>0.1055369751021924</v>
      </c>
      <c r="AI324">
        <v>19.0821256038647</v>
      </c>
      <c r="AJ324">
        <v>107.959814528593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</v>
      </c>
      <c r="AM324">
        <v>0</v>
      </c>
      <c r="AN324">
        <v>-4.74</v>
      </c>
      <c r="AO324" t="s">
        <v>3120</v>
      </c>
      <c r="AP324">
        <v>7.2352734612514999E-2</v>
      </c>
      <c r="AQ324">
        <f>(Table2[[#This Row],[Sharpe Ratio]]-AVERAGE(Table2[Sharpe Ratio]))/_xlfn.STDEV.P(Table2[Sharpe Ratio])</f>
        <v>0.11861430755948006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-0.96789615859766998</v>
      </c>
      <c r="AS324">
        <f>_xlfn.RANK.AVG(Table2[[#This Row],[1Y Return vs Nifty Z-Score]],Table2[1Y Return vs Nifty Z-Score])</f>
        <v>205</v>
      </c>
      <c r="AT324">
        <f>_xlfn.RANK.AVG(Table2[[#This Row],[6M Return vs Nifty Z-Score]],Table2[6M Return vs Nifty Z-Score])</f>
        <v>496</v>
      </c>
      <c r="AU324">
        <f>_xlfn.RANK.AVG(Table2[[#This Row],[Sharpe Ratio Z-Score]],Table2[Sharpe Ratio Z-Score])</f>
        <v>307</v>
      </c>
      <c r="AV324">
        <f>(Table2[[#This Row],[Rank 1Y]]+Table2[[#This Row],[Rank 6M]]+Table2[[#This Row],[Rank Sharpe]])/3</f>
        <v>336</v>
      </c>
    </row>
    <row r="325" spans="1:48" x14ac:dyDescent="0.3">
      <c r="A325" t="s">
        <v>1367</v>
      </c>
      <c r="B325" t="s">
        <v>1368</v>
      </c>
      <c r="C325" t="s">
        <v>3079</v>
      </c>
      <c r="D325" t="s">
        <v>46</v>
      </c>
      <c r="E325">
        <v>7895.6084339999998</v>
      </c>
      <c r="F325">
        <v>540</v>
      </c>
      <c r="G325">
        <v>51.320741194794302</v>
      </c>
      <c r="H325">
        <f>(Table2[[#This Row],[1Y Return vs Nifty]]-AVERAGE(Table2[1Y Return vs Nifty]))/_xlfn.STDEV.P(Table2[1Y Return vs Nifty])</f>
        <v>0.27128399984869017</v>
      </c>
      <c r="I325">
        <v>1.71822342994301E-2</v>
      </c>
      <c r="J325">
        <f>(Table2[[#This Row],[1M Return vs Nifty]]-AVERAGE(Table2[1M Return vs Nifty]))/_xlfn.STDEV.P(Table2[1M Return vs Nifty])</f>
        <v>0.12570779212610492</v>
      </c>
      <c r="K325">
        <v>19.232456813115199</v>
      </c>
      <c r="L325">
        <f>(Table2[[#This Row],[6M Return vs Nifty]]-AVERAGE(Table2[6M Return vs Nifty]))/_xlfn.STDEV.P(Table2[6M Return vs Nifty])</f>
        <v>0.46127904094099503</v>
      </c>
      <c r="M325">
        <v>8.6312273462479396</v>
      </c>
      <c r="N325">
        <f>(Table2[[#This Row],[1W Return vs Nifty]]-AVERAGE(Table2[1W Return vs Nifty]))/_xlfn.STDEV.P(Table2[1W Return vs Nifty])</f>
        <v>1.8524224235793121</v>
      </c>
      <c r="O325">
        <v>521.91999999999996</v>
      </c>
      <c r="P325">
        <v>506.55404504842699</v>
      </c>
      <c r="Q325">
        <v>435.74981809213699</v>
      </c>
      <c r="R325">
        <v>62.056599141204202</v>
      </c>
      <c r="S325" s="1">
        <f>(Table2[[#This Row],[Close Price]]-Table2[[#This Row],[20D EMA]])/Table2[[#This Row],[20D EMA]]</f>
        <v>3.4641324340895237E-2</v>
      </c>
      <c r="T325" s="1">
        <f>(Table2[[#This Row],[Close Price]]-Table2[[#This Row],[50D EMA]])/Table2[[#This Row],[50D EMA]]</f>
        <v>6.6026429516273147E-2</v>
      </c>
      <c r="U325" s="1">
        <f>(Table2[[#This Row],[Close Price]]-Table2[[#This Row],[200D EMA]])/Table2[[#This Row],[200D EMA]]</f>
        <v>0.23924320235934066</v>
      </c>
      <c r="V325">
        <v>0.68653112247113102</v>
      </c>
      <c r="W325">
        <v>535.9</v>
      </c>
      <c r="X325">
        <v>548.45000000000005</v>
      </c>
      <c r="Y325">
        <v>500.7</v>
      </c>
      <c r="Z325">
        <v>566.79999999999995</v>
      </c>
      <c r="AA325">
        <v>493.25</v>
      </c>
      <c r="AB325">
        <v>566.79999999999995</v>
      </c>
      <c r="AC325" s="1">
        <f>(Table2[[#This Row],[Close Price]]/Table2[[#This Row],[Day Low]])-1</f>
        <v>7.6506810972196693E-3</v>
      </c>
      <c r="AD325" s="1">
        <f>(Table2[[#This Row],[Day High]]/Table2[[#This Row],[Close Price]])-1</f>
        <v>1.56481481481483E-2</v>
      </c>
      <c r="AE325" s="1">
        <f>(Table2[[#This Row],[Close Price]]/Table2[[#This Row],[Current Week Low]])-1</f>
        <v>7.8490113840623099E-2</v>
      </c>
      <c r="AF325" s="1">
        <f>(Table2[[#This Row],[Current Week High]]/Table2[[#This Row],[Close Price]])-1</f>
        <v>4.9629629629629468E-2</v>
      </c>
      <c r="AG325" s="1">
        <f>(Table2[[#This Row],[Close Price]]/Table2[[#This Row],[Current Month Low]])-1</f>
        <v>9.4779523568170321E-2</v>
      </c>
      <c r="AH325" s="1">
        <f>(Table2[[#This Row],[Current Month High]]/Table2[[#This Row],[Close Price]])-1</f>
        <v>4.9629629629629468E-2</v>
      </c>
      <c r="AI325">
        <v>4.9629629629629397</v>
      </c>
      <c r="AJ325">
        <v>88.646288209606894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0.19</v>
      </c>
      <c r="AM325" t="s">
        <v>3121</v>
      </c>
      <c r="AN325">
        <v>3.31</v>
      </c>
      <c r="AO325" t="s">
        <v>3121</v>
      </c>
      <c r="AP325">
        <v>-9.293874464018E-3</v>
      </c>
      <c r="AQ325">
        <f>(Table2[[#This Row],[Sharpe Ratio]]-AVERAGE(Table2[Sharpe Ratio]))/_xlfn.STDEV.P(Table2[Sharpe Ratio])</f>
        <v>-0.8311714526971502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1.879521803797952</v>
      </c>
      <c r="AS325">
        <f>_xlfn.RANK.AVG(Table2[[#This Row],[1Y Return vs Nifty Z-Score]],Table2[1Y Return vs Nifty Z-Score])</f>
        <v>222</v>
      </c>
      <c r="AT325">
        <f>_xlfn.RANK.AVG(Table2[[#This Row],[6M Return vs Nifty Z-Score]],Table2[6M Return vs Nifty Z-Score])</f>
        <v>194</v>
      </c>
      <c r="AU325">
        <f>_xlfn.RANK.AVG(Table2[[#This Row],[Sharpe Ratio Z-Score]],Table2[Sharpe Ratio Z-Score])</f>
        <v>592</v>
      </c>
      <c r="AV325">
        <f>(Table2[[#This Row],[Rank 1Y]]+Table2[[#This Row],[Rank 6M]]+Table2[[#This Row],[Rank Sharpe]])/3</f>
        <v>336</v>
      </c>
    </row>
    <row r="326" spans="1:48" x14ac:dyDescent="0.3">
      <c r="A326" t="s">
        <v>1303</v>
      </c>
      <c r="B326" t="s">
        <v>1304</v>
      </c>
      <c r="C326" t="s">
        <v>3089</v>
      </c>
      <c r="D326" t="s">
        <v>141</v>
      </c>
      <c r="E326">
        <v>8477.1690675299997</v>
      </c>
      <c r="F326">
        <v>578.70000000000005</v>
      </c>
      <c r="G326">
        <v>22.786508199511601</v>
      </c>
      <c r="H326">
        <f>(Table2[[#This Row],[1Y Return vs Nifty]]-AVERAGE(Table2[1Y Return vs Nifty]))/_xlfn.STDEV.P(Table2[1Y Return vs Nifty])</f>
        <v>-0.1625361575455691</v>
      </c>
      <c r="I326">
        <v>2.32458347440082</v>
      </c>
      <c r="J326">
        <f>(Table2[[#This Row],[1M Return vs Nifty]]-AVERAGE(Table2[1M Return vs Nifty]))/_xlfn.STDEV.P(Table2[1M Return vs Nifty])</f>
        <v>0.34237168984630767</v>
      </c>
      <c r="K326">
        <v>13.4059732887225</v>
      </c>
      <c r="L326">
        <f>(Table2[[#This Row],[6M Return vs Nifty]]-AVERAGE(Table2[6M Return vs Nifty]))/_xlfn.STDEV.P(Table2[6M Return vs Nifty])</f>
        <v>0.26240682281080641</v>
      </c>
      <c r="M326">
        <v>-0.21410279902113599</v>
      </c>
      <c r="N326">
        <f>(Table2[[#This Row],[1W Return vs Nifty]]-AVERAGE(Table2[1W Return vs Nifty]))/_xlfn.STDEV.P(Table2[1W Return vs Nifty])</f>
        <v>9.972498115971469E-2</v>
      </c>
      <c r="O326">
        <v>577.44000000000005</v>
      </c>
      <c r="P326">
        <v>555.93902287651997</v>
      </c>
      <c r="Q326">
        <v>483.253413046248</v>
      </c>
      <c r="R326">
        <v>51.192460589414601</v>
      </c>
      <c r="S326" s="1">
        <f>(Table2[[#This Row],[Close Price]]-Table2[[#This Row],[20D EMA]])/Table2[[#This Row],[20D EMA]]</f>
        <v>2.1820448877805329E-3</v>
      </c>
      <c r="T326" s="1">
        <f>(Table2[[#This Row],[Close Price]]-Table2[[#This Row],[50D EMA]])/Table2[[#This Row],[50D EMA]]</f>
        <v>4.0941499313559671E-2</v>
      </c>
      <c r="U326" s="1">
        <f>(Table2[[#This Row],[Close Price]]-Table2[[#This Row],[200D EMA]])/Table2[[#This Row],[200D EMA]]</f>
        <v>0.19750835561013963</v>
      </c>
      <c r="V326">
        <v>0.38405548445561299</v>
      </c>
      <c r="W326">
        <v>570.65</v>
      </c>
      <c r="X326">
        <v>584.6</v>
      </c>
      <c r="Y326">
        <v>543.15</v>
      </c>
      <c r="Z326">
        <v>584.6</v>
      </c>
      <c r="AA326">
        <v>543.15</v>
      </c>
      <c r="AB326">
        <v>607.1</v>
      </c>
      <c r="AC326" s="1">
        <f>(Table2[[#This Row],[Close Price]]/Table2[[#This Row],[Day Low]])-1</f>
        <v>1.4106720406554141E-2</v>
      </c>
      <c r="AD326" s="1">
        <f>(Table2[[#This Row],[Day High]]/Table2[[#This Row],[Close Price]])-1</f>
        <v>1.0195265249697494E-2</v>
      </c>
      <c r="AE326" s="1">
        <f>(Table2[[#This Row],[Close Price]]/Table2[[#This Row],[Current Week Low]])-1</f>
        <v>6.5451532725766537E-2</v>
      </c>
      <c r="AF326" s="1">
        <f>(Table2[[#This Row],[Current Week High]]/Table2[[#This Row],[Close Price]])-1</f>
        <v>1.0195265249697494E-2</v>
      </c>
      <c r="AG326" s="1">
        <f>(Table2[[#This Row],[Close Price]]/Table2[[#This Row],[Current Month Low]])-1</f>
        <v>6.5451532725766537E-2</v>
      </c>
      <c r="AH326" s="1">
        <f>(Table2[[#This Row],[Current Month High]]/Table2[[#This Row],[Close Price]])-1</f>
        <v>4.9075514083290139E-2</v>
      </c>
      <c r="AI326">
        <v>20.787973043027399</v>
      </c>
      <c r="AJ326">
        <v>64.7544483985765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0.31</v>
      </c>
      <c r="AM326" t="s">
        <v>3121</v>
      </c>
      <c r="AN326">
        <v>-2.12</v>
      </c>
      <c r="AO326" t="s">
        <v>3120</v>
      </c>
      <c r="AP326">
        <v>3.4345261549138001E-2</v>
      </c>
      <c r="AQ326">
        <f>(Table2[[#This Row],[Sharpe Ratio]]-AVERAGE(Table2[Sharpe Ratio]))/_xlfn.STDEV.P(Table2[Sharpe Ratio])</f>
        <v>-0.32352232379890095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0.2184450124723587</v>
      </c>
      <c r="AS326">
        <f>_xlfn.RANK.AVG(Table2[[#This Row],[1Y Return vs Nifty Z-Score]],Table2[1Y Return vs Nifty Z-Score])</f>
        <v>330</v>
      </c>
      <c r="AT326">
        <f>_xlfn.RANK.AVG(Table2[[#This Row],[6M Return vs Nifty Z-Score]],Table2[6M Return vs Nifty Z-Score])</f>
        <v>251</v>
      </c>
      <c r="AU326">
        <f>_xlfn.RANK.AVG(Table2[[#This Row],[Sharpe Ratio Z-Score]],Table2[Sharpe Ratio Z-Score])</f>
        <v>427</v>
      </c>
      <c r="AV326">
        <f>(Table2[[#This Row],[Rank 1Y]]+Table2[[#This Row],[Rank 6M]]+Table2[[#This Row],[Rank Sharpe]])/3</f>
        <v>336</v>
      </c>
    </row>
    <row r="327" spans="1:48" x14ac:dyDescent="0.3">
      <c r="A327" t="s">
        <v>44</v>
      </c>
      <c r="B327" t="s">
        <v>45</v>
      </c>
      <c r="C327" t="s">
        <v>3079</v>
      </c>
      <c r="D327" t="s">
        <v>46</v>
      </c>
      <c r="E327">
        <v>493905.04305450001</v>
      </c>
      <c r="F327">
        <v>3592.05</v>
      </c>
      <c r="G327">
        <v>11.3494097510847</v>
      </c>
      <c r="H327">
        <f>(Table2[[#This Row],[1Y Return vs Nifty]]-AVERAGE(Table2[1Y Return vs Nifty]))/_xlfn.STDEV.P(Table2[1Y Return vs Nifty])</f>
        <v>-0.3364200621821668</v>
      </c>
      <c r="I327">
        <v>-2.4749197489440302</v>
      </c>
      <c r="J327">
        <f>(Table2[[#This Row],[1M Return vs Nifty]]-AVERAGE(Table2[1M Return vs Nifty]))/_xlfn.STDEV.P(Table2[1M Return vs Nifty])</f>
        <v>-0.10829941902632111</v>
      </c>
      <c r="K327">
        <v>-3.8211229456598499</v>
      </c>
      <c r="L327">
        <f>(Table2[[#This Row],[6M Return vs Nifty]]-AVERAGE(Table2[6M Return vs Nifty]))/_xlfn.STDEV.P(Table2[6M Return vs Nifty])</f>
        <v>-0.32559635710566515</v>
      </c>
      <c r="M327">
        <v>-3.5627649982305001</v>
      </c>
      <c r="N327">
        <f>(Table2[[#This Row],[1W Return vs Nifty]]-AVERAGE(Table2[1W Return vs Nifty]))/_xlfn.STDEV.P(Table2[1W Return vs Nifty])</f>
        <v>-0.56381064449701379</v>
      </c>
      <c r="O327">
        <v>3634.87</v>
      </c>
      <c r="P327">
        <v>3617.02574301806</v>
      </c>
      <c r="Q327">
        <v>3403.4244910601201</v>
      </c>
      <c r="R327">
        <v>44.8979242983633</v>
      </c>
      <c r="S327" s="1">
        <f>(Table2[[#This Row],[Close Price]]-Table2[[#This Row],[20D EMA]])/Table2[[#This Row],[20D EMA]]</f>
        <v>-1.1780338774151402E-2</v>
      </c>
      <c r="T327" s="1">
        <f>(Table2[[#This Row],[Close Price]]-Table2[[#This Row],[50D EMA]])/Table2[[#This Row],[50D EMA]]</f>
        <v>-6.9050498372234276E-3</v>
      </c>
      <c r="U327" s="1">
        <f>(Table2[[#This Row],[Close Price]]-Table2[[#This Row],[200D EMA]])/Table2[[#This Row],[200D EMA]]</f>
        <v>5.5422269374669111E-2</v>
      </c>
      <c r="V327">
        <v>0.70030502782203896</v>
      </c>
      <c r="W327">
        <v>3575.7</v>
      </c>
      <c r="X327">
        <v>3605.55</v>
      </c>
      <c r="Y327">
        <v>3511.5</v>
      </c>
      <c r="Z327">
        <v>3655.75</v>
      </c>
      <c r="AA327">
        <v>3511.5</v>
      </c>
      <c r="AB327">
        <v>3838.95</v>
      </c>
      <c r="AC327" s="1">
        <f>(Table2[[#This Row],[Close Price]]/Table2[[#This Row],[Day Low]])-1</f>
        <v>4.5725312526219142E-3</v>
      </c>
      <c r="AD327" s="1">
        <f>(Table2[[#This Row],[Day High]]/Table2[[#This Row],[Close Price]])-1</f>
        <v>3.758299578235258E-3</v>
      </c>
      <c r="AE327" s="1">
        <f>(Table2[[#This Row],[Close Price]]/Table2[[#This Row],[Current Week Low]])-1</f>
        <v>2.2938914993592574E-2</v>
      </c>
      <c r="AF327" s="1">
        <f>(Table2[[#This Row],[Current Week High]]/Table2[[#This Row],[Close Price]])-1</f>
        <v>1.7733606158043314E-2</v>
      </c>
      <c r="AG327" s="1">
        <f>(Table2[[#This Row],[Close Price]]/Table2[[#This Row],[Current Month Low]])-1</f>
        <v>2.2938914993592574E-2</v>
      </c>
      <c r="AH327" s="1">
        <f>(Table2[[#This Row],[Current Month High]]/Table2[[#This Row],[Close Price]])-1</f>
        <v>6.8735123397502651E-2</v>
      </c>
      <c r="AI327">
        <v>9.1271001238846896</v>
      </c>
      <c r="AJ327">
        <v>37.350157728706598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-0.01</v>
      </c>
      <c r="AM327" t="s">
        <v>3120</v>
      </c>
      <c r="AN327">
        <v>2.06</v>
      </c>
      <c r="AO327" t="s">
        <v>3121</v>
      </c>
      <c r="AP327">
        <v>0.120855329537512</v>
      </c>
      <c r="AQ327">
        <f>(Table2[[#This Row],[Sharpe Ratio]]-AVERAGE(Table2[Sharpe Ratio]))/_xlfn.STDEV.P(Table2[Sharpe Ratio])</f>
        <v>0.68283950339187294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-0.65128697941929392</v>
      </c>
      <c r="AS327">
        <f>_xlfn.RANK.AVG(Table2[[#This Row],[1Y Return vs Nifty Z-Score]],Table2[1Y Return vs Nifty Z-Score])</f>
        <v>405</v>
      </c>
      <c r="AT327">
        <f>_xlfn.RANK.AVG(Table2[[#This Row],[6M Return vs Nifty Z-Score]],Table2[6M Return vs Nifty Z-Score])</f>
        <v>426</v>
      </c>
      <c r="AU327">
        <f>_xlfn.RANK.AVG(Table2[[#This Row],[Sharpe Ratio Z-Score]],Table2[Sharpe Ratio Z-Score])</f>
        <v>177</v>
      </c>
      <c r="AV327">
        <f>(Table2[[#This Row],[Rank 1Y]]+Table2[[#This Row],[Rank 6M]]+Table2[[#This Row],[Rank Sharpe]])/3</f>
        <v>336</v>
      </c>
    </row>
    <row r="328" spans="1:48" x14ac:dyDescent="0.3">
      <c r="A328" t="s">
        <v>1658</v>
      </c>
      <c r="B328" t="s">
        <v>1659</v>
      </c>
      <c r="C328" t="s">
        <v>3079</v>
      </c>
      <c r="D328" t="s">
        <v>46</v>
      </c>
      <c r="E328">
        <v>5001.6163334800003</v>
      </c>
      <c r="F328">
        <v>722.8</v>
      </c>
      <c r="G328">
        <v>20.096031375553402</v>
      </c>
      <c r="H328">
        <f>(Table2[[#This Row],[1Y Return vs Nifty]]-AVERAGE(Table2[1Y Return vs Nifty]))/_xlfn.STDEV.P(Table2[1Y Return vs Nifty])</f>
        <v>-0.2034408168517475</v>
      </c>
      <c r="I328">
        <v>15.073030444230101</v>
      </c>
      <c r="J328">
        <f>(Table2[[#This Row],[1M Return vs Nifty]]-AVERAGE(Table2[1M Return vs Nifty]))/_xlfn.STDEV.P(Table2[1M Return vs Nifty])</f>
        <v>1.5394449003301285</v>
      </c>
      <c r="K328">
        <v>-10.0788441915441</v>
      </c>
      <c r="L328">
        <f>(Table2[[#This Row],[6M Return vs Nifty]]-AVERAGE(Table2[6M Return vs Nifty]))/_xlfn.STDEV.P(Table2[6M Return vs Nifty])</f>
        <v>-0.53918777968488252</v>
      </c>
      <c r="M328">
        <v>-2.2752352124059101</v>
      </c>
      <c r="N328">
        <f>(Table2[[#This Row],[1W Return vs Nifty]]-AVERAGE(Table2[1W Return vs Nifty]))/_xlfn.STDEV.P(Table2[1W Return vs Nifty])</f>
        <v>-0.30868730533473504</v>
      </c>
      <c r="O328">
        <v>699.42</v>
      </c>
      <c r="P328">
        <v>645.59563799595696</v>
      </c>
      <c r="Q328">
        <v>596.71429036445704</v>
      </c>
      <c r="R328">
        <v>54.646902497667902</v>
      </c>
      <c r="S328" s="1">
        <f>(Table2[[#This Row],[Close Price]]-Table2[[#This Row],[20D EMA]])/Table2[[#This Row],[20D EMA]]</f>
        <v>3.3427697234851728E-2</v>
      </c>
      <c r="T328" s="1">
        <f>(Table2[[#This Row],[Close Price]]-Table2[[#This Row],[50D EMA]])/Table2[[#This Row],[50D EMA]]</f>
        <v>0.11958625099094378</v>
      </c>
      <c r="U328" s="1">
        <f>(Table2[[#This Row],[Close Price]]-Table2[[#This Row],[200D EMA]])/Table2[[#This Row],[200D EMA]]</f>
        <v>0.21129996661975894</v>
      </c>
      <c r="V328">
        <v>0.80429546352320702</v>
      </c>
      <c r="W328">
        <v>711</v>
      </c>
      <c r="X328">
        <v>744.8</v>
      </c>
      <c r="Y328">
        <v>687.35</v>
      </c>
      <c r="Z328">
        <v>744.8</v>
      </c>
      <c r="AA328">
        <v>687.35</v>
      </c>
      <c r="AB328">
        <v>771.7</v>
      </c>
      <c r="AC328" s="1">
        <f>(Table2[[#This Row],[Close Price]]/Table2[[#This Row],[Day Low]])-1</f>
        <v>1.6596343178621575E-2</v>
      </c>
      <c r="AD328" s="1">
        <f>(Table2[[#This Row],[Day High]]/Table2[[#This Row],[Close Price]])-1</f>
        <v>3.0437188710570107E-2</v>
      </c>
      <c r="AE328" s="1">
        <f>(Table2[[#This Row],[Close Price]]/Table2[[#This Row],[Current Week Low]])-1</f>
        <v>5.1574889066705376E-2</v>
      </c>
      <c r="AF328" s="1">
        <f>(Table2[[#This Row],[Current Week High]]/Table2[[#This Row],[Close Price]])-1</f>
        <v>3.0437188710570107E-2</v>
      </c>
      <c r="AG328" s="1">
        <f>(Table2[[#This Row],[Close Price]]/Table2[[#This Row],[Current Month Low]])-1</f>
        <v>5.1574889066705376E-2</v>
      </c>
      <c r="AH328" s="1">
        <f>(Table2[[#This Row],[Current Month High]]/Table2[[#This Row],[Close Price]])-1</f>
        <v>6.7653569452130746E-2</v>
      </c>
      <c r="AI328">
        <v>39.602933038184801</v>
      </c>
      <c r="AJ328">
        <v>69.373169302870494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0.39</v>
      </c>
      <c r="AM328" t="s">
        <v>3121</v>
      </c>
      <c r="AN328">
        <v>-2.64</v>
      </c>
      <c r="AO328" t="s">
        <v>3120</v>
      </c>
      <c r="AP328">
        <v>0.124634736191644</v>
      </c>
      <c r="AQ328">
        <f>(Table2[[#This Row],[Sharpe Ratio]]-AVERAGE(Table2[Sharpe Ratio]))/_xlfn.STDEV.P(Table2[Sharpe Ratio])</f>
        <v>0.72680491313655593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1.2149339115953193</v>
      </c>
      <c r="AS328">
        <f>_xlfn.RANK.AVG(Table2[[#This Row],[1Y Return vs Nifty Z-Score]],Table2[1Y Return vs Nifty Z-Score])</f>
        <v>343</v>
      </c>
      <c r="AT328">
        <f>_xlfn.RANK.AVG(Table2[[#This Row],[6M Return vs Nifty Z-Score]],Table2[6M Return vs Nifty Z-Score])</f>
        <v>494</v>
      </c>
      <c r="AU328">
        <f>_xlfn.RANK.AVG(Table2[[#This Row],[Sharpe Ratio Z-Score]],Table2[Sharpe Ratio Z-Score])</f>
        <v>172</v>
      </c>
      <c r="AV328">
        <f>(Table2[[#This Row],[Rank 1Y]]+Table2[[#This Row],[Rank 6M]]+Table2[[#This Row],[Rank Sharpe]])/3</f>
        <v>336.33333333333331</v>
      </c>
    </row>
    <row r="329" spans="1:48" x14ac:dyDescent="0.3">
      <c r="A329" t="s">
        <v>637</v>
      </c>
      <c r="B329" t="s">
        <v>638</v>
      </c>
      <c r="C329" t="s">
        <v>3077</v>
      </c>
      <c r="D329" t="s">
        <v>639</v>
      </c>
      <c r="E329">
        <v>27884.938940759999</v>
      </c>
      <c r="F329">
        <v>290.2</v>
      </c>
      <c r="G329">
        <v>118.727332988085</v>
      </c>
      <c r="H329">
        <f>(Table2[[#This Row],[1Y Return vs Nifty]]-AVERAGE(Table2[1Y Return vs Nifty]))/_xlfn.STDEV.P(Table2[1Y Return vs Nifty])</f>
        <v>1.2960999907327038</v>
      </c>
      <c r="I329">
        <v>-7.5191805378271903</v>
      </c>
      <c r="J329">
        <f>(Table2[[#This Row],[1M Return vs Nifty]]-AVERAGE(Table2[1M Return vs Nifty]))/_xlfn.STDEV.P(Table2[1M Return vs Nifty])</f>
        <v>-0.58195314887721894</v>
      </c>
      <c r="K329">
        <v>-23.270163948430401</v>
      </c>
      <c r="L329">
        <f>(Table2[[#This Row],[6M Return vs Nifty]]-AVERAGE(Table2[6M Return vs Nifty]))/_xlfn.STDEV.P(Table2[6M Return vs Nifty])</f>
        <v>-0.98943997882587253</v>
      </c>
      <c r="M329">
        <v>-2.0159627179330801</v>
      </c>
      <c r="N329">
        <f>(Table2[[#This Row],[1W Return vs Nifty]]-AVERAGE(Table2[1W Return vs Nifty]))/_xlfn.STDEV.P(Table2[1W Return vs Nifty])</f>
        <v>-0.25731259907853854</v>
      </c>
      <c r="O329">
        <v>298.98</v>
      </c>
      <c r="P329">
        <v>300.70838421268701</v>
      </c>
      <c r="Q329">
        <v>275.47993452409099</v>
      </c>
      <c r="R329">
        <v>40.839654473260701</v>
      </c>
      <c r="S329" s="1">
        <f>(Table2[[#This Row],[Close Price]]-Table2[[#This Row],[20D EMA]])/Table2[[#This Row],[20D EMA]]</f>
        <v>-2.9366512810221516E-2</v>
      </c>
      <c r="T329" s="1">
        <f>(Table2[[#This Row],[Close Price]]-Table2[[#This Row],[50D EMA]])/Table2[[#This Row],[50D EMA]]</f>
        <v>-3.4945431402586304E-2</v>
      </c>
      <c r="U329" s="1">
        <f>(Table2[[#This Row],[Close Price]]-Table2[[#This Row],[200D EMA]])/Table2[[#This Row],[200D EMA]]</f>
        <v>5.3434256478022038E-2</v>
      </c>
      <c r="V329">
        <v>0.36589755168454802</v>
      </c>
      <c r="W329">
        <v>288.39999999999998</v>
      </c>
      <c r="X329">
        <v>294.14999999999998</v>
      </c>
      <c r="Y329">
        <v>279</v>
      </c>
      <c r="Z329">
        <v>297</v>
      </c>
      <c r="AA329">
        <v>279</v>
      </c>
      <c r="AB329">
        <v>310.89999999999998</v>
      </c>
      <c r="AC329" s="1">
        <f>(Table2[[#This Row],[Close Price]]/Table2[[#This Row],[Day Low]])-1</f>
        <v>6.2413314840499279E-3</v>
      </c>
      <c r="AD329" s="1">
        <f>(Table2[[#This Row],[Day High]]/Table2[[#This Row],[Close Price]])-1</f>
        <v>1.3611302549965565E-2</v>
      </c>
      <c r="AE329" s="1">
        <f>(Table2[[#This Row],[Close Price]]/Table2[[#This Row],[Current Week Low]])-1</f>
        <v>4.0143369175627219E-2</v>
      </c>
      <c r="AF329" s="1">
        <f>(Table2[[#This Row],[Current Week High]]/Table2[[#This Row],[Close Price]])-1</f>
        <v>2.3432115782219265E-2</v>
      </c>
      <c r="AG329" s="1">
        <f>(Table2[[#This Row],[Close Price]]/Table2[[#This Row],[Current Month Low]])-1</f>
        <v>4.0143369175627219E-2</v>
      </c>
      <c r="AH329" s="1">
        <f>(Table2[[#This Row],[Current Month High]]/Table2[[#This Row],[Close Price]])-1</f>
        <v>7.133011716057891E-2</v>
      </c>
      <c r="AI329">
        <v>32.425913163335601</v>
      </c>
      <c r="AJ329">
        <v>158.53006681514401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-0.17</v>
      </c>
      <c r="AM329" t="s">
        <v>3120</v>
      </c>
      <c r="AN329">
        <v>-4.9800000000000004</v>
      </c>
      <c r="AO329" t="s">
        <v>3120</v>
      </c>
      <c r="AP329">
        <v>7.6777085671559997E-2</v>
      </c>
      <c r="AQ329">
        <f>(Table2[[#This Row],[Sharpe Ratio]]-AVERAGE(Table2[Sharpe Ratio]))/_xlfn.STDEV.P(Table2[Sharpe Ratio])</f>
        <v>0.17008228255300714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71</v>
      </c>
      <c r="AT329">
        <f>_xlfn.RANK.AVG(Table2[[#This Row],[6M Return vs Nifty Z-Score]],Table2[6M Return vs Nifty Z-Score])</f>
        <v>646</v>
      </c>
      <c r="AU329">
        <f>_xlfn.RANK.AVG(Table2[[#This Row],[Sharpe Ratio Z-Score]],Table2[Sharpe Ratio Z-Score])</f>
        <v>294</v>
      </c>
      <c r="AV329">
        <f>(Table2[[#This Row],[Rank 1Y]]+Table2[[#This Row],[Rank 6M]]+Table2[[#This Row],[Rank Sharpe]])/3</f>
        <v>337</v>
      </c>
    </row>
    <row r="330" spans="1:48" x14ac:dyDescent="0.3">
      <c r="A330" t="s">
        <v>266</v>
      </c>
      <c r="B330" t="s">
        <v>267</v>
      </c>
      <c r="C330" t="s">
        <v>3082</v>
      </c>
      <c r="D330" t="s">
        <v>104</v>
      </c>
      <c r="E330">
        <v>104108.1275992</v>
      </c>
      <c r="F330">
        <v>5207.2</v>
      </c>
      <c r="G330">
        <v>46.068764306795302</v>
      </c>
      <c r="H330">
        <f>(Table2[[#This Row],[1Y Return vs Nifty]]-AVERAGE(Table2[1Y Return vs Nifty]))/_xlfn.STDEV.P(Table2[1Y Return vs Nifty])</f>
        <v>0.19143557916188189</v>
      </c>
      <c r="I330">
        <v>-6.45194055149297</v>
      </c>
      <c r="J330">
        <f>(Table2[[#This Row],[1M Return vs Nifty]]-AVERAGE(Table2[1M Return vs Nifty]))/_xlfn.STDEV.P(Table2[1M Return vs Nifty])</f>
        <v>-0.48173981310217723</v>
      </c>
      <c r="K330">
        <v>-5.7895264249268097</v>
      </c>
      <c r="L330">
        <f>(Table2[[#This Row],[6M Return vs Nifty]]-AVERAGE(Table2[6M Return vs Nifty]))/_xlfn.STDEV.P(Table2[6M Return vs Nifty])</f>
        <v>-0.39278281090033257</v>
      </c>
      <c r="M330">
        <v>-0.98300475976247104</v>
      </c>
      <c r="N330">
        <f>(Table2[[#This Row],[1W Return vs Nifty]]-AVERAGE(Table2[1W Return vs Nifty]))/_xlfn.STDEV.P(Table2[1W Return vs Nifty])</f>
        <v>-5.2632531553764232E-2</v>
      </c>
      <c r="O330">
        <v>5352.47</v>
      </c>
      <c r="P330">
        <v>5341.0216817274504</v>
      </c>
      <c r="Q330">
        <v>4635.4209241453</v>
      </c>
      <c r="R330">
        <v>36.5859144478259</v>
      </c>
      <c r="S330" s="1">
        <f>(Table2[[#This Row],[Close Price]]-Table2[[#This Row],[20D EMA]])/Table2[[#This Row],[20D EMA]]</f>
        <v>-2.7140740630026965E-2</v>
      </c>
      <c r="T330" s="1">
        <f>(Table2[[#This Row],[Close Price]]-Table2[[#This Row],[50D EMA]])/Table2[[#This Row],[50D EMA]]</f>
        <v>-2.5055446261391799E-2</v>
      </c>
      <c r="U330" s="1">
        <f>(Table2[[#This Row],[Close Price]]-Table2[[#This Row],[200D EMA]])/Table2[[#This Row],[200D EMA]]</f>
        <v>0.12334997947573166</v>
      </c>
      <c r="V330">
        <v>0.68764845906614702</v>
      </c>
      <c r="W330">
        <v>5190.75</v>
      </c>
      <c r="X330">
        <v>5246.65</v>
      </c>
      <c r="Y330">
        <v>5123</v>
      </c>
      <c r="Z330">
        <v>5314.75</v>
      </c>
      <c r="AA330">
        <v>5123</v>
      </c>
      <c r="AB330">
        <v>5487.45</v>
      </c>
      <c r="AC330" s="1">
        <f>(Table2[[#This Row],[Close Price]]/Table2[[#This Row],[Day Low]])-1</f>
        <v>3.1690988778114715E-3</v>
      </c>
      <c r="AD330" s="1">
        <f>(Table2[[#This Row],[Day High]]/Table2[[#This Row],[Close Price]])-1</f>
        <v>7.5760485481639606E-3</v>
      </c>
      <c r="AE330" s="1">
        <f>(Table2[[#This Row],[Close Price]]/Table2[[#This Row],[Current Week Low]])-1</f>
        <v>1.6435682217450731E-2</v>
      </c>
      <c r="AF330" s="1">
        <f>(Table2[[#This Row],[Current Week High]]/Table2[[#This Row],[Close Price]])-1</f>
        <v>2.0654094330926354E-2</v>
      </c>
      <c r="AG330" s="1">
        <f>(Table2[[#This Row],[Close Price]]/Table2[[#This Row],[Current Month Low]])-1</f>
        <v>1.6435682217450731E-2</v>
      </c>
      <c r="AH330" s="1">
        <f>(Table2[[#This Row],[Current Month High]]/Table2[[#This Row],[Close Price]])-1</f>
        <v>5.3819711169150519E-2</v>
      </c>
      <c r="AI330">
        <v>13.1999923183284</v>
      </c>
      <c r="AJ330">
        <v>80.179930795847696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-0.04</v>
      </c>
      <c r="AM330" t="s">
        <v>3120</v>
      </c>
      <c r="AN330">
        <v>-3.89</v>
      </c>
      <c r="AO330" t="s">
        <v>3120</v>
      </c>
      <c r="AP330">
        <v>6.8680601554445997E-2</v>
      </c>
      <c r="AQ330">
        <f>(Table2[[#This Row],[Sharpe Ratio]]-AVERAGE(Table2[Sharpe Ratio]))/_xlfn.STDEV.P(Table2[Sharpe Ratio])</f>
        <v>7.5896799413461738E-2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-0.65982277698093039</v>
      </c>
      <c r="AS330">
        <f>_xlfn.RANK.AVG(Table2[[#This Row],[1Y Return vs Nifty Z-Score]],Table2[1Y Return vs Nifty Z-Score])</f>
        <v>245</v>
      </c>
      <c r="AT330">
        <f>_xlfn.RANK.AVG(Table2[[#This Row],[6M Return vs Nifty Z-Score]],Table2[6M Return vs Nifty Z-Score])</f>
        <v>445</v>
      </c>
      <c r="AU330">
        <f>_xlfn.RANK.AVG(Table2[[#This Row],[Sharpe Ratio Z-Score]],Table2[Sharpe Ratio Z-Score])</f>
        <v>321</v>
      </c>
      <c r="AV330">
        <f>(Table2[[#This Row],[Rank 1Y]]+Table2[[#This Row],[Rank 6M]]+Table2[[#This Row],[Rank Sharpe]])/3</f>
        <v>337</v>
      </c>
    </row>
    <row r="331" spans="1:48" x14ac:dyDescent="0.3">
      <c r="A331" t="s">
        <v>840</v>
      </c>
      <c r="B331" t="s">
        <v>841</v>
      </c>
      <c r="C331" t="s">
        <v>3080</v>
      </c>
      <c r="D331" t="s">
        <v>842</v>
      </c>
      <c r="E331">
        <v>18035.908396809999</v>
      </c>
      <c r="F331">
        <v>1879.3</v>
      </c>
      <c r="G331">
        <v>7.1731884369741001</v>
      </c>
      <c r="H331">
        <f>(Table2[[#This Row],[1Y Return vs Nifty]]-AVERAGE(Table2[1Y Return vs Nifty]))/_xlfn.STDEV.P(Table2[1Y Return vs Nifty])</f>
        <v>-0.39991323503528808</v>
      </c>
      <c r="I331">
        <v>-11.3528543751063</v>
      </c>
      <c r="J331">
        <f>(Table2[[#This Row],[1M Return vs Nifty]]-AVERAGE(Table2[1M Return vs Nifty]))/_xlfn.STDEV.P(Table2[1M Return vs Nifty])</f>
        <v>-0.94193332992989098</v>
      </c>
      <c r="K331">
        <v>10.7703678212344</v>
      </c>
      <c r="L331">
        <f>(Table2[[#This Row],[6M Return vs Nifty]]-AVERAGE(Table2[6M Return vs Nifty]))/_xlfn.STDEV.P(Table2[6M Return vs Nifty])</f>
        <v>0.17244712357866215</v>
      </c>
      <c r="M331">
        <v>4.2664186306021197</v>
      </c>
      <c r="N331">
        <f>(Table2[[#This Row],[1W Return vs Nifty]]-AVERAGE(Table2[1W Return vs Nifty]))/_xlfn.STDEV.P(Table2[1W Return vs Nifty])</f>
        <v>0.9875379085954481</v>
      </c>
      <c r="O331">
        <v>1929.74</v>
      </c>
      <c r="P331">
        <v>1916.8891813586799</v>
      </c>
      <c r="Q331">
        <v>1666.9883576509601</v>
      </c>
      <c r="R331">
        <v>40.009594541718798</v>
      </c>
      <c r="S331" s="1">
        <f>(Table2[[#This Row],[Close Price]]-Table2[[#This Row],[20D EMA]])/Table2[[#This Row],[20D EMA]]</f>
        <v>-2.6138236239078867E-2</v>
      </c>
      <c r="T331" s="1">
        <f>(Table2[[#This Row],[Close Price]]-Table2[[#This Row],[50D EMA]])/Table2[[#This Row],[50D EMA]]</f>
        <v>-1.9609470241799262E-2</v>
      </c>
      <c r="U331" s="1">
        <f>(Table2[[#This Row],[Close Price]]-Table2[[#This Row],[200D EMA]])/Table2[[#This Row],[200D EMA]]</f>
        <v>0.12736240260742987</v>
      </c>
      <c r="V331">
        <v>0.65517391419917104</v>
      </c>
      <c r="W331">
        <v>1863.9</v>
      </c>
      <c r="X331">
        <v>1896</v>
      </c>
      <c r="Y331">
        <v>1810.15</v>
      </c>
      <c r="Z331">
        <v>1904.05</v>
      </c>
      <c r="AA331">
        <v>1810.15</v>
      </c>
      <c r="AB331">
        <v>1904.05</v>
      </c>
      <c r="AC331" s="1">
        <f>(Table2[[#This Row],[Close Price]]/Table2[[#This Row],[Day Low]])-1</f>
        <v>8.2622458286387701E-3</v>
      </c>
      <c r="AD331" s="1">
        <f>(Table2[[#This Row],[Day High]]/Table2[[#This Row],[Close Price]])-1</f>
        <v>8.886287447453789E-3</v>
      </c>
      <c r="AE331" s="1">
        <f>(Table2[[#This Row],[Close Price]]/Table2[[#This Row],[Current Week Low]])-1</f>
        <v>3.82012540397203E-2</v>
      </c>
      <c r="AF331" s="1">
        <f>(Table2[[#This Row],[Current Week High]]/Table2[[#This Row],[Close Price]])-1</f>
        <v>1.3169797264939165E-2</v>
      </c>
      <c r="AG331" s="1">
        <f>(Table2[[#This Row],[Close Price]]/Table2[[#This Row],[Current Month Low]])-1</f>
        <v>3.82012540397203E-2</v>
      </c>
      <c r="AH331" s="1">
        <f>(Table2[[#This Row],[Current Month High]]/Table2[[#This Row],[Close Price]])-1</f>
        <v>1.3169797264939165E-2</v>
      </c>
      <c r="AI331">
        <v>19.012398233384701</v>
      </c>
      <c r="AJ331">
        <v>50.3319734421246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-0.09</v>
      </c>
      <c r="AM331" t="s">
        <v>3120</v>
      </c>
      <c r="AN331">
        <v>-7.38</v>
      </c>
      <c r="AO331" t="s">
        <v>3120</v>
      </c>
      <c r="AP331">
        <v>7.0597813459766998E-2</v>
      </c>
      <c r="AQ331">
        <f>(Table2[[#This Row],[Sharpe Ratio]]-AVERAGE(Table2[Sharpe Ratio]))/_xlfn.STDEV.P(Table2[Sharpe Ratio])</f>
        <v>9.8199508462425145E-2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-8.3662024328643669E-2</v>
      </c>
      <c r="AS331">
        <f>_xlfn.RANK.AVG(Table2[[#This Row],[1Y Return vs Nifty Z-Score]],Table2[1Y Return vs Nifty Z-Score])</f>
        <v>430</v>
      </c>
      <c r="AT331">
        <f>_xlfn.RANK.AVG(Table2[[#This Row],[6M Return vs Nifty Z-Score]],Table2[6M Return vs Nifty Z-Score])</f>
        <v>268</v>
      </c>
      <c r="AU331">
        <f>_xlfn.RANK.AVG(Table2[[#This Row],[Sharpe Ratio Z-Score]],Table2[Sharpe Ratio Z-Score])</f>
        <v>314</v>
      </c>
      <c r="AV331">
        <f>(Table2[[#This Row],[Rank 1Y]]+Table2[[#This Row],[Rank 6M]]+Table2[[#This Row],[Rank Sharpe]])/3</f>
        <v>337.33333333333331</v>
      </c>
    </row>
    <row r="332" spans="1:48" x14ac:dyDescent="0.3">
      <c r="A332" t="s">
        <v>149</v>
      </c>
      <c r="B332" t="s">
        <v>150</v>
      </c>
      <c r="C332" t="s">
        <v>3085</v>
      </c>
      <c r="D332" t="s">
        <v>83</v>
      </c>
      <c r="E332">
        <v>172543.59854082501</v>
      </c>
      <c r="F332">
        <v>2572.75</v>
      </c>
      <c r="G332">
        <v>15.8317449577728</v>
      </c>
      <c r="H332">
        <f>(Table2[[#This Row],[1Y Return vs Nifty]]-AVERAGE(Table2[1Y Return vs Nifty]))/_xlfn.STDEV.P(Table2[1Y Return vs Nifty])</f>
        <v>-0.26827288734201143</v>
      </c>
      <c r="I332">
        <v>-7.0208349917475497</v>
      </c>
      <c r="J332">
        <f>(Table2[[#This Row],[1M Return vs Nifty]]-AVERAGE(Table2[1M Return vs Nifty]))/_xlfn.STDEV.P(Table2[1M Return vs Nifty])</f>
        <v>-0.53515873508017453</v>
      </c>
      <c r="K332">
        <v>6.7745936895091798</v>
      </c>
      <c r="L332">
        <f>(Table2[[#This Row],[6M Return vs Nifty]]-AVERAGE(Table2[6M Return vs Nifty]))/_xlfn.STDEV.P(Table2[6M Return vs Nifty])</f>
        <v>3.6061521285853798E-2</v>
      </c>
      <c r="M332">
        <v>-5.9902716482442102</v>
      </c>
      <c r="N332">
        <f>(Table2[[#This Row],[1W Return vs Nifty]]-AVERAGE(Table2[1W Return vs Nifty]))/_xlfn.STDEV.P(Table2[1W Return vs Nifty])</f>
        <v>-1.0448197902337857</v>
      </c>
      <c r="O332">
        <v>2693.62</v>
      </c>
      <c r="P332">
        <v>2633.6076118349301</v>
      </c>
      <c r="Q332">
        <v>2323.0226204759601</v>
      </c>
      <c r="R332">
        <v>28.1400709685648</v>
      </c>
      <c r="S332" s="1">
        <f>(Table2[[#This Row],[Close Price]]-Table2[[#This Row],[20D EMA]])/Table2[[#This Row],[20D EMA]]</f>
        <v>-4.487269919290765E-2</v>
      </c>
      <c r="T332" s="1">
        <f>(Table2[[#This Row],[Close Price]]-Table2[[#This Row],[50D EMA]])/Table2[[#This Row],[50D EMA]]</f>
        <v>-2.3108078652813595E-2</v>
      </c>
      <c r="U332" s="1">
        <f>(Table2[[#This Row],[Close Price]]-Table2[[#This Row],[200D EMA]])/Table2[[#This Row],[200D EMA]]</f>
        <v>0.1075010537232193</v>
      </c>
      <c r="V332">
        <v>0.88055264743622397</v>
      </c>
      <c r="W332">
        <v>0</v>
      </c>
      <c r="X332">
        <v>0</v>
      </c>
      <c r="Y332">
        <v>2531.1</v>
      </c>
      <c r="Z332">
        <v>2679.4</v>
      </c>
      <c r="AA332">
        <v>2531.1</v>
      </c>
      <c r="AB332">
        <v>2788.65</v>
      </c>
      <c r="AC332" s="1" t="e">
        <f>(Table2[[#This Row],[Close Price]]/Table2[[#This Row],[Day Low]])-1</f>
        <v>#DIV/0!</v>
      </c>
      <c r="AD332" s="1">
        <f>(Table2[[#This Row],[Day High]]/Table2[[#This Row],[Close Price]])-1</f>
        <v>-1</v>
      </c>
      <c r="AE332" s="1">
        <f>(Table2[[#This Row],[Close Price]]/Table2[[#This Row],[Current Week Low]])-1</f>
        <v>1.6455296116313134E-2</v>
      </c>
      <c r="AF332" s="1">
        <f>(Table2[[#This Row],[Current Week High]]/Table2[[#This Row],[Close Price]])-1</f>
        <v>4.1453697405499979E-2</v>
      </c>
      <c r="AG332" s="1">
        <f>(Table2[[#This Row],[Close Price]]/Table2[[#This Row],[Current Month Low]])-1</f>
        <v>1.6455296116313134E-2</v>
      </c>
      <c r="AH332" s="1">
        <f>(Table2[[#This Row],[Current Month High]]/Table2[[#This Row],[Close Price]])-1</f>
        <v>8.3917986590224425E-2</v>
      </c>
      <c r="AI332">
        <v>11.8550189485958</v>
      </c>
      <c r="AJ332">
        <v>46.922999749254103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</v>
      </c>
      <c r="AM332" t="s">
        <v>3122</v>
      </c>
      <c r="AN332">
        <v>-8.34</v>
      </c>
      <c r="AO332" t="s">
        <v>3120</v>
      </c>
      <c r="AP332">
        <v>6.4644246535563998E-2</v>
      </c>
      <c r="AQ332">
        <f>(Table2[[#This Row],[Sharpe Ratio]]-AVERAGE(Table2[Sharpe Ratio]))/_xlfn.STDEV.P(Table2[Sharpe Ratio])</f>
        <v>2.8942338430508509E-2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-1.7832475529396095</v>
      </c>
      <c r="AS332">
        <f>_xlfn.RANK.AVG(Table2[[#This Row],[1Y Return vs Nifty Z-Score]],Table2[1Y Return vs Nifty Z-Score])</f>
        <v>373</v>
      </c>
      <c r="AT332">
        <f>_xlfn.RANK.AVG(Table2[[#This Row],[6M Return vs Nifty Z-Score]],Table2[6M Return vs Nifty Z-Score])</f>
        <v>302</v>
      </c>
      <c r="AU332">
        <f>_xlfn.RANK.AVG(Table2[[#This Row],[Sharpe Ratio Z-Score]],Table2[Sharpe Ratio Z-Score])</f>
        <v>338</v>
      </c>
      <c r="AV332">
        <f>(Table2[[#This Row],[Rank 1Y]]+Table2[[#This Row],[Rank 6M]]+Table2[[#This Row],[Rank Sharpe]])/3</f>
        <v>337.66666666666669</v>
      </c>
    </row>
    <row r="333" spans="1:48" x14ac:dyDescent="0.3">
      <c r="A333" t="s">
        <v>742</v>
      </c>
      <c r="B333" t="s">
        <v>743</v>
      </c>
      <c r="C333" t="s">
        <v>3082</v>
      </c>
      <c r="D333" t="s">
        <v>204</v>
      </c>
      <c r="E333">
        <v>21820.734503619999</v>
      </c>
      <c r="F333">
        <v>1845.35</v>
      </c>
      <c r="G333">
        <v>16.095654315297899</v>
      </c>
      <c r="H333">
        <f>(Table2[[#This Row],[1Y Return vs Nifty]]-AVERAGE(Table2[1Y Return vs Nifty]))/_xlfn.STDEV.P(Table2[1Y Return vs Nifty])</f>
        <v>-0.26426054192385057</v>
      </c>
      <c r="I333">
        <v>-17.571260609972999</v>
      </c>
      <c r="J333">
        <f>(Table2[[#This Row],[1M Return vs Nifty]]-AVERAGE(Table2[1M Return vs Nifty]))/_xlfn.STDEV.P(Table2[1M Return vs Nifty])</f>
        <v>-1.5258387682378933</v>
      </c>
      <c r="K333">
        <v>-20.216178644387099</v>
      </c>
      <c r="L333">
        <f>(Table2[[#This Row],[6M Return vs Nifty]]-AVERAGE(Table2[6M Return vs Nifty]))/_xlfn.STDEV.P(Table2[6M Return vs Nifty])</f>
        <v>-0.88519994639303479</v>
      </c>
      <c r="M333">
        <v>-5.6634035875224704</v>
      </c>
      <c r="N333">
        <f>(Table2[[#This Row],[1W Return vs Nifty]]-AVERAGE(Table2[1W Return vs Nifty]))/_xlfn.STDEV.P(Table2[1W Return vs Nifty])</f>
        <v>-0.98005105864019293</v>
      </c>
      <c r="O333">
        <v>1969.86</v>
      </c>
      <c r="P333">
        <v>2004.58259265836</v>
      </c>
      <c r="Q333">
        <v>1793.17932788591</v>
      </c>
      <c r="R333">
        <v>32.058454525981297</v>
      </c>
      <c r="S333" s="1">
        <f>(Table2[[#This Row],[Close Price]]-Table2[[#This Row],[20D EMA]])/Table2[[#This Row],[20D EMA]]</f>
        <v>-6.3207537591503965E-2</v>
      </c>
      <c r="T333" s="1">
        <f>(Table2[[#This Row],[Close Price]]-Table2[[#This Row],[50D EMA]])/Table2[[#This Row],[50D EMA]]</f>
        <v>-7.9434288834761932E-2</v>
      </c>
      <c r="U333" s="1">
        <f>(Table2[[#This Row],[Close Price]]-Table2[[#This Row],[200D EMA]])/Table2[[#This Row],[200D EMA]]</f>
        <v>2.9093951342611769E-2</v>
      </c>
      <c r="V333">
        <v>0.50735981128519203</v>
      </c>
      <c r="W333">
        <v>1820</v>
      </c>
      <c r="X333">
        <v>1883</v>
      </c>
      <c r="Y333">
        <v>1798.25</v>
      </c>
      <c r="Z333">
        <v>1953.45</v>
      </c>
      <c r="AA333">
        <v>1798.25</v>
      </c>
      <c r="AB333">
        <v>2092.25</v>
      </c>
      <c r="AC333" s="1">
        <f>(Table2[[#This Row],[Close Price]]/Table2[[#This Row],[Day Low]])-1</f>
        <v>1.392857142857129E-2</v>
      </c>
      <c r="AD333" s="1">
        <f>(Table2[[#This Row],[Day High]]/Table2[[#This Row],[Close Price]])-1</f>
        <v>2.0402633646733781E-2</v>
      </c>
      <c r="AE333" s="1">
        <f>(Table2[[#This Row],[Close Price]]/Table2[[#This Row],[Current Week Low]])-1</f>
        <v>2.6192131238704341E-2</v>
      </c>
      <c r="AF333" s="1">
        <f>(Table2[[#This Row],[Current Week High]]/Table2[[#This Row],[Close Price]])-1</f>
        <v>5.8579673232720175E-2</v>
      </c>
      <c r="AG333" s="1">
        <f>(Table2[[#This Row],[Close Price]]/Table2[[#This Row],[Current Month Low]])-1</f>
        <v>2.6192131238704341E-2</v>
      </c>
      <c r="AH333" s="1">
        <f>(Table2[[#This Row],[Current Month High]]/Table2[[#This Row],[Close Price]])-1</f>
        <v>0.13379575690248457</v>
      </c>
      <c r="AI333">
        <v>31.592922751781501</v>
      </c>
      <c r="AJ333">
        <v>65.747518749719305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-0.12</v>
      </c>
      <c r="AM333" t="s">
        <v>3120</v>
      </c>
      <c r="AN333">
        <v>-7.33</v>
      </c>
      <c r="AO333" t="s">
        <v>3120</v>
      </c>
      <c r="AP333">
        <v>0.21327824847506799</v>
      </c>
      <c r="AQ333">
        <f>(Table2[[#This Row],[Sharpe Ratio]]-AVERAGE(Table2[Sharpe Ratio]))/_xlfn.STDEV.P(Table2[Sharpe Ratio])</f>
        <v>1.7579848562865585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371</v>
      </c>
      <c r="AT333">
        <f>_xlfn.RANK.AVG(Table2[[#This Row],[6M Return vs Nifty Z-Score]],Table2[6M Return vs Nifty Z-Score])</f>
        <v>618</v>
      </c>
      <c r="AU333">
        <f>_xlfn.RANK.AVG(Table2[[#This Row],[Sharpe Ratio Z-Score]],Table2[Sharpe Ratio Z-Score])</f>
        <v>31</v>
      </c>
      <c r="AV333">
        <f>(Table2[[#This Row],[Rank 1Y]]+Table2[[#This Row],[Rank 6M]]+Table2[[#This Row],[Rank Sharpe]])/3</f>
        <v>340</v>
      </c>
    </row>
    <row r="334" spans="1:48" x14ac:dyDescent="0.3">
      <c r="A334" t="s">
        <v>1413</v>
      </c>
      <c r="B334" t="s">
        <v>1414</v>
      </c>
      <c r="C334" t="s">
        <v>605</v>
      </c>
      <c r="D334" t="s">
        <v>605</v>
      </c>
      <c r="E334">
        <v>7399.3654733399899</v>
      </c>
      <c r="F334">
        <v>559.79999999999995</v>
      </c>
      <c r="G334">
        <v>48.7666413064075</v>
      </c>
      <c r="H334">
        <f>(Table2[[#This Row],[1Y Return vs Nifty]]-AVERAGE(Table2[1Y Return vs Nifty]))/_xlfn.STDEV.P(Table2[1Y Return vs Nifty])</f>
        <v>0.23245274702462437</v>
      </c>
      <c r="I334">
        <v>5.8660724508831299</v>
      </c>
      <c r="J334">
        <f>(Table2[[#This Row],[1M Return vs Nifty]]-AVERAGE(Table2[1M Return vs Nifty]))/_xlfn.STDEV.P(Table2[1M Return vs Nifty])</f>
        <v>0.67491584906851221</v>
      </c>
      <c r="K334">
        <v>-7.9022397211425304</v>
      </c>
      <c r="L334">
        <f>(Table2[[#This Row],[6M Return vs Nifty]]-AVERAGE(Table2[6M Return vs Nifty]))/_xlfn.STDEV.P(Table2[6M Return vs Nifty])</f>
        <v>-0.46489491380640852</v>
      </c>
      <c r="M334">
        <v>-2.9690175956208602</v>
      </c>
      <c r="N334">
        <f>(Table2[[#This Row],[1W Return vs Nifty]]-AVERAGE(Table2[1W Return vs Nifty]))/_xlfn.STDEV.P(Table2[1W Return vs Nifty])</f>
        <v>-0.44615991389609988</v>
      </c>
      <c r="O334">
        <v>551.16</v>
      </c>
      <c r="P334">
        <v>527.663556441178</v>
      </c>
      <c r="Q334">
        <v>496.79296707846697</v>
      </c>
      <c r="R334">
        <v>52.229840580324698</v>
      </c>
      <c r="S334" s="1">
        <f>(Table2[[#This Row],[Close Price]]-Table2[[#This Row],[20D EMA]])/Table2[[#This Row],[20D EMA]]</f>
        <v>1.5676028739385998E-2</v>
      </c>
      <c r="T334" s="1">
        <f>(Table2[[#This Row],[Close Price]]-Table2[[#This Row],[50D EMA]])/Table2[[#This Row],[50D EMA]]</f>
        <v>6.090328423582235E-2</v>
      </c>
      <c r="U334" s="1">
        <f>(Table2[[#This Row],[Close Price]]-Table2[[#This Row],[200D EMA]])/Table2[[#This Row],[200D EMA]]</f>
        <v>0.12682754607430102</v>
      </c>
      <c r="V334">
        <v>2.37329808321011</v>
      </c>
      <c r="W334">
        <v>557</v>
      </c>
      <c r="X334">
        <v>572.5</v>
      </c>
      <c r="Y334">
        <v>547.4</v>
      </c>
      <c r="Z334">
        <v>604.5</v>
      </c>
      <c r="AA334">
        <v>547.4</v>
      </c>
      <c r="AB334">
        <v>604.5</v>
      </c>
      <c r="AC334" s="1">
        <f>(Table2[[#This Row],[Close Price]]/Table2[[#This Row],[Day Low]])-1</f>
        <v>5.0269299820466795E-3</v>
      </c>
      <c r="AD334" s="1">
        <f>(Table2[[#This Row],[Day High]]/Table2[[#This Row],[Close Price]])-1</f>
        <v>2.2686673812075897E-2</v>
      </c>
      <c r="AE334" s="1">
        <f>(Table2[[#This Row],[Close Price]]/Table2[[#This Row],[Current Week Low]])-1</f>
        <v>2.2652539276580175E-2</v>
      </c>
      <c r="AF334" s="1">
        <f>(Table2[[#This Row],[Current Week High]]/Table2[[#This Row],[Close Price]])-1</f>
        <v>7.9849946409431993E-2</v>
      </c>
      <c r="AG334" s="1">
        <f>(Table2[[#This Row],[Close Price]]/Table2[[#This Row],[Current Month Low]])-1</f>
        <v>2.2652539276580175E-2</v>
      </c>
      <c r="AH334" s="1">
        <f>(Table2[[#This Row],[Current Month High]]/Table2[[#This Row],[Close Price]])-1</f>
        <v>7.9849946409431993E-2</v>
      </c>
      <c r="AI334">
        <v>18.971061093247599</v>
      </c>
      <c r="AJ334">
        <v>77.179933533786894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0.15</v>
      </c>
      <c r="AM334" t="s">
        <v>3121</v>
      </c>
      <c r="AN334">
        <v>5.5</v>
      </c>
      <c r="AO334" t="s">
        <v>3121</v>
      </c>
      <c r="AP334">
        <v>6.8010410405698996E-2</v>
      </c>
      <c r="AQ334">
        <f>(Table2[[#This Row],[Sharpe Ratio]]-AVERAGE(Table2[Sharpe Ratio]))/_xlfn.STDEV.P(Table2[Sharpe Ratio])</f>
        <v>6.8100541651755261E-2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6.4414310042383516E-2</v>
      </c>
      <c r="AS334">
        <f>_xlfn.RANK.AVG(Table2[[#This Row],[1Y Return vs Nifty Z-Score]],Table2[1Y Return vs Nifty Z-Score])</f>
        <v>232</v>
      </c>
      <c r="AT334">
        <f>_xlfn.RANK.AVG(Table2[[#This Row],[6M Return vs Nifty Z-Score]],Table2[6M Return vs Nifty Z-Score])</f>
        <v>469</v>
      </c>
      <c r="AU334">
        <f>_xlfn.RANK.AVG(Table2[[#This Row],[Sharpe Ratio Z-Score]],Table2[Sharpe Ratio Z-Score])</f>
        <v>324</v>
      </c>
      <c r="AV334">
        <f>(Table2[[#This Row],[Rank 1Y]]+Table2[[#This Row],[Rank 6M]]+Table2[[#This Row],[Rank Sharpe]])/3</f>
        <v>341.66666666666669</v>
      </c>
    </row>
    <row r="335" spans="1:48" x14ac:dyDescent="0.3">
      <c r="A335" t="s">
        <v>437</v>
      </c>
      <c r="B335" t="s">
        <v>438</v>
      </c>
      <c r="C335" t="s">
        <v>3076</v>
      </c>
      <c r="D335" t="s">
        <v>32</v>
      </c>
      <c r="E335">
        <v>51851.251227335997</v>
      </c>
      <c r="F335">
        <v>59.73</v>
      </c>
      <c r="G335">
        <v>67.324452395873905</v>
      </c>
      <c r="H335">
        <f>(Table2[[#This Row],[1Y Return vs Nifty]]-AVERAGE(Table2[1Y Return vs Nifty]))/_xlfn.STDEV.P(Table2[1Y Return vs Nifty])</f>
        <v>0.51459639283617298</v>
      </c>
      <c r="I335">
        <v>-3.10323559910172</v>
      </c>
      <c r="J335">
        <f>(Table2[[#This Row],[1M Return vs Nifty]]-AVERAGE(Table2[1M Return vs Nifty]))/_xlfn.STDEV.P(Table2[1M Return vs Nifty])</f>
        <v>-0.16729798361431886</v>
      </c>
      <c r="K335">
        <v>-24.029089393131201</v>
      </c>
      <c r="L335">
        <f>(Table2[[#This Row],[6M Return vs Nifty]]-AVERAGE(Table2[6M Return vs Nifty]))/_xlfn.STDEV.P(Table2[6M Return vs Nifty])</f>
        <v>-1.0153439715088037</v>
      </c>
      <c r="M335">
        <v>-2.13911462490272</v>
      </c>
      <c r="N335">
        <f>(Table2[[#This Row],[1W Return vs Nifty]]-AVERAGE(Table2[1W Return vs Nifty]))/_xlfn.STDEV.P(Table2[1W Return vs Nifty])</f>
        <v>-0.28171508364721576</v>
      </c>
      <c r="O335">
        <v>61.85</v>
      </c>
      <c r="P335">
        <v>62.735587879397301</v>
      </c>
      <c r="Q335">
        <v>57.262251691508197</v>
      </c>
      <c r="R335">
        <v>33.322293631736102</v>
      </c>
      <c r="S335" s="1">
        <f>(Table2[[#This Row],[Close Price]]-Table2[[#This Row],[20D EMA]])/Table2[[#This Row],[20D EMA]]</f>
        <v>-3.4276475343573233E-2</v>
      </c>
      <c r="T335" s="1">
        <f>(Table2[[#This Row],[Close Price]]-Table2[[#This Row],[50D EMA]])/Table2[[#This Row],[50D EMA]]</f>
        <v>-4.7908818279908949E-2</v>
      </c>
      <c r="U335" s="1">
        <f>(Table2[[#This Row],[Close Price]]-Table2[[#This Row],[200D EMA]])/Table2[[#This Row],[200D EMA]]</f>
        <v>4.3095551355305128E-2</v>
      </c>
      <c r="V335">
        <v>0.58805939027535803</v>
      </c>
      <c r="W335">
        <v>59.58</v>
      </c>
      <c r="X335">
        <v>60.8</v>
      </c>
      <c r="Y335">
        <v>58.4</v>
      </c>
      <c r="Z335">
        <v>61.48</v>
      </c>
      <c r="AA335">
        <v>58.4</v>
      </c>
      <c r="AB335">
        <v>64.38</v>
      </c>
      <c r="AC335" s="1">
        <f>(Table2[[#This Row],[Close Price]]/Table2[[#This Row],[Day Low]])-1</f>
        <v>2.5176233635448853E-3</v>
      </c>
      <c r="AD335" s="1">
        <f>(Table2[[#This Row],[Day High]]/Table2[[#This Row],[Close Price]])-1</f>
        <v>1.7913946090741595E-2</v>
      </c>
      <c r="AE335" s="1">
        <f>(Table2[[#This Row],[Close Price]]/Table2[[#This Row],[Current Week Low]])-1</f>
        <v>2.2773972602739612E-2</v>
      </c>
      <c r="AF335" s="1">
        <f>(Table2[[#This Row],[Current Week High]]/Table2[[#This Row],[Close Price]])-1</f>
        <v>2.9298509961493302E-2</v>
      </c>
      <c r="AG335" s="1">
        <f>(Table2[[#This Row],[Close Price]]/Table2[[#This Row],[Current Month Low]])-1</f>
        <v>2.2773972602739612E-2</v>
      </c>
      <c r="AH335" s="1">
        <f>(Table2[[#This Row],[Current Month High]]/Table2[[#This Row],[Close Price]])-1</f>
        <v>7.7850326469111053E-2</v>
      </c>
      <c r="AI335">
        <v>28.746023773648002</v>
      </c>
      <c r="AJ335">
        <v>94.243902439024296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-0.13</v>
      </c>
      <c r="AM335" t="s">
        <v>3120</v>
      </c>
      <c r="AN335">
        <v>-5.31</v>
      </c>
      <c r="AO335" t="s">
        <v>3120</v>
      </c>
      <c r="AP335">
        <v>0.10613604067950901</v>
      </c>
      <c r="AQ335">
        <f>(Table2[[#This Row],[Sharpe Ratio]]-AVERAGE(Table2[Sharpe Ratio]))/_xlfn.STDEV.P(Table2[Sharpe Ratio])</f>
        <v>0.51161168246264432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165</v>
      </c>
      <c r="AT335">
        <f>_xlfn.RANK.AVG(Table2[[#This Row],[6M Return vs Nifty Z-Score]],Table2[6M Return vs Nifty Z-Score])</f>
        <v>653</v>
      </c>
      <c r="AU335">
        <f>_xlfn.RANK.AVG(Table2[[#This Row],[Sharpe Ratio Z-Score]],Table2[Sharpe Ratio Z-Score])</f>
        <v>212</v>
      </c>
      <c r="AV335">
        <f>(Table2[[#This Row],[Rank 1Y]]+Table2[[#This Row],[Rank 6M]]+Table2[[#This Row],[Rank Sharpe]])/3</f>
        <v>343.33333333333331</v>
      </c>
    </row>
    <row r="336" spans="1:48" x14ac:dyDescent="0.3">
      <c r="A336" t="s">
        <v>182</v>
      </c>
      <c r="B336" t="s">
        <v>183</v>
      </c>
      <c r="C336" t="s">
        <v>3074</v>
      </c>
      <c r="D336" t="s">
        <v>18</v>
      </c>
      <c r="E336">
        <v>144645.77296991899</v>
      </c>
      <c r="F336">
        <v>333.4</v>
      </c>
      <c r="G336">
        <v>60.924464670265202</v>
      </c>
      <c r="H336">
        <f>(Table2[[#This Row],[1Y Return vs Nifty]]-AVERAGE(Table2[1Y Return vs Nifty]))/_xlfn.STDEV.P(Table2[1Y Return vs Nifty])</f>
        <v>0.41729419155030351</v>
      </c>
      <c r="I336">
        <v>9.7259679083348605</v>
      </c>
      <c r="J336">
        <f>(Table2[[#This Row],[1M Return vs Nifty]]-AVERAGE(Table2[1M Return vs Nifty]))/_xlfn.STDEV.P(Table2[1M Return vs Nifty])</f>
        <v>1.0373582279966127</v>
      </c>
      <c r="K336">
        <v>-3.3210118108042002</v>
      </c>
      <c r="L336">
        <f>(Table2[[#This Row],[6M Return vs Nifty]]-AVERAGE(Table2[6M Return vs Nifty]))/_xlfn.STDEV.P(Table2[6M Return vs Nifty])</f>
        <v>-0.30852633360281562</v>
      </c>
      <c r="M336">
        <v>-3.3063522163068999</v>
      </c>
      <c r="N336">
        <f>(Table2[[#This Row],[1W Return vs Nifty]]-AVERAGE(Table2[1W Return vs Nifty]))/_xlfn.STDEV.P(Table2[1W Return vs Nifty])</f>
        <v>-0.51300258875456561</v>
      </c>
      <c r="O336">
        <v>330.29</v>
      </c>
      <c r="P336">
        <v>319.18872981342901</v>
      </c>
      <c r="Q336">
        <v>280.54656779814701</v>
      </c>
      <c r="R336">
        <v>48.843445275649998</v>
      </c>
      <c r="S336" s="1">
        <f>(Table2[[#This Row],[Close Price]]-Table2[[#This Row],[20D EMA]])/Table2[[#This Row],[20D EMA]]</f>
        <v>9.4159677858850002E-3</v>
      </c>
      <c r="T336" s="1">
        <f>(Table2[[#This Row],[Close Price]]-Table2[[#This Row],[50D EMA]])/Table2[[#This Row],[50D EMA]]</f>
        <v>4.4523095144611433E-2</v>
      </c>
      <c r="U336" s="1">
        <f>(Table2[[#This Row],[Close Price]]-Table2[[#This Row],[200D EMA]])/Table2[[#This Row],[200D EMA]]</f>
        <v>0.18839450654010839</v>
      </c>
      <c r="V336">
        <v>1.07918275434126</v>
      </c>
      <c r="W336">
        <v>329.8</v>
      </c>
      <c r="X336">
        <v>336.7</v>
      </c>
      <c r="Y336">
        <v>329.8</v>
      </c>
      <c r="Z336">
        <v>349.65</v>
      </c>
      <c r="AA336">
        <v>329.8</v>
      </c>
      <c r="AB336">
        <v>351.9</v>
      </c>
      <c r="AC336" s="1">
        <f>(Table2[[#This Row],[Close Price]]/Table2[[#This Row],[Day Low]])-1</f>
        <v>1.0915706488781041E-2</v>
      </c>
      <c r="AD336" s="1">
        <f>(Table2[[#This Row],[Day High]]/Table2[[#This Row],[Close Price]])-1</f>
        <v>9.8980203959209145E-3</v>
      </c>
      <c r="AE336" s="1">
        <f>(Table2[[#This Row],[Close Price]]/Table2[[#This Row],[Current Week Low]])-1</f>
        <v>1.0915706488781041E-2</v>
      </c>
      <c r="AF336" s="1">
        <f>(Table2[[#This Row],[Current Week High]]/Table2[[#This Row],[Close Price]])-1</f>
        <v>4.8740251949610069E-2</v>
      </c>
      <c r="AG336" s="1">
        <f>(Table2[[#This Row],[Close Price]]/Table2[[#This Row],[Current Month Low]])-1</f>
        <v>1.0915706488781041E-2</v>
      </c>
      <c r="AH336" s="1">
        <f>(Table2[[#This Row],[Current Month High]]/Table2[[#This Row],[Close Price]])-1</f>
        <v>5.5488902219556158E-2</v>
      </c>
      <c r="AI336">
        <v>7.6934613077384597</v>
      </c>
      <c r="AJ336">
        <v>101.176648061547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</v>
      </c>
      <c r="AM336" t="s">
        <v>3122</v>
      </c>
      <c r="AN336">
        <v>5.86</v>
      </c>
      <c r="AO336" t="s">
        <v>3121</v>
      </c>
      <c r="AP336">
        <v>3.5034650710018003E-2</v>
      </c>
      <c r="AQ336">
        <f>(Table2[[#This Row],[Sharpe Ratio]]-AVERAGE(Table2[Sharpe Ratio]))/_xlfn.STDEV.P(Table2[Sharpe Ratio])</f>
        <v>-0.31550273773543897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0.31762075945409596</v>
      </c>
      <c r="AS336">
        <f>_xlfn.RANK.AVG(Table2[[#This Row],[1Y Return vs Nifty Z-Score]],Table2[1Y Return vs Nifty Z-Score])</f>
        <v>189</v>
      </c>
      <c r="AT336">
        <f>_xlfn.RANK.AVG(Table2[[#This Row],[6M Return vs Nifty Z-Score]],Table2[6M Return vs Nifty Z-Score])</f>
        <v>422</v>
      </c>
      <c r="AU336">
        <f>_xlfn.RANK.AVG(Table2[[#This Row],[Sharpe Ratio Z-Score]],Table2[Sharpe Ratio Z-Score])</f>
        <v>423</v>
      </c>
      <c r="AV336">
        <f>(Table2[[#This Row],[Rank 1Y]]+Table2[[#This Row],[Rank 6M]]+Table2[[#This Row],[Rank Sharpe]])/3</f>
        <v>344.66666666666669</v>
      </c>
    </row>
    <row r="337" spans="1:48" x14ac:dyDescent="0.3">
      <c r="A337" t="s">
        <v>1484</v>
      </c>
      <c r="B337" t="s">
        <v>1485</v>
      </c>
      <c r="C337" t="s">
        <v>3090</v>
      </c>
      <c r="D337" t="s">
        <v>380</v>
      </c>
      <c r="E337">
        <v>6706.2596716500002</v>
      </c>
      <c r="F337">
        <v>344.85</v>
      </c>
      <c r="G337">
        <v>31.0103498317714</v>
      </c>
      <c r="H337">
        <f>(Table2[[#This Row],[1Y Return vs Nifty]]-AVERAGE(Table2[1Y Return vs Nifty]))/_xlfn.STDEV.P(Table2[1Y Return vs Nifty])</f>
        <v>-3.7504996838280527E-2</v>
      </c>
      <c r="I337">
        <v>5.1874337651352898</v>
      </c>
      <c r="J337">
        <f>(Table2[[#This Row],[1M Return vs Nifty]]-AVERAGE(Table2[1M Return vs Nifty]))/_xlfn.STDEV.P(Table2[1M Return vs Nifty])</f>
        <v>0.61119199374485733</v>
      </c>
      <c r="K337">
        <v>24.114536511489199</v>
      </c>
      <c r="L337">
        <f>(Table2[[#This Row],[6M Return vs Nifty]]-AVERAGE(Table2[6M Return vs Nifty]))/_xlfn.STDEV.P(Table2[6M Return vs Nifty])</f>
        <v>0.62791643288405363</v>
      </c>
      <c r="M337">
        <v>9.7093321482632202</v>
      </c>
      <c r="N337">
        <f>(Table2[[#This Row],[1W Return vs Nifty]]-AVERAGE(Table2[1W Return vs Nifty]))/_xlfn.STDEV.P(Table2[1W Return vs Nifty])</f>
        <v>2.0660483140909416</v>
      </c>
      <c r="O337">
        <v>339.76</v>
      </c>
      <c r="P337">
        <v>323.78734782797898</v>
      </c>
      <c r="Q337">
        <v>278.81514338003802</v>
      </c>
      <c r="R337">
        <v>52.266516528122899</v>
      </c>
      <c r="S337" s="1">
        <f>(Table2[[#This Row],[Close Price]]-Table2[[#This Row],[20D EMA]])/Table2[[#This Row],[20D EMA]]</f>
        <v>1.4981163174005274E-2</v>
      </c>
      <c r="T337" s="1">
        <f>(Table2[[#This Row],[Close Price]]-Table2[[#This Row],[50D EMA]])/Table2[[#This Row],[50D EMA]]</f>
        <v>6.5050880812091413E-2</v>
      </c>
      <c r="U337" s="1">
        <f>(Table2[[#This Row],[Close Price]]-Table2[[#This Row],[200D EMA]])/Table2[[#This Row],[200D EMA]]</f>
        <v>0.23684099729817551</v>
      </c>
      <c r="V337">
        <v>1.1692739944996</v>
      </c>
      <c r="W337">
        <v>343.5</v>
      </c>
      <c r="X337">
        <v>358.35</v>
      </c>
      <c r="Y337">
        <v>324.35000000000002</v>
      </c>
      <c r="Z337">
        <v>373.2</v>
      </c>
      <c r="AA337">
        <v>322.3</v>
      </c>
      <c r="AB337">
        <v>373.2</v>
      </c>
      <c r="AC337" s="1">
        <f>(Table2[[#This Row],[Close Price]]/Table2[[#This Row],[Day Low]])-1</f>
        <v>3.9301310043668991E-3</v>
      </c>
      <c r="AD337" s="1">
        <f>(Table2[[#This Row],[Day High]]/Table2[[#This Row],[Close Price]])-1</f>
        <v>3.9147455415398102E-2</v>
      </c>
      <c r="AE337" s="1">
        <f>(Table2[[#This Row],[Close Price]]/Table2[[#This Row],[Current Week Low]])-1</f>
        <v>6.3203329736395863E-2</v>
      </c>
      <c r="AF337" s="1">
        <f>(Table2[[#This Row],[Current Week High]]/Table2[[#This Row],[Close Price]])-1</f>
        <v>8.2209656372335793E-2</v>
      </c>
      <c r="AG337" s="1">
        <f>(Table2[[#This Row],[Close Price]]/Table2[[#This Row],[Current Month Low]])-1</f>
        <v>6.9965870307167277E-2</v>
      </c>
      <c r="AH337" s="1">
        <f>(Table2[[#This Row],[Current Month High]]/Table2[[#This Row],[Close Price]])-1</f>
        <v>8.2209656372335793E-2</v>
      </c>
      <c r="AI337">
        <v>8.2209656372335793</v>
      </c>
      <c r="AJ337">
        <v>68.137493905412001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0.26</v>
      </c>
      <c r="AM337" t="s">
        <v>3121</v>
      </c>
      <c r="AN337">
        <v>1.1100000000000001</v>
      </c>
      <c r="AO337" t="s">
        <v>3121</v>
      </c>
      <c r="AP337">
        <v>-8.9670105403589998E-3</v>
      </c>
      <c r="AQ337">
        <f>(Table2[[#This Row],[Sharpe Ratio]]-AVERAGE(Table2[Sharpe Ratio]))/_xlfn.STDEV.P(Table2[Sharpe Ratio])</f>
        <v>-0.82736908167716183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2.4402826622044103</v>
      </c>
      <c r="AS337">
        <f>_xlfn.RANK.AVG(Table2[[#This Row],[1Y Return vs Nifty Z-Score]],Table2[1Y Return vs Nifty Z-Score])</f>
        <v>300</v>
      </c>
      <c r="AT337">
        <f>_xlfn.RANK.AVG(Table2[[#This Row],[6M Return vs Nifty Z-Score]],Table2[6M Return vs Nifty Z-Score])</f>
        <v>153</v>
      </c>
      <c r="AU337">
        <f>_xlfn.RANK.AVG(Table2[[#This Row],[Sharpe Ratio Z-Score]],Table2[Sharpe Ratio Z-Score])</f>
        <v>590</v>
      </c>
      <c r="AV337">
        <f>(Table2[[#This Row],[Rank 1Y]]+Table2[[#This Row],[Rank 6M]]+Table2[[#This Row],[Rank Sharpe]])/3</f>
        <v>347.66666666666669</v>
      </c>
    </row>
    <row r="338" spans="1:48" x14ac:dyDescent="0.3">
      <c r="A338" t="s">
        <v>228</v>
      </c>
      <c r="B338" t="s">
        <v>229</v>
      </c>
      <c r="C338" t="s">
        <v>3088</v>
      </c>
      <c r="D338" t="s">
        <v>230</v>
      </c>
      <c r="E338">
        <v>112807.8174558</v>
      </c>
      <c r="F338">
        <v>1799.4</v>
      </c>
      <c r="G338">
        <v>13.026308416839401</v>
      </c>
      <c r="H338">
        <f>(Table2[[#This Row],[1Y Return vs Nifty]]-AVERAGE(Table2[1Y Return vs Nifty]))/_xlfn.STDEV.P(Table2[1Y Return vs Nifty])</f>
        <v>-0.31092533648786858</v>
      </c>
      <c r="I338">
        <v>-5.5442240724131402</v>
      </c>
      <c r="J338">
        <f>(Table2[[#This Row],[1M Return vs Nifty]]-AVERAGE(Table2[1M Return vs Nifty]))/_xlfn.STDEV.P(Table2[1M Return vs Nifty])</f>
        <v>-0.39650566008002974</v>
      </c>
      <c r="K338">
        <v>21.728339430354399</v>
      </c>
      <c r="L338">
        <f>(Table2[[#This Row],[6M Return vs Nifty]]-AVERAGE(Table2[6M Return vs Nifty]))/_xlfn.STDEV.P(Table2[6M Return vs Nifty])</f>
        <v>0.5464696555209404</v>
      </c>
      <c r="M338">
        <v>-0.24451353607138099</v>
      </c>
      <c r="N338">
        <f>(Table2[[#This Row],[1W Return vs Nifty]]-AVERAGE(Table2[1W Return vs Nifty]))/_xlfn.STDEV.P(Table2[1W Return vs Nifty])</f>
        <v>9.3699109860997012E-2</v>
      </c>
      <c r="O338">
        <v>1821.58</v>
      </c>
      <c r="P338">
        <v>1811.5405693133901</v>
      </c>
      <c r="Q338">
        <v>1611.38850726173</v>
      </c>
      <c r="R338">
        <v>44.7575886801854</v>
      </c>
      <c r="S338" s="1">
        <f>(Table2[[#This Row],[Close Price]]-Table2[[#This Row],[20D EMA]])/Table2[[#This Row],[20D EMA]]</f>
        <v>-1.2176242602575696E-2</v>
      </c>
      <c r="T338" s="1">
        <f>(Table2[[#This Row],[Close Price]]-Table2[[#This Row],[50D EMA]])/Table2[[#This Row],[50D EMA]]</f>
        <v>-6.7017926725160106E-3</v>
      </c>
      <c r="U338" s="1">
        <f>(Table2[[#This Row],[Close Price]]-Table2[[#This Row],[200D EMA]])/Table2[[#This Row],[200D EMA]]</f>
        <v>0.11667669956127616</v>
      </c>
      <c r="V338">
        <v>0.56371383824880505</v>
      </c>
      <c r="W338">
        <v>1791</v>
      </c>
      <c r="X338">
        <v>1807.55</v>
      </c>
      <c r="Y338">
        <v>1765.1</v>
      </c>
      <c r="Z338">
        <v>1832.9</v>
      </c>
      <c r="AA338">
        <v>1765.1</v>
      </c>
      <c r="AB338">
        <v>1865</v>
      </c>
      <c r="AC338" s="1">
        <f>(Table2[[#This Row],[Close Price]]/Table2[[#This Row],[Day Low]])-1</f>
        <v>4.6901172529314472E-3</v>
      </c>
      <c r="AD338" s="1">
        <f>(Table2[[#This Row],[Day High]]/Table2[[#This Row],[Close Price]])-1</f>
        <v>4.5292875402911381E-3</v>
      </c>
      <c r="AE338" s="1">
        <f>(Table2[[#This Row],[Close Price]]/Table2[[#This Row],[Current Week Low]])-1</f>
        <v>1.9432326780352449E-2</v>
      </c>
      <c r="AF338" s="1">
        <f>(Table2[[#This Row],[Current Week High]]/Table2[[#This Row],[Close Price]])-1</f>
        <v>1.8617316883405621E-2</v>
      </c>
      <c r="AG338" s="1">
        <f>(Table2[[#This Row],[Close Price]]/Table2[[#This Row],[Current Month Low]])-1</f>
        <v>1.9432326780352449E-2</v>
      </c>
      <c r="AH338" s="1">
        <f>(Table2[[#This Row],[Current Month High]]/Table2[[#This Row],[Close Price]])-1</f>
        <v>3.6456596643325456E-2</v>
      </c>
      <c r="AI338">
        <v>10.3367789263087</v>
      </c>
      <c r="AJ338">
        <v>45.954495680739697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-7.0000000000000007E-2</v>
      </c>
      <c r="AM338" t="s">
        <v>3120</v>
      </c>
      <c r="AN338">
        <v>0.43</v>
      </c>
      <c r="AO338" t="s">
        <v>3121</v>
      </c>
      <c r="AP338">
        <v>1.9629882536097001E-2</v>
      </c>
      <c r="AQ338">
        <f>(Table2[[#This Row],[Sharpe Ratio]]-AVERAGE(Table2[Sharpe Ratio]))/_xlfn.STDEV.P(Table2[Sharpe Ratio])</f>
        <v>-0.49470466194431628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-0.56196689313027726</v>
      </c>
      <c r="AS338">
        <f>_xlfn.RANK.AVG(Table2[[#This Row],[1Y Return vs Nifty Z-Score]],Table2[1Y Return vs Nifty Z-Score])</f>
        <v>393</v>
      </c>
      <c r="AT338">
        <f>_xlfn.RANK.AVG(Table2[[#This Row],[6M Return vs Nifty Z-Score]],Table2[6M Return vs Nifty Z-Score])</f>
        <v>174</v>
      </c>
      <c r="AU338">
        <f>_xlfn.RANK.AVG(Table2[[#This Row],[Sharpe Ratio Z-Score]],Table2[Sharpe Ratio Z-Score])</f>
        <v>476</v>
      </c>
      <c r="AV338">
        <f>(Table2[[#This Row],[Rank 1Y]]+Table2[[#This Row],[Rank 6M]]+Table2[[#This Row],[Rank Sharpe]])/3</f>
        <v>347.66666666666669</v>
      </c>
    </row>
    <row r="339" spans="1:48" x14ac:dyDescent="0.3">
      <c r="A339" t="s">
        <v>1577</v>
      </c>
      <c r="B339" t="s">
        <v>1578</v>
      </c>
      <c r="C339" t="s">
        <v>3076</v>
      </c>
      <c r="D339" t="s">
        <v>57</v>
      </c>
      <c r="E339">
        <v>5844.4702218399998</v>
      </c>
      <c r="F339">
        <v>65.08</v>
      </c>
      <c r="G339">
        <v>61.692280320982398</v>
      </c>
      <c r="H339">
        <f>(Table2[[#This Row],[1Y Return vs Nifty]]-AVERAGE(Table2[1Y Return vs Nifty]))/_xlfn.STDEV.P(Table2[1Y Return vs Nifty])</f>
        <v>0.42896767534427749</v>
      </c>
      <c r="I339">
        <v>-6.73055717086452</v>
      </c>
      <c r="J339">
        <f>(Table2[[#This Row],[1M Return vs Nifty]]-AVERAGE(Table2[1M Return vs Nifty]))/_xlfn.STDEV.P(Table2[1M Return vs Nifty])</f>
        <v>-0.5079017834060563</v>
      </c>
      <c r="K339">
        <v>-14.587803013108401</v>
      </c>
      <c r="L339">
        <f>(Table2[[#This Row],[6M Return vs Nifty]]-AVERAGE(Table2[6M Return vs Nifty]))/_xlfn.STDEV.P(Table2[6M Return vs Nifty])</f>
        <v>-0.69308963807821555</v>
      </c>
      <c r="M339">
        <v>2.2839824228090801</v>
      </c>
      <c r="N339">
        <f>(Table2[[#This Row],[1W Return vs Nifty]]-AVERAGE(Table2[1W Return vs Nifty]))/_xlfn.STDEV.P(Table2[1W Return vs Nifty])</f>
        <v>0.59471923319334774</v>
      </c>
      <c r="O339">
        <v>68.11</v>
      </c>
      <c r="P339">
        <v>69.631336356131996</v>
      </c>
      <c r="Q339">
        <v>62.1024021387692</v>
      </c>
      <c r="R339">
        <v>38.417876882432999</v>
      </c>
      <c r="S339" s="1">
        <f>(Table2[[#This Row],[Close Price]]-Table2[[#This Row],[20D EMA]])/Table2[[#This Row],[20D EMA]]</f>
        <v>-4.4486859491998258E-2</v>
      </c>
      <c r="T339" s="1">
        <f>(Table2[[#This Row],[Close Price]]-Table2[[#This Row],[50D EMA]])/Table2[[#This Row],[50D EMA]]</f>
        <v>-6.5363334876326701E-2</v>
      </c>
      <c r="U339" s="1">
        <f>(Table2[[#This Row],[Close Price]]-Table2[[#This Row],[200D EMA]])/Table2[[#This Row],[200D EMA]]</f>
        <v>4.7946581109331157E-2</v>
      </c>
      <c r="V339">
        <v>0.79808529907035997</v>
      </c>
      <c r="W339">
        <v>64.8</v>
      </c>
      <c r="X339">
        <v>67.400000000000006</v>
      </c>
      <c r="Y339">
        <v>61.5</v>
      </c>
      <c r="Z339">
        <v>68.5</v>
      </c>
      <c r="AA339">
        <v>61.5</v>
      </c>
      <c r="AB339">
        <v>69.260000000000005</v>
      </c>
      <c r="AC339" s="1">
        <f>(Table2[[#This Row],[Close Price]]/Table2[[#This Row],[Day Low]])-1</f>
        <v>4.3209876543210957E-3</v>
      </c>
      <c r="AD339" s="1">
        <f>(Table2[[#This Row],[Day High]]/Table2[[#This Row],[Close Price]])-1</f>
        <v>3.5648432698217603E-2</v>
      </c>
      <c r="AE339" s="1">
        <f>(Table2[[#This Row],[Close Price]]/Table2[[#This Row],[Current Week Low]])-1</f>
        <v>5.8211382113821042E-2</v>
      </c>
      <c r="AF339" s="1">
        <f>(Table2[[#This Row],[Current Week High]]/Table2[[#This Row],[Close Price]])-1</f>
        <v>5.2550706822372506E-2</v>
      </c>
      <c r="AG339" s="1">
        <f>(Table2[[#This Row],[Close Price]]/Table2[[#This Row],[Current Month Low]])-1</f>
        <v>5.8211382113821042E-2</v>
      </c>
      <c r="AH339" s="1">
        <f>(Table2[[#This Row],[Current Month High]]/Table2[[#This Row],[Close Price]])-1</f>
        <v>6.4228641671788766E-2</v>
      </c>
      <c r="AI339">
        <v>53.0885064535955</v>
      </c>
      <c r="AJ339">
        <v>131.19005328596799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-0.1</v>
      </c>
      <c r="AM339" t="s">
        <v>3120</v>
      </c>
      <c r="AN339">
        <v>-6.39</v>
      </c>
      <c r="AO339" t="s">
        <v>3120</v>
      </c>
      <c r="AP339">
        <v>7.3059035398476996E-2</v>
      </c>
      <c r="AQ339">
        <f>(Table2[[#This Row],[Sharpe Ratio]]-AVERAGE(Table2[Sharpe Ratio]))/_xlfn.STDEV.P(Table2[Sharpe Ratio])</f>
        <v>0.12683062464297279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186</v>
      </c>
      <c r="AT339">
        <f>_xlfn.RANK.AVG(Table2[[#This Row],[6M Return vs Nifty Z-Score]],Table2[6M Return vs Nifty Z-Score])</f>
        <v>553</v>
      </c>
      <c r="AU339">
        <f>_xlfn.RANK.AVG(Table2[[#This Row],[Sharpe Ratio Z-Score]],Table2[Sharpe Ratio Z-Score])</f>
        <v>305</v>
      </c>
      <c r="AV339">
        <f>(Table2[[#This Row],[Rank 1Y]]+Table2[[#This Row],[Rank 6M]]+Table2[[#This Row],[Rank Sharpe]])/3</f>
        <v>348</v>
      </c>
    </row>
    <row r="340" spans="1:48" x14ac:dyDescent="0.3">
      <c r="A340" t="s">
        <v>84</v>
      </c>
      <c r="B340" t="s">
        <v>85</v>
      </c>
      <c r="C340" t="s">
        <v>3086</v>
      </c>
      <c r="D340" t="s">
        <v>86</v>
      </c>
      <c r="E340">
        <v>324712.54726666003</v>
      </c>
      <c r="F340">
        <v>4989.95</v>
      </c>
      <c r="G340">
        <v>13.393684489994</v>
      </c>
      <c r="H340">
        <f>(Table2[[#This Row],[1Y Return vs Nifty]]-AVERAGE(Table2[1Y Return vs Nifty]))/_xlfn.STDEV.P(Table2[1Y Return vs Nifty])</f>
        <v>-0.30533993505425855</v>
      </c>
      <c r="I340">
        <v>3.1765748698366498</v>
      </c>
      <c r="J340">
        <f>(Table2[[#This Row],[1M Return vs Nifty]]-AVERAGE(Table2[1M Return vs Nifty]))/_xlfn.STDEV.P(Table2[1M Return vs Nifty])</f>
        <v>0.42237328356612819</v>
      </c>
      <c r="K340">
        <v>22.2999693544804</v>
      </c>
      <c r="L340">
        <f>(Table2[[#This Row],[6M Return vs Nifty]]-AVERAGE(Table2[6M Return vs Nifty]))/_xlfn.STDEV.P(Table2[6M Return vs Nifty])</f>
        <v>0.56598079126595713</v>
      </c>
      <c r="M340">
        <v>1.97085131963187</v>
      </c>
      <c r="N340">
        <f>(Table2[[#This Row],[1W Return vs Nifty]]-AVERAGE(Table2[1W Return vs Nifty]))/_xlfn.STDEV.P(Table2[1W Return vs Nifty])</f>
        <v>0.53267247239784909</v>
      </c>
      <c r="O340">
        <v>4966.4399999999996</v>
      </c>
      <c r="P340">
        <v>4867.4394669563999</v>
      </c>
      <c r="Q340">
        <v>4409.2634316018803</v>
      </c>
      <c r="R340">
        <v>51.751171067223197</v>
      </c>
      <c r="S340" s="1">
        <f>(Table2[[#This Row],[Close Price]]-Table2[[#This Row],[20D EMA]])/Table2[[#This Row],[20D EMA]]</f>
        <v>4.733773084946203E-3</v>
      </c>
      <c r="T340" s="1">
        <f>(Table2[[#This Row],[Close Price]]-Table2[[#This Row],[50D EMA]])/Table2[[#This Row],[50D EMA]]</f>
        <v>2.51694004363665E-2</v>
      </c>
      <c r="U340" s="1">
        <f>(Table2[[#This Row],[Close Price]]-Table2[[#This Row],[200D EMA]])/Table2[[#This Row],[200D EMA]]</f>
        <v>0.13169695515043356</v>
      </c>
      <c r="V340">
        <v>0.80614775139075601</v>
      </c>
      <c r="W340">
        <v>4971.3500000000004</v>
      </c>
      <c r="X340">
        <v>5063.8</v>
      </c>
      <c r="Y340">
        <v>4801</v>
      </c>
      <c r="Z340">
        <v>5063.8999999999996</v>
      </c>
      <c r="AA340">
        <v>4801</v>
      </c>
      <c r="AB340">
        <v>5063.8999999999996</v>
      </c>
      <c r="AC340" s="1">
        <f>(Table2[[#This Row],[Close Price]]/Table2[[#This Row],[Day Low]])-1</f>
        <v>3.7414384422740365E-3</v>
      </c>
      <c r="AD340" s="1">
        <f>(Table2[[#This Row],[Day High]]/Table2[[#This Row],[Close Price]])-1</f>
        <v>1.4799747492459936E-2</v>
      </c>
      <c r="AE340" s="1">
        <f>(Table2[[#This Row],[Close Price]]/Table2[[#This Row],[Current Week Low]])-1</f>
        <v>3.9356384086648655E-2</v>
      </c>
      <c r="AF340" s="1">
        <f>(Table2[[#This Row],[Current Week High]]/Table2[[#This Row],[Close Price]])-1</f>
        <v>1.4819787773424631E-2</v>
      </c>
      <c r="AG340" s="1">
        <f>(Table2[[#This Row],[Close Price]]/Table2[[#This Row],[Current Month Low]])-1</f>
        <v>3.9356384086648655E-2</v>
      </c>
      <c r="AH340" s="1">
        <f>(Table2[[#This Row],[Current Month High]]/Table2[[#This Row],[Close Price]])-1</f>
        <v>1.4819787773424631E-2</v>
      </c>
      <c r="AI340">
        <v>4.5902263549734998</v>
      </c>
      <c r="AJ340">
        <v>42.927318295739298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-0.05</v>
      </c>
      <c r="AM340" t="s">
        <v>3120</v>
      </c>
      <c r="AN340">
        <v>-3.27</v>
      </c>
      <c r="AO340" t="s">
        <v>3120</v>
      </c>
      <c r="AP340">
        <v>1.6301038383354002E-2</v>
      </c>
      <c r="AQ340">
        <f>(Table2[[#This Row],[Sharpe Ratio]]-AVERAGE(Table2[Sharpe Ratio]))/_xlfn.STDEV.P(Table2[Sharpe Ratio])</f>
        <v>-0.5334287291180696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0.68225788305760626</v>
      </c>
      <c r="AS340">
        <f>_xlfn.RANK.AVG(Table2[[#This Row],[1Y Return vs Nifty Z-Score]],Table2[1Y Return vs Nifty Z-Score])</f>
        <v>390</v>
      </c>
      <c r="AT340">
        <f>_xlfn.RANK.AVG(Table2[[#This Row],[6M Return vs Nifty Z-Score]],Table2[6M Return vs Nifty Z-Score])</f>
        <v>169</v>
      </c>
      <c r="AU340">
        <f>_xlfn.RANK.AVG(Table2[[#This Row],[Sharpe Ratio Z-Score]],Table2[Sharpe Ratio Z-Score])</f>
        <v>487</v>
      </c>
      <c r="AV340">
        <f>(Table2[[#This Row],[Rank 1Y]]+Table2[[#This Row],[Rank 6M]]+Table2[[#This Row],[Rank Sharpe]])/3</f>
        <v>348.66666666666669</v>
      </c>
    </row>
    <row r="341" spans="1:48" x14ac:dyDescent="0.3">
      <c r="A341" t="s">
        <v>1556</v>
      </c>
      <c r="B341" t="s">
        <v>1557</v>
      </c>
      <c r="C341" t="s">
        <v>3084</v>
      </c>
      <c r="D341" t="s">
        <v>68</v>
      </c>
      <c r="E341">
        <v>6100.5119999999997</v>
      </c>
      <c r="F341">
        <v>866.55</v>
      </c>
      <c r="G341">
        <v>65.312683560271907</v>
      </c>
      <c r="H341">
        <f>(Table2[[#This Row],[1Y Return vs Nifty]]-AVERAGE(Table2[1Y Return vs Nifty]))/_xlfn.STDEV.P(Table2[1Y Return vs Nifty])</f>
        <v>0.48401046914773854</v>
      </c>
      <c r="I341">
        <v>4.0879665485271603</v>
      </c>
      <c r="J341">
        <f>(Table2[[#This Row],[1M Return vs Nifty]]-AVERAGE(Table2[1M Return vs Nifty]))/_xlfn.STDEV.P(Table2[1M Return vs Nifty])</f>
        <v>0.50795253611353852</v>
      </c>
      <c r="K341">
        <v>-24.110982593978399</v>
      </c>
      <c r="L341">
        <f>(Table2[[#This Row],[6M Return vs Nifty]]-AVERAGE(Table2[6M Return vs Nifty]))/_xlfn.STDEV.P(Table2[6M Return vs Nifty])</f>
        <v>-1.0181391879432244</v>
      </c>
      <c r="M341">
        <v>3.4392703986448701</v>
      </c>
      <c r="N341">
        <f>(Table2[[#This Row],[1W Return vs Nifty]]-AVERAGE(Table2[1W Return vs Nifty]))/_xlfn.STDEV.P(Table2[1W Return vs Nifty])</f>
        <v>0.82363892836023811</v>
      </c>
      <c r="O341">
        <v>890.76</v>
      </c>
      <c r="P341">
        <v>888.06220224780895</v>
      </c>
      <c r="Q341">
        <v>783.68822670222301</v>
      </c>
      <c r="R341">
        <v>42.969525443265397</v>
      </c>
      <c r="S341" s="1">
        <f>(Table2[[#This Row],[Close Price]]-Table2[[#This Row],[20D EMA]])/Table2[[#This Row],[20D EMA]]</f>
        <v>-2.7179038124747448E-2</v>
      </c>
      <c r="T341" s="1">
        <f>(Table2[[#This Row],[Close Price]]-Table2[[#This Row],[50D EMA]])/Table2[[#This Row],[50D EMA]]</f>
        <v>-2.422375616635707E-2</v>
      </c>
      <c r="U341" s="1">
        <f>(Table2[[#This Row],[Close Price]]-Table2[[#This Row],[200D EMA]])/Table2[[#This Row],[200D EMA]]</f>
        <v>0.10573308424762368</v>
      </c>
      <c r="V341">
        <v>0.90579432544887495</v>
      </c>
      <c r="W341">
        <v>864.05</v>
      </c>
      <c r="X341">
        <v>921</v>
      </c>
      <c r="Y341">
        <v>836.1</v>
      </c>
      <c r="Z341">
        <v>921</v>
      </c>
      <c r="AA341">
        <v>836.1</v>
      </c>
      <c r="AB341">
        <v>944.85</v>
      </c>
      <c r="AC341" s="1">
        <f>(Table2[[#This Row],[Close Price]]/Table2[[#This Row],[Day Low]])-1</f>
        <v>2.8933510792199524E-3</v>
      </c>
      <c r="AD341" s="1">
        <f>(Table2[[#This Row],[Day High]]/Table2[[#This Row],[Close Price]])-1</f>
        <v>6.2835381685996339E-2</v>
      </c>
      <c r="AE341" s="1">
        <f>(Table2[[#This Row],[Close Price]]/Table2[[#This Row],[Current Week Low]])-1</f>
        <v>3.6419088625762486E-2</v>
      </c>
      <c r="AF341" s="1">
        <f>(Table2[[#This Row],[Current Week High]]/Table2[[#This Row],[Close Price]])-1</f>
        <v>6.2835381685996339E-2</v>
      </c>
      <c r="AG341" s="1">
        <f>(Table2[[#This Row],[Close Price]]/Table2[[#This Row],[Current Month Low]])-1</f>
        <v>3.6419088625762486E-2</v>
      </c>
      <c r="AH341" s="1">
        <f>(Table2[[#This Row],[Current Month High]]/Table2[[#This Row],[Close Price]])-1</f>
        <v>9.0358317465812688E-2</v>
      </c>
      <c r="AI341">
        <v>34.441174773527202</v>
      </c>
      <c r="AJ341">
        <v>130.46542553191401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-0.26</v>
      </c>
      <c r="AM341" t="s">
        <v>3120</v>
      </c>
      <c r="AN341">
        <v>-5.14</v>
      </c>
      <c r="AO341" t="s">
        <v>3120</v>
      </c>
      <c r="AP341">
        <v>0.103940808538883</v>
      </c>
      <c r="AQ341">
        <f>(Table2[[#This Row],[Sharpe Ratio]]-AVERAGE(Table2[Sharpe Ratio]))/_xlfn.STDEV.P(Table2[Sharpe Ratio])</f>
        <v>0.48607479549076965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1.2835375411690604</v>
      </c>
      <c r="AS341">
        <f>_xlfn.RANK.AVG(Table2[[#This Row],[1Y Return vs Nifty Z-Score]],Table2[1Y Return vs Nifty Z-Score])</f>
        <v>174</v>
      </c>
      <c r="AT341">
        <f>_xlfn.RANK.AVG(Table2[[#This Row],[6M Return vs Nifty Z-Score]],Table2[6M Return vs Nifty Z-Score])</f>
        <v>655</v>
      </c>
      <c r="AU341">
        <f>_xlfn.RANK.AVG(Table2[[#This Row],[Sharpe Ratio Z-Score]],Table2[Sharpe Ratio Z-Score])</f>
        <v>218</v>
      </c>
      <c r="AV341">
        <f>(Table2[[#This Row],[Rank 1Y]]+Table2[[#This Row],[Rank 6M]]+Table2[[#This Row],[Rank Sharpe]])/3</f>
        <v>349</v>
      </c>
    </row>
    <row r="342" spans="1:48" x14ac:dyDescent="0.3">
      <c r="A342" t="s">
        <v>762</v>
      </c>
      <c r="B342" t="s">
        <v>763</v>
      </c>
      <c r="C342" t="s">
        <v>3087</v>
      </c>
      <c r="D342" t="s">
        <v>136</v>
      </c>
      <c r="E342">
        <v>20698.581120315001</v>
      </c>
      <c r="F342">
        <v>744.45</v>
      </c>
      <c r="G342">
        <v>40.985271782741201</v>
      </c>
      <c r="H342">
        <f>(Table2[[#This Row],[1Y Return vs Nifty]]-AVERAGE(Table2[1Y Return vs Nifty]))/_xlfn.STDEV.P(Table2[1Y Return vs Nifty])</f>
        <v>0.11414871018375741</v>
      </c>
      <c r="I342">
        <v>1.58403108861937</v>
      </c>
      <c r="J342">
        <f>(Table2[[#This Row],[1M Return vs Nifty]]-AVERAGE(Table2[1M Return vs Nifty]))/_xlfn.STDEV.P(Table2[1M Return vs Nifty])</f>
        <v>0.27283416703456048</v>
      </c>
      <c r="K342">
        <v>-2.7184353096373099</v>
      </c>
      <c r="L342">
        <f>(Table2[[#This Row],[6M Return vs Nifty]]-AVERAGE(Table2[6M Return vs Nifty]))/_xlfn.STDEV.P(Table2[6M Return vs Nifty])</f>
        <v>-0.28795891504263388</v>
      </c>
      <c r="M342">
        <v>0.31080137374236699</v>
      </c>
      <c r="N342">
        <f>(Table2[[#This Row],[1W Return vs Nifty]]-AVERAGE(Table2[1W Return vs Nifty]))/_xlfn.STDEV.P(Table2[1W Return vs Nifty])</f>
        <v>0.20373446254804109</v>
      </c>
      <c r="O342">
        <v>709</v>
      </c>
      <c r="P342">
        <v>684.10956442305496</v>
      </c>
      <c r="Q342">
        <v>604.570779328767</v>
      </c>
      <c r="R342">
        <v>63.404467572508999</v>
      </c>
      <c r="S342" s="1">
        <f>(Table2[[#This Row],[Close Price]]-Table2[[#This Row],[20D EMA]])/Table2[[#This Row],[20D EMA]]</f>
        <v>5.0000000000000065E-2</v>
      </c>
      <c r="T342" s="1">
        <f>(Table2[[#This Row],[Close Price]]-Table2[[#This Row],[50D EMA]])/Table2[[#This Row],[50D EMA]]</f>
        <v>8.820288257164377E-2</v>
      </c>
      <c r="U342" s="1">
        <f>(Table2[[#This Row],[Close Price]]-Table2[[#This Row],[200D EMA]])/Table2[[#This Row],[200D EMA]]</f>
        <v>0.2313694698022552</v>
      </c>
      <c r="V342">
        <v>1.7082054720333799</v>
      </c>
      <c r="W342">
        <v>722.35</v>
      </c>
      <c r="X342">
        <v>764.5</v>
      </c>
      <c r="Y342">
        <v>673.05</v>
      </c>
      <c r="Z342">
        <v>764.5</v>
      </c>
      <c r="AA342">
        <v>673.05</v>
      </c>
      <c r="AB342">
        <v>769.95</v>
      </c>
      <c r="AC342" s="1">
        <f>(Table2[[#This Row],[Close Price]]/Table2[[#This Row],[Day Low]])-1</f>
        <v>3.0594587111510974E-2</v>
      </c>
      <c r="AD342" s="1">
        <f>(Table2[[#This Row],[Day High]]/Table2[[#This Row],[Close Price]])-1</f>
        <v>2.6932634831083213E-2</v>
      </c>
      <c r="AE342" s="1">
        <f>(Table2[[#This Row],[Close Price]]/Table2[[#This Row],[Current Week Low]])-1</f>
        <v>0.10608424336973488</v>
      </c>
      <c r="AF342" s="1">
        <f>(Table2[[#This Row],[Current Week High]]/Table2[[#This Row],[Close Price]])-1</f>
        <v>2.6932634831083213E-2</v>
      </c>
      <c r="AG342" s="1">
        <f>(Table2[[#This Row],[Close Price]]/Table2[[#This Row],[Current Month Low]])-1</f>
        <v>0.10608424336973488</v>
      </c>
      <c r="AH342" s="1">
        <f>(Table2[[#This Row],[Current Month High]]/Table2[[#This Row],[Close Price]])-1</f>
        <v>3.4253475720330551E-2</v>
      </c>
      <c r="AI342">
        <v>3.4253475720330502</v>
      </c>
      <c r="AJ342">
        <v>77.165635411708706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0.26</v>
      </c>
      <c r="AM342" t="s">
        <v>3121</v>
      </c>
      <c r="AN342">
        <v>7.6</v>
      </c>
      <c r="AO342" t="s">
        <v>3121</v>
      </c>
      <c r="AP342">
        <v>5.5359504333677E-2</v>
      </c>
      <c r="AQ342">
        <f>(Table2[[#This Row],[Sharpe Ratio]]-AVERAGE(Table2[Sharpe Ratio]))/_xlfn.STDEV.P(Table2[Sharpe Ratio])</f>
        <v>-7.9066016487695859E-2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0.22369240823602923</v>
      </c>
      <c r="AS342">
        <f>_xlfn.RANK.AVG(Table2[[#This Row],[1Y Return vs Nifty Z-Score]],Table2[1Y Return vs Nifty Z-Score])</f>
        <v>270</v>
      </c>
      <c r="AT342">
        <f>_xlfn.RANK.AVG(Table2[[#This Row],[6M Return vs Nifty Z-Score]],Table2[6M Return vs Nifty Z-Score])</f>
        <v>412</v>
      </c>
      <c r="AU342">
        <f>_xlfn.RANK.AVG(Table2[[#This Row],[Sharpe Ratio Z-Score]],Table2[Sharpe Ratio Z-Score])</f>
        <v>365</v>
      </c>
      <c r="AV342">
        <f>(Table2[[#This Row],[Rank 1Y]]+Table2[[#This Row],[Rank 6M]]+Table2[[#This Row],[Rank Sharpe]])/3</f>
        <v>349</v>
      </c>
    </row>
    <row r="343" spans="1:48" x14ac:dyDescent="0.3">
      <c r="A343" t="s">
        <v>387</v>
      </c>
      <c r="B343" t="s">
        <v>388</v>
      </c>
      <c r="C343" t="s">
        <v>3076</v>
      </c>
      <c r="D343" t="s">
        <v>32</v>
      </c>
      <c r="E343">
        <v>61704.700146335999</v>
      </c>
      <c r="F343">
        <v>51.61</v>
      </c>
      <c r="G343">
        <v>61.694419071797299</v>
      </c>
      <c r="H343">
        <f>(Table2[[#This Row],[1Y Return vs Nifty]]-AVERAGE(Table2[1Y Return vs Nifty]))/_xlfn.STDEV.P(Table2[1Y Return vs Nifty])</f>
        <v>0.42900019183824811</v>
      </c>
      <c r="I343">
        <v>-5.1692195823190898</v>
      </c>
      <c r="J343">
        <f>(Table2[[#This Row],[1M Return vs Nifty]]-AVERAGE(Table2[1M Return vs Nifty]))/_xlfn.STDEV.P(Table2[1M Return vs Nifty])</f>
        <v>-0.36129291377727402</v>
      </c>
      <c r="K343">
        <v>-26.631981995258801</v>
      </c>
      <c r="L343">
        <f>(Table2[[#This Row],[6M Return vs Nifty]]-AVERAGE(Table2[6M Return vs Nifty]))/_xlfn.STDEV.P(Table2[6M Return vs Nifty])</f>
        <v>-1.1041871001596701</v>
      </c>
      <c r="M343">
        <v>-5.1976329983479497</v>
      </c>
      <c r="N343">
        <f>(Table2[[#This Row],[1W Return vs Nifty]]-AVERAGE(Table2[1W Return vs Nifty]))/_xlfn.STDEV.P(Table2[1W Return vs Nifty])</f>
        <v>-0.88775886524624947</v>
      </c>
      <c r="O343">
        <v>54.08</v>
      </c>
      <c r="P343">
        <v>54.768083898750902</v>
      </c>
      <c r="Q343">
        <v>49.608807412617999</v>
      </c>
      <c r="R343">
        <v>33.320318470584503</v>
      </c>
      <c r="S343" s="1">
        <f>(Table2[[#This Row],[Close Price]]-Table2[[#This Row],[20D EMA]])/Table2[[#This Row],[20D EMA]]</f>
        <v>-4.5673076923076907E-2</v>
      </c>
      <c r="T343" s="1">
        <f>(Table2[[#This Row],[Close Price]]-Table2[[#This Row],[50D EMA]])/Table2[[#This Row],[50D EMA]]</f>
        <v>-5.7662851681815529E-2</v>
      </c>
      <c r="U343" s="1">
        <f>(Table2[[#This Row],[Close Price]]-Table2[[#This Row],[200D EMA]])/Table2[[#This Row],[200D EMA]]</f>
        <v>4.0339461715683117E-2</v>
      </c>
      <c r="V343">
        <v>0.82204547474635903</v>
      </c>
      <c r="W343">
        <v>51.39</v>
      </c>
      <c r="X343">
        <v>52.3</v>
      </c>
      <c r="Y343">
        <v>50.26</v>
      </c>
      <c r="Z343">
        <v>54.25</v>
      </c>
      <c r="AA343">
        <v>50.26</v>
      </c>
      <c r="AB343">
        <v>57.34</v>
      </c>
      <c r="AC343" s="1">
        <f>(Table2[[#This Row],[Close Price]]/Table2[[#This Row],[Day Low]])-1</f>
        <v>4.2809885191670283E-3</v>
      </c>
      <c r="AD343" s="1">
        <f>(Table2[[#This Row],[Day High]]/Table2[[#This Row],[Close Price]])-1</f>
        <v>1.33695020344895E-2</v>
      </c>
      <c r="AE343" s="1">
        <f>(Table2[[#This Row],[Close Price]]/Table2[[#This Row],[Current Week Low]])-1</f>
        <v>2.6860326303223214E-2</v>
      </c>
      <c r="AF343" s="1">
        <f>(Table2[[#This Row],[Current Week High]]/Table2[[#This Row],[Close Price]])-1</f>
        <v>5.1152877349350812E-2</v>
      </c>
      <c r="AG343" s="1">
        <f>(Table2[[#This Row],[Close Price]]/Table2[[#This Row],[Current Month Low]])-1</f>
        <v>2.6860326303223214E-2</v>
      </c>
      <c r="AH343" s="1">
        <f>(Table2[[#This Row],[Current Month High]]/Table2[[#This Row],[Close Price]])-1</f>
        <v>0.11102499515597763</v>
      </c>
      <c r="AI343">
        <v>36.892075179228797</v>
      </c>
      <c r="AJ343">
        <v>88.014571948998096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-0.14000000000000001</v>
      </c>
      <c r="AM343" t="s">
        <v>3120</v>
      </c>
      <c r="AN343">
        <v>-7.51</v>
      </c>
      <c r="AO343" t="s">
        <v>3120</v>
      </c>
      <c r="AP343">
        <v>0.1170648381022</v>
      </c>
      <c r="AQ343">
        <f>(Table2[[#This Row],[Sharpe Ratio]]-AVERAGE(Table2[Sharpe Ratio]))/_xlfn.STDEV.P(Table2[Sharpe Ratio])</f>
        <v>0.63874514564261986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185</v>
      </c>
      <c r="AT343">
        <f>_xlfn.RANK.AVG(Table2[[#This Row],[6M Return vs Nifty Z-Score]],Table2[6M Return vs Nifty Z-Score])</f>
        <v>673</v>
      </c>
      <c r="AU343">
        <f>_xlfn.RANK.AVG(Table2[[#This Row],[Sharpe Ratio Z-Score]],Table2[Sharpe Ratio Z-Score])</f>
        <v>190</v>
      </c>
      <c r="AV343">
        <f>(Table2[[#This Row],[Rank 1Y]]+Table2[[#This Row],[Rank 6M]]+Table2[[#This Row],[Rank Sharpe]])/3</f>
        <v>349.33333333333331</v>
      </c>
    </row>
    <row r="344" spans="1:48" x14ac:dyDescent="0.3">
      <c r="A344" t="s">
        <v>1154</v>
      </c>
      <c r="B344" t="s">
        <v>1155</v>
      </c>
      <c r="C344" t="s">
        <v>3084</v>
      </c>
      <c r="D344" t="s">
        <v>1156</v>
      </c>
      <c r="E344">
        <v>10504.862921039999</v>
      </c>
      <c r="F344">
        <v>706.8</v>
      </c>
      <c r="G344">
        <v>44.670204405058797</v>
      </c>
      <c r="H344">
        <f>(Table2[[#This Row],[1Y Return vs Nifty]]-AVERAGE(Table2[1Y Return vs Nifty]))/_xlfn.STDEV.P(Table2[1Y Return vs Nifty])</f>
        <v>0.17017257634008065</v>
      </c>
      <c r="I344">
        <v>8.0492388418566403</v>
      </c>
      <c r="J344">
        <f>(Table2[[#This Row],[1M Return vs Nifty]]-AVERAGE(Table2[1M Return vs Nifty]))/_xlfn.STDEV.P(Table2[1M Return vs Nifty])</f>
        <v>0.87991415253621952</v>
      </c>
      <c r="K344">
        <v>31.441677745841002</v>
      </c>
      <c r="L344">
        <f>(Table2[[#This Row],[6M Return vs Nifty]]-AVERAGE(Table2[6M Return vs Nifty]))/_xlfn.STDEV.P(Table2[6M Return vs Nifty])</f>
        <v>0.87800979086374398</v>
      </c>
      <c r="M344">
        <v>-1.5548521086757101</v>
      </c>
      <c r="N344">
        <f>(Table2[[#This Row],[1W Return vs Nifty]]-AVERAGE(Table2[1W Return vs Nifty]))/_xlfn.STDEV.P(Table2[1W Return vs Nifty])</f>
        <v>-0.16594377821545364</v>
      </c>
      <c r="O344">
        <v>671.49</v>
      </c>
      <c r="P344">
        <v>643.72528476574598</v>
      </c>
      <c r="Q344">
        <v>566.84284599442401</v>
      </c>
      <c r="R344">
        <v>64.731195289467607</v>
      </c>
      <c r="S344" s="1">
        <f>(Table2[[#This Row],[Close Price]]-Table2[[#This Row],[20D EMA]])/Table2[[#This Row],[20D EMA]]</f>
        <v>5.2584550775141764E-2</v>
      </c>
      <c r="T344" s="1">
        <f>(Table2[[#This Row],[Close Price]]-Table2[[#This Row],[50D EMA]])/Table2[[#This Row],[50D EMA]]</f>
        <v>9.7983902026168038E-2</v>
      </c>
      <c r="U344" s="1">
        <f>(Table2[[#This Row],[Close Price]]-Table2[[#This Row],[200D EMA]])/Table2[[#This Row],[200D EMA]]</f>
        <v>0.24690644857667074</v>
      </c>
      <c r="V344">
        <v>1.4919038009373999</v>
      </c>
      <c r="W344">
        <v>678.4</v>
      </c>
      <c r="X344">
        <v>715</v>
      </c>
      <c r="Y344">
        <v>650.79999999999995</v>
      </c>
      <c r="Z344">
        <v>715</v>
      </c>
      <c r="AA344">
        <v>650.79999999999995</v>
      </c>
      <c r="AB344">
        <v>729.4</v>
      </c>
      <c r="AC344" s="1">
        <f>(Table2[[#This Row],[Close Price]]/Table2[[#This Row],[Day Low]])-1</f>
        <v>4.1863207547169878E-2</v>
      </c>
      <c r="AD344" s="1">
        <f>(Table2[[#This Row],[Day High]]/Table2[[#This Row],[Close Price]])-1</f>
        <v>1.160158460667815E-2</v>
      </c>
      <c r="AE344" s="1">
        <f>(Table2[[#This Row],[Close Price]]/Table2[[#This Row],[Current Week Low]])-1</f>
        <v>8.6047940995697569E-2</v>
      </c>
      <c r="AF344" s="1">
        <f>(Table2[[#This Row],[Current Week High]]/Table2[[#This Row],[Close Price]])-1</f>
        <v>1.160158460667815E-2</v>
      </c>
      <c r="AG344" s="1">
        <f>(Table2[[#This Row],[Close Price]]/Table2[[#This Row],[Current Month Low]])-1</f>
        <v>8.6047940995697569E-2</v>
      </c>
      <c r="AH344" s="1">
        <f>(Table2[[#This Row],[Current Month High]]/Table2[[#This Row],[Close Price]])-1</f>
        <v>3.1975099037917509E-2</v>
      </c>
      <c r="AI344">
        <v>6.4799094510469697</v>
      </c>
      <c r="AJ344">
        <v>77.721900930349406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0.01</v>
      </c>
      <c r="AM344" t="s">
        <v>3121</v>
      </c>
      <c r="AN344">
        <v>2.97</v>
      </c>
      <c r="AO344" t="s">
        <v>3121</v>
      </c>
      <c r="AP344">
        <v>-5.9286311326256003E-2</v>
      </c>
      <c r="AQ344">
        <f>(Table2[[#This Row],[Sharpe Ratio]]-AVERAGE(Table2[Sharpe Ratio]))/_xlfn.STDEV.P(Table2[Sharpe Ratio])</f>
        <v>-1.412727811121957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0.34942493040263339</v>
      </c>
      <c r="AS344">
        <f>_xlfn.RANK.AVG(Table2[[#This Row],[1Y Return vs Nifty Z-Score]],Table2[1Y Return vs Nifty Z-Score])</f>
        <v>252</v>
      </c>
      <c r="AT344">
        <f>_xlfn.RANK.AVG(Table2[[#This Row],[6M Return vs Nifty Z-Score]],Table2[6M Return vs Nifty Z-Score])</f>
        <v>119</v>
      </c>
      <c r="AU344">
        <f>_xlfn.RANK.AVG(Table2[[#This Row],[Sharpe Ratio Z-Score]],Table2[Sharpe Ratio Z-Score])</f>
        <v>679</v>
      </c>
      <c r="AV344">
        <f>(Table2[[#This Row],[Rank 1Y]]+Table2[[#This Row],[Rank 6M]]+Table2[[#This Row],[Rank Sharpe]])/3</f>
        <v>350</v>
      </c>
    </row>
    <row r="345" spans="1:48" x14ac:dyDescent="0.3">
      <c r="A345" t="s">
        <v>1883</v>
      </c>
      <c r="B345" t="s">
        <v>1884</v>
      </c>
      <c r="C345" t="s">
        <v>3074</v>
      </c>
      <c r="D345" t="s">
        <v>51</v>
      </c>
      <c r="E345">
        <v>3696.86114399499</v>
      </c>
      <c r="F345">
        <v>279.55</v>
      </c>
      <c r="G345">
        <v>-13.0089522757659</v>
      </c>
      <c r="H345">
        <f>(Table2[[#This Row],[1Y Return vs Nifty]]-AVERAGE(Table2[1Y Return vs Nifty]))/_xlfn.STDEV.P(Table2[1Y Return vs Nifty])</f>
        <v>-0.70675237320316542</v>
      </c>
      <c r="I345">
        <v>25.378901196703598</v>
      </c>
      <c r="J345">
        <f>(Table2[[#This Row],[1M Return vs Nifty]]-AVERAGE(Table2[1M Return vs Nifty]))/_xlfn.STDEV.P(Table2[1M Return vs Nifty])</f>
        <v>2.5071613459247533</v>
      </c>
      <c r="K345">
        <v>41.017553628310203</v>
      </c>
      <c r="L345">
        <f>(Table2[[#This Row],[6M Return vs Nifty]]-AVERAGE(Table2[6M Return vs Nifty]))/_xlfn.STDEV.P(Table2[6M Return vs Nifty])</f>
        <v>1.2048579951559757</v>
      </c>
      <c r="M345">
        <v>-3.1585976303921801</v>
      </c>
      <c r="N345">
        <f>(Table2[[#This Row],[1W Return vs Nifty]]-AVERAGE(Table2[1W Return vs Nifty]))/_xlfn.STDEV.P(Table2[1W Return vs Nifty])</f>
        <v>-0.48372509649759143</v>
      </c>
      <c r="O345">
        <v>256.68</v>
      </c>
      <c r="P345">
        <v>232.87131070948499</v>
      </c>
      <c r="Q345">
        <v>199.72635140125001</v>
      </c>
      <c r="R345">
        <v>66.506160955020505</v>
      </c>
      <c r="S345" s="1">
        <f>(Table2[[#This Row],[Close Price]]-Table2[[#This Row],[20D EMA]])/Table2[[#This Row],[20D EMA]]</f>
        <v>8.9099267570515839E-2</v>
      </c>
      <c r="T345" s="1">
        <f>(Table2[[#This Row],[Close Price]]-Table2[[#This Row],[50D EMA]])/Table2[[#This Row],[50D EMA]]</f>
        <v>0.20044843286319758</v>
      </c>
      <c r="U345" s="1">
        <f>(Table2[[#This Row],[Close Price]]-Table2[[#This Row],[200D EMA]])/Table2[[#This Row],[200D EMA]]</f>
        <v>0.3996650819419636</v>
      </c>
      <c r="V345">
        <v>1.34112455483269</v>
      </c>
      <c r="W345">
        <v>268</v>
      </c>
      <c r="X345">
        <v>285.3</v>
      </c>
      <c r="Y345">
        <v>252.6</v>
      </c>
      <c r="Z345">
        <v>285.3</v>
      </c>
      <c r="AA345">
        <v>252.6</v>
      </c>
      <c r="AB345">
        <v>293.55</v>
      </c>
      <c r="AC345" s="1">
        <f>(Table2[[#This Row],[Close Price]]/Table2[[#This Row],[Day Low]])-1</f>
        <v>4.3097014925373101E-2</v>
      </c>
      <c r="AD345" s="1">
        <f>(Table2[[#This Row],[Day High]]/Table2[[#This Row],[Close Price]])-1</f>
        <v>2.0568771239491968E-2</v>
      </c>
      <c r="AE345" s="1">
        <f>(Table2[[#This Row],[Close Price]]/Table2[[#This Row],[Current Week Low]])-1</f>
        <v>0.10669041963578785</v>
      </c>
      <c r="AF345" s="1">
        <f>(Table2[[#This Row],[Current Week High]]/Table2[[#This Row],[Close Price]])-1</f>
        <v>2.0568771239491968E-2</v>
      </c>
      <c r="AG345" s="1">
        <f>(Table2[[#This Row],[Close Price]]/Table2[[#This Row],[Current Month Low]])-1</f>
        <v>0.10669041963578785</v>
      </c>
      <c r="AH345" s="1">
        <f>(Table2[[#This Row],[Current Month High]]/Table2[[#This Row],[Close Price]])-1</f>
        <v>5.0080486496154597E-2</v>
      </c>
      <c r="AI345">
        <v>5.0080486496154597</v>
      </c>
      <c r="AJ345">
        <v>80.704589528118902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0.37</v>
      </c>
      <c r="AM345" t="s">
        <v>3121</v>
      </c>
      <c r="AN345">
        <v>10.14</v>
      </c>
      <c r="AO345" t="s">
        <v>3121</v>
      </c>
      <c r="AP345">
        <v>4.9354839685267E-2</v>
      </c>
      <c r="AQ345">
        <f>(Table2[[#This Row],[Sharpe Ratio]]-AVERAGE(Table2[Sharpe Ratio]))/_xlfn.STDEV.P(Table2[Sharpe Ratio])</f>
        <v>-0.14891760056059045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2.3726242708193817</v>
      </c>
      <c r="AS345">
        <f>_xlfn.RANK.AVG(Table2[[#This Row],[1Y Return vs Nifty Z-Score]],Table2[1Y Return vs Nifty Z-Score])</f>
        <v>580</v>
      </c>
      <c r="AT345">
        <f>_xlfn.RANK.AVG(Table2[[#This Row],[6M Return vs Nifty Z-Score]],Table2[6M Return vs Nifty Z-Score])</f>
        <v>86</v>
      </c>
      <c r="AU345">
        <f>_xlfn.RANK.AVG(Table2[[#This Row],[Sharpe Ratio Z-Score]],Table2[Sharpe Ratio Z-Score])</f>
        <v>386</v>
      </c>
      <c r="AV345">
        <f>(Table2[[#This Row],[Rank 1Y]]+Table2[[#This Row],[Rank 6M]]+Table2[[#This Row],[Rank Sharpe]])/3</f>
        <v>350.66666666666669</v>
      </c>
    </row>
    <row r="346" spans="1:48" x14ac:dyDescent="0.3">
      <c r="A346" t="s">
        <v>1456</v>
      </c>
      <c r="B346" t="s">
        <v>1457</v>
      </c>
      <c r="C346" t="s">
        <v>605</v>
      </c>
      <c r="D346" t="s">
        <v>469</v>
      </c>
      <c r="E346">
        <v>6973.9235407100005</v>
      </c>
      <c r="F346">
        <v>2319.1</v>
      </c>
      <c r="G346">
        <v>22.669916081501501</v>
      </c>
      <c r="H346">
        <f>(Table2[[#This Row],[1Y Return vs Nifty]]-AVERAGE(Table2[1Y Return vs Nifty]))/_xlfn.STDEV.P(Table2[1Y Return vs Nifty])</f>
        <v>-0.16430876559129556</v>
      </c>
      <c r="I346">
        <v>39.848556465529597</v>
      </c>
      <c r="J346">
        <f>(Table2[[#This Row],[1M Return vs Nifty]]-AVERAGE(Table2[1M Return vs Nifty]))/_xlfn.STDEV.P(Table2[1M Return vs Nifty])</f>
        <v>3.8658552110081197</v>
      </c>
      <c r="K346">
        <v>80.095261191403495</v>
      </c>
      <c r="L346">
        <f>(Table2[[#This Row],[6M Return vs Nifty]]-AVERAGE(Table2[6M Return vs Nifty]))/_xlfn.STDEV.P(Table2[6M Return vs Nifty])</f>
        <v>2.5386763008252156</v>
      </c>
      <c r="M346">
        <v>17.214438126339001</v>
      </c>
      <c r="N346">
        <f>(Table2[[#This Row],[1W Return vs Nifty]]-AVERAGE(Table2[1W Return vs Nifty]))/_xlfn.STDEV.P(Table2[1W Return vs Nifty])</f>
        <v>3.5531810538335016</v>
      </c>
      <c r="O346">
        <v>2059.17</v>
      </c>
      <c r="P346">
        <v>1812.2747504511201</v>
      </c>
      <c r="Q346">
        <v>1513.82518640679</v>
      </c>
      <c r="R346">
        <v>74.558429953386806</v>
      </c>
      <c r="S346" s="1">
        <f>(Table2[[#This Row],[Close Price]]-Table2[[#This Row],[20D EMA]])/Table2[[#This Row],[20D EMA]]</f>
        <v>0.12623047150065309</v>
      </c>
      <c r="T346" s="1">
        <f>(Table2[[#This Row],[Close Price]]-Table2[[#This Row],[50D EMA]])/Table2[[#This Row],[50D EMA]]</f>
        <v>0.27966247911511122</v>
      </c>
      <c r="U346" s="1">
        <f>(Table2[[#This Row],[Close Price]]-Table2[[#This Row],[200D EMA]])/Table2[[#This Row],[200D EMA]]</f>
        <v>0.53194703115265729</v>
      </c>
      <c r="V346">
        <v>1.99166672148436</v>
      </c>
      <c r="W346">
        <v>2280.1999999999998</v>
      </c>
      <c r="X346">
        <v>2340</v>
      </c>
      <c r="Y346">
        <v>2035.05</v>
      </c>
      <c r="Z346">
        <v>2493</v>
      </c>
      <c r="AA346">
        <v>1937.15</v>
      </c>
      <c r="AB346">
        <v>2493</v>
      </c>
      <c r="AC346" s="1">
        <f>(Table2[[#This Row],[Close Price]]/Table2[[#This Row],[Day Low]])-1</f>
        <v>1.7059907025699594E-2</v>
      </c>
      <c r="AD346" s="1">
        <f>(Table2[[#This Row],[Day High]]/Table2[[#This Row],[Close Price]])-1</f>
        <v>9.0121167694363624E-3</v>
      </c>
      <c r="AE346" s="1">
        <f>(Table2[[#This Row],[Close Price]]/Table2[[#This Row],[Current Week Low]])-1</f>
        <v>0.13957888012579533</v>
      </c>
      <c r="AF346" s="1">
        <f>(Table2[[#This Row],[Current Week High]]/Table2[[#This Row],[Close Price]])-1</f>
        <v>7.4985985942822797E-2</v>
      </c>
      <c r="AG346" s="1">
        <f>(Table2[[#This Row],[Close Price]]/Table2[[#This Row],[Current Month Low]])-1</f>
        <v>0.19717110187646791</v>
      </c>
      <c r="AH346" s="1">
        <f>(Table2[[#This Row],[Current Month High]]/Table2[[#This Row],[Close Price]])-1</f>
        <v>7.4985985942822797E-2</v>
      </c>
      <c r="AI346">
        <v>7.4985985942822797</v>
      </c>
      <c r="AJ346">
        <v>116.38441800792999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0.34</v>
      </c>
      <c r="AM346" t="s">
        <v>3121</v>
      </c>
      <c r="AN346">
        <v>20.48</v>
      </c>
      <c r="AO346" t="s">
        <v>3121</v>
      </c>
      <c r="AP346">
        <v>-8.7490304833935995E-2</v>
      </c>
      <c r="AQ346">
        <f>(Table2[[#This Row],[Sharpe Ratio]]-AVERAGE(Table2[Sharpe Ratio]))/_xlfn.STDEV.P(Table2[Sharpe Ratio])</f>
        <v>-1.740821674650997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8.0525821254245447</v>
      </c>
      <c r="AS346">
        <f>_xlfn.RANK.AVG(Table2[[#This Row],[1Y Return vs Nifty Z-Score]],Table2[1Y Return vs Nifty Z-Score])</f>
        <v>331</v>
      </c>
      <c r="AT346">
        <f>_xlfn.RANK.AVG(Table2[[#This Row],[6M Return vs Nifty Z-Score]],Table2[6M Return vs Nifty Z-Score])</f>
        <v>15</v>
      </c>
      <c r="AU346">
        <f>_xlfn.RANK.AVG(Table2[[#This Row],[Sharpe Ratio Z-Score]],Table2[Sharpe Ratio Z-Score])</f>
        <v>708</v>
      </c>
      <c r="AV346">
        <f>(Table2[[#This Row],[Rank 1Y]]+Table2[[#This Row],[Rank 6M]]+Table2[[#This Row],[Rank Sharpe]])/3</f>
        <v>351.33333333333331</v>
      </c>
    </row>
    <row r="347" spans="1:48" x14ac:dyDescent="0.3">
      <c r="A347" t="s">
        <v>1750</v>
      </c>
      <c r="B347" t="s">
        <v>1751</v>
      </c>
      <c r="C347" t="s">
        <v>3090</v>
      </c>
      <c r="D347" t="s">
        <v>533</v>
      </c>
      <c r="E347">
        <v>4441.6777234499996</v>
      </c>
      <c r="F347">
        <v>387.75</v>
      </c>
      <c r="G347">
        <v>9.1066765709429998</v>
      </c>
      <c r="H347">
        <f>(Table2[[#This Row],[1Y Return vs Nifty]]-AVERAGE(Table2[1Y Return vs Nifty]))/_xlfn.STDEV.P(Table2[1Y Return vs Nifty])</f>
        <v>-0.37051745184612755</v>
      </c>
      <c r="I347">
        <v>-0.65607342590916995</v>
      </c>
      <c r="J347">
        <f>(Table2[[#This Row],[1M Return vs Nifty]]-AVERAGE(Table2[1M Return vs Nifty]))/_xlfn.STDEV.P(Table2[1M Return vs Nifty])</f>
        <v>6.2489400383984671E-2</v>
      </c>
      <c r="K347">
        <v>-8.1908540990136398</v>
      </c>
      <c r="L347">
        <f>(Table2[[#This Row],[6M Return vs Nifty]]-AVERAGE(Table2[6M Return vs Nifty]))/_xlfn.STDEV.P(Table2[6M Return vs Nifty])</f>
        <v>-0.47474603262811232</v>
      </c>
      <c r="M347">
        <v>3.7154945498310701</v>
      </c>
      <c r="N347">
        <f>(Table2[[#This Row],[1W Return vs Nifty]]-AVERAGE(Table2[1W Return vs Nifty]))/_xlfn.STDEV.P(Table2[1W Return vs Nifty])</f>
        <v>0.87837259633729137</v>
      </c>
      <c r="O347">
        <v>375.22</v>
      </c>
      <c r="P347">
        <v>373.351791381829</v>
      </c>
      <c r="Q347">
        <v>357.83757170546801</v>
      </c>
      <c r="R347">
        <v>64.189542496313294</v>
      </c>
      <c r="S347" s="1">
        <f>(Table2[[#This Row],[Close Price]]-Table2[[#This Row],[20D EMA]])/Table2[[#This Row],[20D EMA]]</f>
        <v>3.3393742337828401E-2</v>
      </c>
      <c r="T347" s="1">
        <f>(Table2[[#This Row],[Close Price]]-Table2[[#This Row],[50D EMA]])/Table2[[#This Row],[50D EMA]]</f>
        <v>3.8564723540983004E-2</v>
      </c>
      <c r="U347" s="1">
        <f>(Table2[[#This Row],[Close Price]]-Table2[[#This Row],[200D EMA]])/Table2[[#This Row],[200D EMA]]</f>
        <v>8.3592195620957793E-2</v>
      </c>
      <c r="V347">
        <v>1.04282068492013</v>
      </c>
      <c r="W347">
        <v>381.05</v>
      </c>
      <c r="X347">
        <v>397</v>
      </c>
      <c r="Y347">
        <v>353</v>
      </c>
      <c r="Z347">
        <v>397</v>
      </c>
      <c r="AA347">
        <v>353</v>
      </c>
      <c r="AB347">
        <v>397</v>
      </c>
      <c r="AC347" s="1">
        <f>(Table2[[#This Row],[Close Price]]/Table2[[#This Row],[Day Low]])-1</f>
        <v>1.7582994357695725E-2</v>
      </c>
      <c r="AD347" s="1">
        <f>(Table2[[#This Row],[Day High]]/Table2[[#This Row],[Close Price]])-1</f>
        <v>2.3855577047066312E-2</v>
      </c>
      <c r="AE347" s="1">
        <f>(Table2[[#This Row],[Close Price]]/Table2[[#This Row],[Current Week Low]])-1</f>
        <v>9.844192634560911E-2</v>
      </c>
      <c r="AF347" s="1">
        <f>(Table2[[#This Row],[Current Week High]]/Table2[[#This Row],[Close Price]])-1</f>
        <v>2.3855577047066312E-2</v>
      </c>
      <c r="AG347" s="1">
        <f>(Table2[[#This Row],[Close Price]]/Table2[[#This Row],[Current Month Low]])-1</f>
        <v>9.844192634560911E-2</v>
      </c>
      <c r="AH347" s="1">
        <f>(Table2[[#This Row],[Current Month High]]/Table2[[#This Row],[Close Price]])-1</f>
        <v>2.3855577047066312E-2</v>
      </c>
      <c r="AI347">
        <v>18.336557059961301</v>
      </c>
      <c r="AJ347">
        <v>40.999999999999901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0.06</v>
      </c>
      <c r="AM347" t="s">
        <v>3121</v>
      </c>
      <c r="AN347">
        <v>5.37</v>
      </c>
      <c r="AO347" t="s">
        <v>3121</v>
      </c>
      <c r="AP347">
        <v>0.127083712851499</v>
      </c>
      <c r="AQ347">
        <f>(Table2[[#This Row],[Sharpe Ratio]]-AVERAGE(Table2[Sharpe Ratio]))/_xlfn.STDEV.P(Table2[Sharpe Ratio])</f>
        <v>0.75529358137445912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0.8508920936214952</v>
      </c>
      <c r="AS347">
        <f>_xlfn.RANK.AVG(Table2[[#This Row],[1Y Return vs Nifty Z-Score]],Table2[1Y Return vs Nifty Z-Score])</f>
        <v>417</v>
      </c>
      <c r="AT347">
        <f>_xlfn.RANK.AVG(Table2[[#This Row],[6M Return vs Nifty Z-Score]],Table2[6M Return vs Nifty Z-Score])</f>
        <v>474</v>
      </c>
      <c r="AU347">
        <f>_xlfn.RANK.AVG(Table2[[#This Row],[Sharpe Ratio Z-Score]],Table2[Sharpe Ratio Z-Score])</f>
        <v>164</v>
      </c>
      <c r="AV347">
        <f>(Table2[[#This Row],[Rank 1Y]]+Table2[[#This Row],[Rank 6M]]+Table2[[#This Row],[Rank Sharpe]])/3</f>
        <v>351.66666666666669</v>
      </c>
    </row>
    <row r="348" spans="1:48" x14ac:dyDescent="0.3">
      <c r="A348" t="s">
        <v>41</v>
      </c>
      <c r="B348" t="s">
        <v>42</v>
      </c>
      <c r="C348" t="s">
        <v>3078</v>
      </c>
      <c r="D348" t="s">
        <v>43</v>
      </c>
      <c r="E348">
        <v>620083.79973639001</v>
      </c>
      <c r="F348">
        <v>495.9</v>
      </c>
      <c r="G348">
        <v>-15.9961938988538</v>
      </c>
      <c r="H348">
        <f>(Table2[[#This Row],[1Y Return vs Nifty]]-AVERAGE(Table2[1Y Return vs Nifty]))/_xlfn.STDEV.P(Table2[1Y Return vs Nifty])</f>
        <v>-0.75216889557182065</v>
      </c>
      <c r="I348">
        <v>10.663018590567001</v>
      </c>
      <c r="J348">
        <f>(Table2[[#This Row],[1M Return vs Nifty]]-AVERAGE(Table2[1M Return vs Nifty]))/_xlfn.STDEV.P(Table2[1M Return vs Nifty])</f>
        <v>1.1253468489808285</v>
      </c>
      <c r="K348">
        <v>7.4828558181662101</v>
      </c>
      <c r="L348">
        <f>(Table2[[#This Row],[6M Return vs Nifty]]-AVERAGE(Table2[6M Return vs Nifty]))/_xlfn.STDEV.P(Table2[6M Return vs Nifty])</f>
        <v>6.0236250340513567E-2</v>
      </c>
      <c r="M348">
        <v>2.41812678116559</v>
      </c>
      <c r="N348">
        <f>(Table2[[#This Row],[1W Return vs Nifty]]-AVERAGE(Table2[1W Return vs Nifty]))/_xlfn.STDEV.P(Table2[1W Return vs Nifty])</f>
        <v>0.62129986613130805</v>
      </c>
      <c r="O348">
        <v>482.05</v>
      </c>
      <c r="P348">
        <v>462.37804665463602</v>
      </c>
      <c r="Q348">
        <v>440.33570572604202</v>
      </c>
      <c r="R348">
        <v>65.803085385504602</v>
      </c>
      <c r="S348" s="1">
        <f>(Table2[[#This Row],[Close Price]]-Table2[[#This Row],[20D EMA]])/Table2[[#This Row],[20D EMA]]</f>
        <v>2.8731459392179162E-2</v>
      </c>
      <c r="T348" s="1">
        <f>(Table2[[#This Row],[Close Price]]-Table2[[#This Row],[50D EMA]])/Table2[[#This Row],[50D EMA]]</f>
        <v>7.2499015876509601E-2</v>
      </c>
      <c r="U348" s="1">
        <f>(Table2[[#This Row],[Close Price]]-Table2[[#This Row],[200D EMA]])/Table2[[#This Row],[200D EMA]]</f>
        <v>0.12618621100085778</v>
      </c>
      <c r="V348">
        <v>0.89752765697377002</v>
      </c>
      <c r="W348">
        <v>493.1</v>
      </c>
      <c r="X348">
        <v>498</v>
      </c>
      <c r="Y348">
        <v>479.55</v>
      </c>
      <c r="Z348">
        <v>498</v>
      </c>
      <c r="AA348">
        <v>479.55</v>
      </c>
      <c r="AB348">
        <v>499.45</v>
      </c>
      <c r="AC348" s="1">
        <f>(Table2[[#This Row],[Close Price]]/Table2[[#This Row],[Day Low]])-1</f>
        <v>5.6783613871425054E-3</v>
      </c>
      <c r="AD348" s="1">
        <f>(Table2[[#This Row],[Day High]]/Table2[[#This Row],[Close Price]])-1</f>
        <v>4.2347247428917711E-3</v>
      </c>
      <c r="AE348" s="1">
        <f>(Table2[[#This Row],[Close Price]]/Table2[[#This Row],[Current Week Low]])-1</f>
        <v>3.4094463559587007E-2</v>
      </c>
      <c r="AF348" s="1">
        <f>(Table2[[#This Row],[Current Week High]]/Table2[[#This Row],[Close Price]])-1</f>
        <v>4.2347247428917711E-3</v>
      </c>
      <c r="AG348" s="1">
        <f>(Table2[[#This Row],[Close Price]]/Table2[[#This Row],[Current Month Low]])-1</f>
        <v>3.4094463559587007E-2</v>
      </c>
      <c r="AH348" s="1">
        <f>(Table2[[#This Row],[Current Month High]]/Table2[[#This Row],[Close Price]])-1</f>
        <v>7.1587013510787667E-3</v>
      </c>
      <c r="AI348">
        <v>2.97438999798347</v>
      </c>
      <c r="AJ348">
        <v>24.176787279328899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0.01</v>
      </c>
      <c r="AM348" t="s">
        <v>3121</v>
      </c>
      <c r="AN348">
        <v>0.37</v>
      </c>
      <c r="AO348" t="s">
        <v>3121</v>
      </c>
      <c r="AP348">
        <v>0.127079415535787</v>
      </c>
      <c r="AQ348">
        <f>(Table2[[#This Row],[Sharpe Ratio]]-AVERAGE(Table2[Sharpe Ratio]))/_xlfn.STDEV.P(Table2[Sharpe Ratio])</f>
        <v>0.75524359118727624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1.8099576610681056</v>
      </c>
      <c r="AS348">
        <f>_xlfn.RANK.AVG(Table2[[#This Row],[1Y Return vs Nifty Z-Score]],Table2[1Y Return vs Nifty Z-Score])</f>
        <v>596</v>
      </c>
      <c r="AT348">
        <f>_xlfn.RANK.AVG(Table2[[#This Row],[6M Return vs Nifty Z-Score]],Table2[6M Return vs Nifty Z-Score])</f>
        <v>296</v>
      </c>
      <c r="AU348">
        <f>_xlfn.RANK.AVG(Table2[[#This Row],[Sharpe Ratio Z-Score]],Table2[Sharpe Ratio Z-Score])</f>
        <v>165</v>
      </c>
      <c r="AV348">
        <f>(Table2[[#This Row],[Rank 1Y]]+Table2[[#This Row],[Rank 6M]]+Table2[[#This Row],[Rank Sharpe]])/3</f>
        <v>352.33333333333331</v>
      </c>
    </row>
    <row r="349" spans="1:48" x14ac:dyDescent="0.3">
      <c r="A349" t="s">
        <v>1041</v>
      </c>
      <c r="B349" t="s">
        <v>1042</v>
      </c>
      <c r="C349" t="s">
        <v>3079</v>
      </c>
      <c r="D349" t="s">
        <v>46</v>
      </c>
      <c r="E349">
        <v>12527.92449417</v>
      </c>
      <c r="F349">
        <v>222.9</v>
      </c>
      <c r="G349">
        <v>21.902452597441101</v>
      </c>
      <c r="H349">
        <f>(Table2[[#This Row],[1Y Return vs Nifty]]-AVERAGE(Table2[1Y Return vs Nifty]))/_xlfn.STDEV.P(Table2[1Y Return vs Nifty])</f>
        <v>-0.17597689522016877</v>
      </c>
      <c r="I349">
        <v>-16.841911871304902</v>
      </c>
      <c r="J349">
        <f>(Table2[[#This Row],[1M Return vs Nifty]]-AVERAGE(Table2[1M Return vs Nifty]))/_xlfn.STDEV.P(Table2[1M Return vs Nifty])</f>
        <v>-1.4573532626523107</v>
      </c>
      <c r="K349">
        <v>-13.413261083008599</v>
      </c>
      <c r="L349">
        <f>(Table2[[#This Row],[6M Return vs Nifty]]-AVERAGE(Table2[6M Return vs Nifty]))/_xlfn.STDEV.P(Table2[6M Return vs Nifty])</f>
        <v>-0.65299963216848345</v>
      </c>
      <c r="M349">
        <v>-8.4646244363686698</v>
      </c>
      <c r="N349">
        <f>(Table2[[#This Row],[1W Return vs Nifty]]-AVERAGE(Table2[1W Return vs Nifty]))/_xlfn.STDEV.P(Table2[1W Return vs Nifty])</f>
        <v>-1.5351114732083406</v>
      </c>
      <c r="O349">
        <v>249.42</v>
      </c>
      <c r="P349">
        <v>251.987456947212</v>
      </c>
      <c r="Q349">
        <v>216.42828308514001</v>
      </c>
      <c r="R349">
        <v>20.742589813748101</v>
      </c>
      <c r="S349" s="1">
        <f>(Table2[[#This Row],[Close Price]]-Table2[[#This Row],[20D EMA]])/Table2[[#This Row],[20D EMA]]</f>
        <v>-0.10632667789271102</v>
      </c>
      <c r="T349" s="1">
        <f>(Table2[[#This Row],[Close Price]]-Table2[[#This Row],[50D EMA]])/Table2[[#This Row],[50D EMA]]</f>
        <v>-0.11543216197981403</v>
      </c>
      <c r="U349" s="1">
        <f>(Table2[[#This Row],[Close Price]]-Table2[[#This Row],[200D EMA]])/Table2[[#This Row],[200D EMA]]</f>
        <v>2.9902362217206654E-2</v>
      </c>
      <c r="V349">
        <v>0.45248577128697298</v>
      </c>
      <c r="W349">
        <v>220.15</v>
      </c>
      <c r="X349">
        <v>231.8</v>
      </c>
      <c r="Y349">
        <v>220.15</v>
      </c>
      <c r="Z349">
        <v>248.95</v>
      </c>
      <c r="AA349">
        <v>220.15</v>
      </c>
      <c r="AB349">
        <v>266.75</v>
      </c>
      <c r="AC349" s="1">
        <f>(Table2[[#This Row],[Close Price]]/Table2[[#This Row],[Day Low]])-1</f>
        <v>1.2491483079718479E-2</v>
      </c>
      <c r="AD349" s="1">
        <f>(Table2[[#This Row],[Day High]]/Table2[[#This Row],[Close Price]])-1</f>
        <v>3.9928218932256732E-2</v>
      </c>
      <c r="AE349" s="1">
        <f>(Table2[[#This Row],[Close Price]]/Table2[[#This Row],[Current Week Low]])-1</f>
        <v>1.2491483079718479E-2</v>
      </c>
      <c r="AF349" s="1">
        <f>(Table2[[#This Row],[Current Week High]]/Table2[[#This Row],[Close Price]])-1</f>
        <v>0.11686855091969495</v>
      </c>
      <c r="AG349" s="1">
        <f>(Table2[[#This Row],[Close Price]]/Table2[[#This Row],[Current Month Low]])-1</f>
        <v>1.2491483079718479E-2</v>
      </c>
      <c r="AH349" s="1">
        <f>(Table2[[#This Row],[Current Month High]]/Table2[[#This Row],[Close Price]])-1</f>
        <v>0.19672498878420819</v>
      </c>
      <c r="AI349">
        <v>36.339165545087397</v>
      </c>
      <c r="AJ349">
        <v>91.412623443537996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-0.21</v>
      </c>
      <c r="AM349" t="s">
        <v>3120</v>
      </c>
      <c r="AN349">
        <v>-12.91</v>
      </c>
      <c r="AO349" t="s">
        <v>3120</v>
      </c>
      <c r="AP349">
        <v>0.120325885493794</v>
      </c>
      <c r="AQ349">
        <f>(Table2[[#This Row],[Sharpe Ratio]]-AVERAGE(Table2[Sharpe Ratio]))/_xlfn.STDEV.P(Table2[Sharpe Ratio])</f>
        <v>0.6766805407691302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335</v>
      </c>
      <c r="AT349">
        <f>_xlfn.RANK.AVG(Table2[[#This Row],[6M Return vs Nifty Z-Score]],Table2[6M Return vs Nifty Z-Score])</f>
        <v>544</v>
      </c>
      <c r="AU349">
        <f>_xlfn.RANK.AVG(Table2[[#This Row],[Sharpe Ratio Z-Score]],Table2[Sharpe Ratio Z-Score])</f>
        <v>179</v>
      </c>
      <c r="AV349">
        <f>(Table2[[#This Row],[Rank 1Y]]+Table2[[#This Row],[Rank 6M]]+Table2[[#This Row],[Rank Sharpe]])/3</f>
        <v>352.66666666666669</v>
      </c>
    </row>
    <row r="350" spans="1:48" x14ac:dyDescent="0.3">
      <c r="A350" t="s">
        <v>1791</v>
      </c>
      <c r="B350" t="s">
        <v>1792</v>
      </c>
      <c r="C350" t="s">
        <v>3082</v>
      </c>
      <c r="D350" t="s">
        <v>270</v>
      </c>
      <c r="E350">
        <v>4214.7457721599903</v>
      </c>
      <c r="F350">
        <v>1342.6</v>
      </c>
      <c r="G350">
        <v>7.2584351287338196</v>
      </c>
      <c r="H350">
        <f>(Table2[[#This Row],[1Y Return vs Nifty]]-AVERAGE(Table2[1Y Return vs Nifty]))/_xlfn.STDEV.P(Table2[1Y Return vs Nifty])</f>
        <v>-0.39861718711829464</v>
      </c>
      <c r="I350">
        <v>-8.2974705387818304</v>
      </c>
      <c r="J350">
        <f>(Table2[[#This Row],[1M Return vs Nifty]]-AVERAGE(Table2[1M Return vs Nifty]))/_xlfn.STDEV.P(Table2[1M Return vs Nifty])</f>
        <v>-0.65503421611114443</v>
      </c>
      <c r="K350">
        <v>-6.0090892539918199</v>
      </c>
      <c r="L350">
        <f>(Table2[[#This Row],[6M Return vs Nifty]]-AVERAGE(Table2[6M Return vs Nifty]))/_xlfn.STDEV.P(Table2[6M Return vs Nifty])</f>
        <v>-0.40027703046729673</v>
      </c>
      <c r="M350">
        <v>-4.4935957767004604</v>
      </c>
      <c r="N350">
        <f>(Table2[[#This Row],[1W Return vs Nifty]]-AVERAGE(Table2[1W Return vs Nifty]))/_xlfn.STDEV.P(Table2[1W Return vs Nifty])</f>
        <v>-0.74825426592841182</v>
      </c>
      <c r="O350">
        <v>1372.03</v>
      </c>
      <c r="P350">
        <v>1357.4005651161399</v>
      </c>
      <c r="Q350">
        <v>1241.5431385724601</v>
      </c>
      <c r="R350">
        <v>43.3729702502959</v>
      </c>
      <c r="S350" s="1">
        <f>(Table2[[#This Row],[Close Price]]-Table2[[#This Row],[20D EMA]])/Table2[[#This Row],[20D EMA]]</f>
        <v>-2.1449968295153943E-2</v>
      </c>
      <c r="T350" s="1">
        <f>(Table2[[#This Row],[Close Price]]-Table2[[#This Row],[50D EMA]])/Table2[[#This Row],[50D EMA]]</f>
        <v>-1.0903609072001259E-2</v>
      </c>
      <c r="U350" s="1">
        <f>(Table2[[#This Row],[Close Price]]-Table2[[#This Row],[200D EMA]])/Table2[[#This Row],[200D EMA]]</f>
        <v>8.1396174073932001E-2</v>
      </c>
      <c r="V350">
        <v>0.85249624556867498</v>
      </c>
      <c r="W350">
        <v>1332.6</v>
      </c>
      <c r="X350">
        <v>1356.55</v>
      </c>
      <c r="Y350">
        <v>1273.95</v>
      </c>
      <c r="Z350">
        <v>1356.55</v>
      </c>
      <c r="AA350">
        <v>1273.95</v>
      </c>
      <c r="AB350">
        <v>1440.55</v>
      </c>
      <c r="AC350" s="1">
        <f>(Table2[[#This Row],[Close Price]]/Table2[[#This Row],[Day Low]])-1</f>
        <v>7.5041272699984951E-3</v>
      </c>
      <c r="AD350" s="1">
        <f>(Table2[[#This Row],[Day High]]/Table2[[#This Row],[Close Price]])-1</f>
        <v>1.0390287501861994E-2</v>
      </c>
      <c r="AE350" s="1">
        <f>(Table2[[#This Row],[Close Price]]/Table2[[#This Row],[Current Week Low]])-1</f>
        <v>5.3887515208603132E-2</v>
      </c>
      <c r="AF350" s="1">
        <f>(Table2[[#This Row],[Current Week High]]/Table2[[#This Row],[Close Price]])-1</f>
        <v>1.0390287501861994E-2</v>
      </c>
      <c r="AG350" s="1">
        <f>(Table2[[#This Row],[Close Price]]/Table2[[#This Row],[Current Month Low]])-1</f>
        <v>5.3887515208603132E-2</v>
      </c>
      <c r="AH350" s="1">
        <f>(Table2[[#This Row],[Current Month High]]/Table2[[#This Row],[Close Price]])-1</f>
        <v>7.2955459556085289E-2</v>
      </c>
      <c r="AI350">
        <v>13.7047519737822</v>
      </c>
      <c r="AJ350">
        <v>39.2883079157588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-0.04</v>
      </c>
      <c r="AM350" t="s">
        <v>3120</v>
      </c>
      <c r="AN350">
        <v>-4.76</v>
      </c>
      <c r="AO350" t="s">
        <v>3120</v>
      </c>
      <c r="AP350">
        <v>0.117273835984889</v>
      </c>
      <c r="AQ350">
        <f>(Table2[[#This Row],[Sharpe Ratio]]-AVERAGE(Table2[Sharpe Ratio]))/_xlfn.STDEV.P(Table2[Sharpe Ratio])</f>
        <v>0.64117639435150042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-1.5610063052736471</v>
      </c>
      <c r="AS350">
        <f>_xlfn.RANK.AVG(Table2[[#This Row],[1Y Return vs Nifty Z-Score]],Table2[1Y Return vs Nifty Z-Score])</f>
        <v>429</v>
      </c>
      <c r="AT350">
        <f>_xlfn.RANK.AVG(Table2[[#This Row],[6M Return vs Nifty Z-Score]],Table2[6M Return vs Nifty Z-Score])</f>
        <v>447</v>
      </c>
      <c r="AU350">
        <f>_xlfn.RANK.AVG(Table2[[#This Row],[Sharpe Ratio Z-Score]],Table2[Sharpe Ratio Z-Score])</f>
        <v>188</v>
      </c>
      <c r="AV350">
        <f>(Table2[[#This Row],[Rank 1Y]]+Table2[[#This Row],[Rank 6M]]+Table2[[#This Row],[Rank Sharpe]])/3</f>
        <v>354.66666666666669</v>
      </c>
    </row>
    <row r="351" spans="1:48" x14ac:dyDescent="0.3">
      <c r="A351" t="s">
        <v>1415</v>
      </c>
      <c r="B351" t="s">
        <v>1416</v>
      </c>
      <c r="C351" t="s">
        <v>605</v>
      </c>
      <c r="D351" t="s">
        <v>605</v>
      </c>
      <c r="E351">
        <v>7391.1819439999999</v>
      </c>
      <c r="F351">
        <v>368.6</v>
      </c>
      <c r="G351">
        <v>-15.482429419628501</v>
      </c>
      <c r="H351">
        <f>(Table2[[#This Row],[1Y Return vs Nifty]]-AVERAGE(Table2[1Y Return vs Nifty]))/_xlfn.STDEV.P(Table2[1Y Return vs Nifty])</f>
        <v>-0.74435787828329059</v>
      </c>
      <c r="I351">
        <v>8.0155687683057302</v>
      </c>
      <c r="J351">
        <f>(Table2[[#This Row],[1M Return vs Nifty]]-AVERAGE(Table2[1M Return vs Nifty]))/_xlfn.STDEV.P(Table2[1M Return vs Nifty])</f>
        <v>0.87675254837077077</v>
      </c>
      <c r="K351">
        <v>1.9683763627819399</v>
      </c>
      <c r="L351">
        <f>(Table2[[#This Row],[6M Return vs Nifty]]-AVERAGE(Table2[6M Return vs Nifty]))/_xlfn.STDEV.P(Table2[6M Return vs Nifty])</f>
        <v>-0.12798650126160863</v>
      </c>
      <c r="M351">
        <v>1.5786762708069</v>
      </c>
      <c r="N351">
        <f>(Table2[[#This Row],[1W Return vs Nifty]]-AVERAGE(Table2[1W Return vs Nifty]))/_xlfn.STDEV.P(Table2[1W Return vs Nifty])</f>
        <v>0.45496319600368962</v>
      </c>
      <c r="O351">
        <v>364.75</v>
      </c>
      <c r="P351">
        <v>357.301719560148</v>
      </c>
      <c r="Q351">
        <v>345.52711157343202</v>
      </c>
      <c r="R351">
        <v>52.384668319249798</v>
      </c>
      <c r="S351" s="1">
        <f>(Table2[[#This Row],[Close Price]]-Table2[[#This Row],[20D EMA]])/Table2[[#This Row],[20D EMA]]</f>
        <v>1.055517477724475E-2</v>
      </c>
      <c r="T351" s="1">
        <f>(Table2[[#This Row],[Close Price]]-Table2[[#This Row],[50D EMA]])/Table2[[#This Row],[50D EMA]]</f>
        <v>3.1621119690553499E-2</v>
      </c>
      <c r="U351" s="1">
        <f>(Table2[[#This Row],[Close Price]]-Table2[[#This Row],[200D EMA]])/Table2[[#This Row],[200D EMA]]</f>
        <v>6.6775913245998672E-2</v>
      </c>
      <c r="V351">
        <v>1.24688177098993</v>
      </c>
      <c r="W351">
        <v>366.4</v>
      </c>
      <c r="X351">
        <v>377</v>
      </c>
      <c r="Y351">
        <v>345.35</v>
      </c>
      <c r="Z351">
        <v>379</v>
      </c>
      <c r="AA351">
        <v>345.35</v>
      </c>
      <c r="AB351">
        <v>379</v>
      </c>
      <c r="AC351" s="1">
        <f>(Table2[[#This Row],[Close Price]]/Table2[[#This Row],[Day Low]])-1</f>
        <v>6.0043668122271576E-3</v>
      </c>
      <c r="AD351" s="1">
        <f>(Table2[[#This Row],[Day High]]/Table2[[#This Row],[Close Price]])-1</f>
        <v>2.2788931090613085E-2</v>
      </c>
      <c r="AE351" s="1">
        <f>(Table2[[#This Row],[Close Price]]/Table2[[#This Row],[Current Week Low]])-1</f>
        <v>6.7323005646445555E-2</v>
      </c>
      <c r="AF351" s="1">
        <f>(Table2[[#This Row],[Current Week High]]/Table2[[#This Row],[Close Price]])-1</f>
        <v>2.821486706456855E-2</v>
      </c>
      <c r="AG351" s="1">
        <f>(Table2[[#This Row],[Close Price]]/Table2[[#This Row],[Current Month Low]])-1</f>
        <v>6.7323005646445555E-2</v>
      </c>
      <c r="AH351" s="1">
        <f>(Table2[[#This Row],[Current Month High]]/Table2[[#This Row],[Close Price]])-1</f>
        <v>2.821486706456855E-2</v>
      </c>
      <c r="AI351">
        <v>18.5431361909929</v>
      </c>
      <c r="AJ351">
        <v>37.665732959850601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-0.04</v>
      </c>
      <c r="AM351" t="s">
        <v>3120</v>
      </c>
      <c r="AN351">
        <v>-7.0000000000000007E-2</v>
      </c>
      <c r="AO351" t="s">
        <v>3120</v>
      </c>
      <c r="AP351">
        <v>0.14354035651123401</v>
      </c>
      <c r="AQ351">
        <f>(Table2[[#This Row],[Sharpe Ratio]]-AVERAGE(Table2[Sharpe Ratio]))/_xlfn.STDEV.P(Table2[Sharpe Ratio])</f>
        <v>0.94673185402804261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1.4061032188576039</v>
      </c>
      <c r="AS351">
        <f>_xlfn.RANK.AVG(Table2[[#This Row],[1Y Return vs Nifty Z-Score]],Table2[1Y Return vs Nifty Z-Score])</f>
        <v>594</v>
      </c>
      <c r="AT351">
        <f>_xlfn.RANK.AVG(Table2[[#This Row],[6M Return vs Nifty Z-Score]],Table2[6M Return vs Nifty Z-Score])</f>
        <v>355</v>
      </c>
      <c r="AU351">
        <f>_xlfn.RANK.AVG(Table2[[#This Row],[Sharpe Ratio Z-Score]],Table2[Sharpe Ratio Z-Score])</f>
        <v>122</v>
      </c>
      <c r="AV351">
        <f>(Table2[[#This Row],[Rank 1Y]]+Table2[[#This Row],[Rank 6M]]+Table2[[#This Row],[Rank Sharpe]])/3</f>
        <v>357</v>
      </c>
    </row>
    <row r="352" spans="1:48" x14ac:dyDescent="0.3">
      <c r="A352" t="s">
        <v>1227</v>
      </c>
      <c r="B352" t="s">
        <v>1228</v>
      </c>
      <c r="C352" t="s">
        <v>3076</v>
      </c>
      <c r="D352" t="s">
        <v>21</v>
      </c>
      <c r="E352">
        <v>9231.3783965040002</v>
      </c>
      <c r="F352">
        <v>33.33</v>
      </c>
      <c r="G352">
        <v>108.14695306593499</v>
      </c>
      <c r="H352">
        <f>(Table2[[#This Row],[1Y Return vs Nifty]]-AVERAGE(Table2[1Y Return vs Nifty]))/_xlfn.STDEV.P(Table2[1Y Return vs Nifty])</f>
        <v>1.1352412045905638</v>
      </c>
      <c r="I352">
        <v>9.3844009285871106</v>
      </c>
      <c r="J352">
        <f>(Table2[[#This Row],[1M Return vs Nifty]]-AVERAGE(Table2[1M Return vs Nifty]))/_xlfn.STDEV.P(Table2[1M Return vs Nifty])</f>
        <v>1.0052852482831178</v>
      </c>
      <c r="K352">
        <v>-17.314133197887202</v>
      </c>
      <c r="L352">
        <f>(Table2[[#This Row],[6M Return vs Nifty]]-AVERAGE(Table2[6M Return vs Nifty]))/_xlfn.STDEV.P(Table2[6M Return vs Nifty])</f>
        <v>-0.78614599513000372</v>
      </c>
      <c r="M352">
        <v>10.885620659433201</v>
      </c>
      <c r="N352">
        <f>(Table2[[#This Row],[1W Return vs Nifty]]-AVERAGE(Table2[1W Return vs Nifty]))/_xlfn.STDEV.P(Table2[1W Return vs Nifty])</f>
        <v>2.2991292541141775</v>
      </c>
      <c r="O352">
        <v>31.22</v>
      </c>
      <c r="P352">
        <v>31.116767464476698</v>
      </c>
      <c r="Q352">
        <v>28.989496595551699</v>
      </c>
      <c r="R352">
        <v>70.488808646519303</v>
      </c>
      <c r="S352" s="1">
        <f>(Table2[[#This Row],[Close Price]]-Table2[[#This Row],[20D EMA]])/Table2[[#This Row],[20D EMA]]</f>
        <v>6.7584881486226767E-2</v>
      </c>
      <c r="T352" s="1">
        <f>(Table2[[#This Row],[Close Price]]-Table2[[#This Row],[50D EMA]])/Table2[[#This Row],[50D EMA]]</f>
        <v>7.1126685573941917E-2</v>
      </c>
      <c r="U352" s="1">
        <f>(Table2[[#This Row],[Close Price]]-Table2[[#This Row],[200D EMA]])/Table2[[#This Row],[200D EMA]]</f>
        <v>0.14972676017817876</v>
      </c>
      <c r="V352">
        <v>2.1173085616444198</v>
      </c>
      <c r="W352">
        <v>33.130000000000003</v>
      </c>
      <c r="X352">
        <v>34.19</v>
      </c>
      <c r="Y352">
        <v>30.86</v>
      </c>
      <c r="Z352">
        <v>34.19</v>
      </c>
      <c r="AA352">
        <v>30.3</v>
      </c>
      <c r="AB352">
        <v>34.19</v>
      </c>
      <c r="AC352" s="1">
        <f>(Table2[[#This Row],[Close Price]]/Table2[[#This Row],[Day Low]])-1</f>
        <v>6.0368246302444639E-3</v>
      </c>
      <c r="AD352" s="1">
        <f>(Table2[[#This Row],[Day High]]/Table2[[#This Row],[Close Price]])-1</f>
        <v>2.5802580258025731E-2</v>
      </c>
      <c r="AE352" s="1">
        <f>(Table2[[#This Row],[Close Price]]/Table2[[#This Row],[Current Week Low]])-1</f>
        <v>8.0038885288399086E-2</v>
      </c>
      <c r="AF352" s="1">
        <f>(Table2[[#This Row],[Current Week High]]/Table2[[#This Row],[Close Price]])-1</f>
        <v>2.5802580258025731E-2</v>
      </c>
      <c r="AG352" s="1">
        <f>(Table2[[#This Row],[Close Price]]/Table2[[#This Row],[Current Month Low]])-1</f>
        <v>9.9999999999999867E-2</v>
      </c>
      <c r="AH352" s="1">
        <f>(Table2[[#This Row],[Current Month High]]/Table2[[#This Row],[Close Price]])-1</f>
        <v>2.5802580258025731E-2</v>
      </c>
      <c r="AI352">
        <v>27.512751275127499</v>
      </c>
      <c r="AJ352">
        <v>143.284671532846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-0.1</v>
      </c>
      <c r="AM352" t="s">
        <v>3120</v>
      </c>
      <c r="AN352">
        <v>15.25</v>
      </c>
      <c r="AO352" t="s">
        <v>3121</v>
      </c>
      <c r="AP352">
        <v>4.0968327809831E-2</v>
      </c>
      <c r="AQ352">
        <f>(Table2[[#This Row],[Sharpe Ratio]]-AVERAGE(Table2[Sharpe Ratio]))/_xlfn.STDEV.P(Table2[Sharpe Ratio])</f>
        <v>-0.24647694377894419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3.4070327680789112</v>
      </c>
      <c r="AS352">
        <f>_xlfn.RANK.AVG(Table2[[#This Row],[1Y Return vs Nifty Z-Score]],Table2[1Y Return vs Nifty Z-Score])</f>
        <v>84</v>
      </c>
      <c r="AT352">
        <f>_xlfn.RANK.AVG(Table2[[#This Row],[6M Return vs Nifty Z-Score]],Table2[6M Return vs Nifty Z-Score])</f>
        <v>585</v>
      </c>
      <c r="AU352">
        <f>_xlfn.RANK.AVG(Table2[[#This Row],[Sharpe Ratio Z-Score]],Table2[Sharpe Ratio Z-Score])</f>
        <v>405</v>
      </c>
      <c r="AV352">
        <f>(Table2[[#This Row],[Rank 1Y]]+Table2[[#This Row],[Rank 6M]]+Table2[[#This Row],[Rank Sharpe]])/3</f>
        <v>358</v>
      </c>
    </row>
    <row r="353" spans="1:48" x14ac:dyDescent="0.3">
      <c r="A353" t="s">
        <v>1058</v>
      </c>
      <c r="B353" t="s">
        <v>1059</v>
      </c>
      <c r="C353" t="s">
        <v>3075</v>
      </c>
      <c r="D353" t="s">
        <v>304</v>
      </c>
      <c r="E353">
        <v>12033.99084423</v>
      </c>
      <c r="F353">
        <v>2225.5500000000002</v>
      </c>
      <c r="G353">
        <v>14.827048714803899</v>
      </c>
      <c r="H353">
        <f>(Table2[[#This Row],[1Y Return vs Nifty]]-AVERAGE(Table2[1Y Return vs Nifty]))/_xlfn.STDEV.P(Table2[1Y Return vs Nifty])</f>
        <v>-0.28354778477241527</v>
      </c>
      <c r="I353">
        <v>-10.296373987225101</v>
      </c>
      <c r="J353">
        <f>(Table2[[#This Row],[1M Return vs Nifty]]-AVERAGE(Table2[1M Return vs Nifty]))/_xlfn.STDEV.P(Table2[1M Return vs Nifty])</f>
        <v>-0.84273031541940469</v>
      </c>
      <c r="K353">
        <v>7.0188932614690103</v>
      </c>
      <c r="L353">
        <f>(Table2[[#This Row],[6M Return vs Nifty]]-AVERAGE(Table2[6M Return vs Nifty]))/_xlfn.STDEV.P(Table2[6M Return vs Nifty])</f>
        <v>4.4400066749941611E-2</v>
      </c>
      <c r="M353">
        <v>-2.89049466685106</v>
      </c>
      <c r="N353">
        <f>(Table2[[#This Row],[1W Return vs Nifty]]-AVERAGE(Table2[1W Return vs Nifty]))/_xlfn.STDEV.P(Table2[1W Return vs Nifty])</f>
        <v>-0.4306006375134388</v>
      </c>
      <c r="O353">
        <v>2288.25</v>
      </c>
      <c r="P353">
        <v>2240.7504988437199</v>
      </c>
      <c r="Q353">
        <v>2000.96061266521</v>
      </c>
      <c r="R353">
        <v>42.660200885221798</v>
      </c>
      <c r="S353" s="1">
        <f>(Table2[[#This Row],[Close Price]]-Table2[[#This Row],[20D EMA]])/Table2[[#This Row],[20D EMA]]</f>
        <v>-2.7400852179613161E-2</v>
      </c>
      <c r="T353" s="1">
        <f>(Table2[[#This Row],[Close Price]]-Table2[[#This Row],[50D EMA]])/Table2[[#This Row],[50D EMA]]</f>
        <v>-6.7836641569704254E-3</v>
      </c>
      <c r="U353" s="1">
        <f>(Table2[[#This Row],[Close Price]]-Table2[[#This Row],[200D EMA]])/Table2[[#This Row],[200D EMA]]</f>
        <v>0.11224078370820351</v>
      </c>
      <c r="V353">
        <v>0.33087823361632401</v>
      </c>
      <c r="W353">
        <v>2177</v>
      </c>
      <c r="X353">
        <v>2262</v>
      </c>
      <c r="Y353">
        <v>2126.15</v>
      </c>
      <c r="Z353">
        <v>2262</v>
      </c>
      <c r="AA353">
        <v>2126.15</v>
      </c>
      <c r="AB353">
        <v>2406.1999999999998</v>
      </c>
      <c r="AC353" s="1">
        <f>(Table2[[#This Row],[Close Price]]/Table2[[#This Row],[Day Low]])-1</f>
        <v>2.2301332108406235E-2</v>
      </c>
      <c r="AD353" s="1">
        <f>(Table2[[#This Row],[Day High]]/Table2[[#This Row],[Close Price]])-1</f>
        <v>1.6377973983958904E-2</v>
      </c>
      <c r="AE353" s="1">
        <f>(Table2[[#This Row],[Close Price]]/Table2[[#This Row],[Current Week Low]])-1</f>
        <v>4.6751169955083105E-2</v>
      </c>
      <c r="AF353" s="1">
        <f>(Table2[[#This Row],[Current Week High]]/Table2[[#This Row],[Close Price]])-1</f>
        <v>1.6377973983958904E-2</v>
      </c>
      <c r="AG353" s="1">
        <f>(Table2[[#This Row],[Close Price]]/Table2[[#This Row],[Current Month Low]])-1</f>
        <v>4.6751169955083105E-2</v>
      </c>
      <c r="AH353" s="1">
        <f>(Table2[[#This Row],[Current Month High]]/Table2[[#This Row],[Close Price]])-1</f>
        <v>8.1170946507604702E-2</v>
      </c>
      <c r="AI353">
        <v>23.468356136685198</v>
      </c>
      <c r="AJ353">
        <v>42.294044308046402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-0.04</v>
      </c>
      <c r="AM353" t="s">
        <v>3120</v>
      </c>
      <c r="AN353">
        <v>-9.11</v>
      </c>
      <c r="AO353" t="s">
        <v>3120</v>
      </c>
      <c r="AP353">
        <v>4.1214508113629998E-2</v>
      </c>
      <c r="AQ353">
        <f>(Table2[[#This Row],[Sharpe Ratio]]-AVERAGE(Table2[Sharpe Ratio]))/_xlfn.STDEV.P(Table2[Sharpe Ratio])</f>
        <v>-0.24361315617467558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-1.7560918271299928</v>
      </c>
      <c r="AS353">
        <f>_xlfn.RANK.AVG(Table2[[#This Row],[1Y Return vs Nifty Z-Score]],Table2[1Y Return vs Nifty Z-Score])</f>
        <v>378</v>
      </c>
      <c r="AT353">
        <f>_xlfn.RANK.AVG(Table2[[#This Row],[6M Return vs Nifty Z-Score]],Table2[6M Return vs Nifty Z-Score])</f>
        <v>299</v>
      </c>
      <c r="AU353">
        <f>_xlfn.RANK.AVG(Table2[[#This Row],[Sharpe Ratio Z-Score]],Table2[Sharpe Ratio Z-Score])</f>
        <v>404</v>
      </c>
      <c r="AV353">
        <f>(Table2[[#This Row],[Rank 1Y]]+Table2[[#This Row],[Rank 6M]]+Table2[[#This Row],[Rank Sharpe]])/3</f>
        <v>360.33333333333331</v>
      </c>
    </row>
    <row r="354" spans="1:48" x14ac:dyDescent="0.3">
      <c r="A354" t="s">
        <v>958</v>
      </c>
      <c r="B354" t="s">
        <v>959</v>
      </c>
      <c r="C354" t="s">
        <v>605</v>
      </c>
      <c r="D354" t="s">
        <v>605</v>
      </c>
      <c r="E354">
        <v>15015.40149</v>
      </c>
      <c r="F354">
        <v>519.25</v>
      </c>
      <c r="G354">
        <v>24.5005274842527</v>
      </c>
      <c r="H354">
        <f>(Table2[[#This Row],[1Y Return vs Nifty]]-AVERAGE(Table2[1Y Return vs Nifty]))/_xlfn.STDEV.P(Table2[1Y Return vs Nifty])</f>
        <v>-0.13647706859069489</v>
      </c>
      <c r="I354">
        <v>-0.76336858991604895</v>
      </c>
      <c r="J354">
        <f>(Table2[[#This Row],[1M Return vs Nifty]]-AVERAGE(Table2[1M Return vs Nifty]))/_xlfn.STDEV.P(Table2[1M Return vs Nifty])</f>
        <v>5.2414434644936475E-2</v>
      </c>
      <c r="K354">
        <v>5.5038326364400296</v>
      </c>
      <c r="L354">
        <f>(Table2[[#This Row],[6M Return vs Nifty]]-AVERAGE(Table2[6M Return vs Nifty]))/_xlfn.STDEV.P(Table2[6M Return vs Nifty])</f>
        <v>-7.3126800277348225E-3</v>
      </c>
      <c r="M354">
        <v>-3.2386949937766101</v>
      </c>
      <c r="N354">
        <f>(Table2[[#This Row],[1W Return vs Nifty]]-AVERAGE(Table2[1W Return vs Nifty]))/_xlfn.STDEV.P(Table2[1W Return vs Nifty])</f>
        <v>-0.49959634625795557</v>
      </c>
      <c r="O354">
        <v>525.88</v>
      </c>
      <c r="P354">
        <v>507.226568953244</v>
      </c>
      <c r="Q354">
        <v>448.52366106592098</v>
      </c>
      <c r="R354">
        <v>45.381875471657402</v>
      </c>
      <c r="S354" s="1">
        <f>(Table2[[#This Row],[Close Price]]-Table2[[#This Row],[20D EMA]])/Table2[[#This Row],[20D EMA]]</f>
        <v>-1.2607438959458423E-2</v>
      </c>
      <c r="T354" s="1">
        <f>(Table2[[#This Row],[Close Price]]-Table2[[#This Row],[50D EMA]])/Table2[[#This Row],[50D EMA]]</f>
        <v>2.3704261138308626E-2</v>
      </c>
      <c r="U354" s="1">
        <f>(Table2[[#This Row],[Close Price]]-Table2[[#This Row],[200D EMA]])/Table2[[#This Row],[200D EMA]]</f>
        <v>0.15768697411859425</v>
      </c>
      <c r="V354">
        <v>1.6175375233284199</v>
      </c>
      <c r="W354">
        <v>503.3</v>
      </c>
      <c r="X354">
        <v>521.75</v>
      </c>
      <c r="Y354">
        <v>495</v>
      </c>
      <c r="Z354">
        <v>569.75</v>
      </c>
      <c r="AA354">
        <v>495</v>
      </c>
      <c r="AB354">
        <v>569.75</v>
      </c>
      <c r="AC354" s="1">
        <f>(Table2[[#This Row],[Close Price]]/Table2[[#This Row],[Day Low]])-1</f>
        <v>3.1690840453010072E-2</v>
      </c>
      <c r="AD354" s="1">
        <f>(Table2[[#This Row],[Day High]]/Table2[[#This Row],[Close Price]])-1</f>
        <v>4.8146364949446241E-3</v>
      </c>
      <c r="AE354" s="1">
        <f>(Table2[[#This Row],[Close Price]]/Table2[[#This Row],[Current Week Low]])-1</f>
        <v>4.8989898989898917E-2</v>
      </c>
      <c r="AF354" s="1">
        <f>(Table2[[#This Row],[Current Week High]]/Table2[[#This Row],[Close Price]])-1</f>
        <v>9.725565719788154E-2</v>
      </c>
      <c r="AG354" s="1">
        <f>(Table2[[#This Row],[Close Price]]/Table2[[#This Row],[Current Month Low]])-1</f>
        <v>4.8989898989898917E-2</v>
      </c>
      <c r="AH354" s="1">
        <f>(Table2[[#This Row],[Current Month High]]/Table2[[#This Row],[Close Price]])-1</f>
        <v>9.725565719788154E-2</v>
      </c>
      <c r="AI354">
        <v>14.0105922002888</v>
      </c>
      <c r="AJ354">
        <v>54.953745150701202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0.08</v>
      </c>
      <c r="AM354" t="s">
        <v>3121</v>
      </c>
      <c r="AN354">
        <v>-3.39</v>
      </c>
      <c r="AO354" t="s">
        <v>3120</v>
      </c>
      <c r="AP354">
        <v>2.8077102408922999E-2</v>
      </c>
      <c r="AQ354">
        <f>(Table2[[#This Row],[Sharpe Ratio]]-AVERAGE(Table2[Sharpe Ratio]))/_xlfn.STDEV.P(Table2[Sharpe Ratio])</f>
        <v>-0.39643910946501615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-0.98741076969646491</v>
      </c>
      <c r="AS354">
        <f>_xlfn.RANK.AVG(Table2[[#This Row],[1Y Return vs Nifty Z-Score]],Table2[1Y Return vs Nifty Z-Score])</f>
        <v>323</v>
      </c>
      <c r="AT354">
        <f>_xlfn.RANK.AVG(Table2[[#This Row],[6M Return vs Nifty Z-Score]],Table2[6M Return vs Nifty Z-Score])</f>
        <v>314</v>
      </c>
      <c r="AU354">
        <f>_xlfn.RANK.AVG(Table2[[#This Row],[Sharpe Ratio Z-Score]],Table2[Sharpe Ratio Z-Score])</f>
        <v>446</v>
      </c>
      <c r="AV354">
        <f>(Table2[[#This Row],[Rank 1Y]]+Table2[[#This Row],[Rank 6M]]+Table2[[#This Row],[Rank Sharpe]])/3</f>
        <v>361</v>
      </c>
    </row>
    <row r="355" spans="1:48" x14ac:dyDescent="0.3">
      <c r="A355" t="s">
        <v>616</v>
      </c>
      <c r="B355" t="s">
        <v>617</v>
      </c>
      <c r="C355" t="s">
        <v>3091</v>
      </c>
      <c r="D355" t="s">
        <v>164</v>
      </c>
      <c r="E355">
        <v>29706.442093545</v>
      </c>
      <c r="F355">
        <v>882.15</v>
      </c>
      <c r="G355">
        <v>52.347437762177897</v>
      </c>
      <c r="H355">
        <f>(Table2[[#This Row],[1Y Return vs Nifty]]-AVERAGE(Table2[1Y Return vs Nifty]))/_xlfn.STDEV.P(Table2[1Y Return vs Nifty])</f>
        <v>0.28689337916973695</v>
      </c>
      <c r="I355">
        <v>-3.43211418788009</v>
      </c>
      <c r="J355">
        <f>(Table2[[#This Row],[1M Return vs Nifty]]-AVERAGE(Table2[1M Return vs Nifty]))/_xlfn.STDEV.P(Table2[1M Return vs Nifty])</f>
        <v>-0.19817952934769564</v>
      </c>
      <c r="K355">
        <v>-5.76954370222278</v>
      </c>
      <c r="L355">
        <f>(Table2[[#This Row],[6M Return vs Nifty]]-AVERAGE(Table2[6M Return vs Nifty]))/_xlfn.STDEV.P(Table2[6M Return vs Nifty])</f>
        <v>-0.39210075140908141</v>
      </c>
      <c r="M355">
        <v>-6.0027438673307101</v>
      </c>
      <c r="N355">
        <f>(Table2[[#This Row],[1W Return vs Nifty]]-AVERAGE(Table2[1W Return vs Nifty]))/_xlfn.STDEV.P(Table2[1W Return vs Nifty])</f>
        <v>-1.047291153782143</v>
      </c>
      <c r="O355">
        <v>889.47</v>
      </c>
      <c r="P355">
        <v>872.87742788297999</v>
      </c>
      <c r="Q355">
        <v>786.00403646367602</v>
      </c>
      <c r="R355">
        <v>45.228752545136203</v>
      </c>
      <c r="S355" s="1">
        <f>(Table2[[#This Row],[Close Price]]-Table2[[#This Row],[20D EMA]])/Table2[[#This Row],[20D EMA]]</f>
        <v>-8.2296198859995832E-3</v>
      </c>
      <c r="T355" s="1">
        <f>(Table2[[#This Row],[Close Price]]-Table2[[#This Row],[50D EMA]])/Table2[[#This Row],[50D EMA]]</f>
        <v>1.0622994501655384E-2</v>
      </c>
      <c r="U355" s="1">
        <f>(Table2[[#This Row],[Close Price]]-Table2[[#This Row],[200D EMA]])/Table2[[#This Row],[200D EMA]]</f>
        <v>0.12232248064386016</v>
      </c>
      <c r="V355">
        <v>0.77231097029000695</v>
      </c>
      <c r="W355">
        <v>872.8</v>
      </c>
      <c r="X355">
        <v>889.3</v>
      </c>
      <c r="Y355">
        <v>862.05</v>
      </c>
      <c r="Z355">
        <v>910</v>
      </c>
      <c r="AA355">
        <v>862.05</v>
      </c>
      <c r="AB355">
        <v>966.75</v>
      </c>
      <c r="AC355" s="1">
        <f>(Table2[[#This Row],[Close Price]]/Table2[[#This Row],[Day Low]])-1</f>
        <v>1.0712648945921277E-2</v>
      </c>
      <c r="AD355" s="1">
        <f>(Table2[[#This Row],[Day High]]/Table2[[#This Row],[Close Price]])-1</f>
        <v>8.1051975287649292E-3</v>
      </c>
      <c r="AE355" s="1">
        <f>(Table2[[#This Row],[Close Price]]/Table2[[#This Row],[Current Week Low]])-1</f>
        <v>2.3316512963285296E-2</v>
      </c>
      <c r="AF355" s="1">
        <f>(Table2[[#This Row],[Current Week High]]/Table2[[#This Row],[Close Price]])-1</f>
        <v>3.1570594570084376E-2</v>
      </c>
      <c r="AG355" s="1">
        <f>(Table2[[#This Row],[Close Price]]/Table2[[#This Row],[Current Month Low]])-1</f>
        <v>2.3316512963285296E-2</v>
      </c>
      <c r="AH355" s="1">
        <f>(Table2[[#This Row],[Current Month High]]/Table2[[#This Row],[Close Price]])-1</f>
        <v>9.5902057473218782E-2</v>
      </c>
      <c r="AI355">
        <v>12.2258119367454</v>
      </c>
      <c r="AJ355">
        <v>82.375439321893694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0.04</v>
      </c>
      <c r="AM355" t="s">
        <v>3121</v>
      </c>
      <c r="AN355">
        <v>-0.81</v>
      </c>
      <c r="AO355" t="s">
        <v>3120</v>
      </c>
      <c r="AP355">
        <v>3.3436657844743999E-2</v>
      </c>
      <c r="AQ355">
        <f>(Table2[[#This Row],[Sharpe Ratio]]-AVERAGE(Table2[Sharpe Ratio]))/_xlfn.STDEV.P(Table2[Sharpe Ratio])</f>
        <v>-0.33409200783000287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-1.684770063199186</v>
      </c>
      <c r="AS355">
        <f>_xlfn.RANK.AVG(Table2[[#This Row],[1Y Return vs Nifty Z-Score]],Table2[1Y Return vs Nifty Z-Score])</f>
        <v>217</v>
      </c>
      <c r="AT355">
        <f>_xlfn.RANK.AVG(Table2[[#This Row],[6M Return vs Nifty Z-Score]],Table2[6M Return vs Nifty Z-Score])</f>
        <v>443</v>
      </c>
      <c r="AU355">
        <f>_xlfn.RANK.AVG(Table2[[#This Row],[Sharpe Ratio Z-Score]],Table2[Sharpe Ratio Z-Score])</f>
        <v>429</v>
      </c>
      <c r="AV355">
        <f>(Table2[[#This Row],[Rank 1Y]]+Table2[[#This Row],[Rank 6M]]+Table2[[#This Row],[Rank Sharpe]])/3</f>
        <v>363</v>
      </c>
    </row>
    <row r="356" spans="1:48" x14ac:dyDescent="0.3">
      <c r="A356" t="s">
        <v>1698</v>
      </c>
      <c r="B356" t="s">
        <v>1699</v>
      </c>
      <c r="C356" t="s">
        <v>3078</v>
      </c>
      <c r="D356" t="s">
        <v>248</v>
      </c>
      <c r="E356">
        <v>4635.0334981599999</v>
      </c>
      <c r="F356">
        <v>240.4</v>
      </c>
      <c r="G356">
        <v>3.22276887001065</v>
      </c>
      <c r="H356">
        <f>(Table2[[#This Row],[1Y Return vs Nifty]]-AVERAGE(Table2[1Y Return vs Nifty]))/_xlfn.STDEV.P(Table2[1Y Return vs Nifty])</f>
        <v>-0.4599734314525798</v>
      </c>
      <c r="I356">
        <v>-1.2509471933751599</v>
      </c>
      <c r="J356">
        <f>(Table2[[#This Row],[1M Return vs Nifty]]-AVERAGE(Table2[1M Return vs Nifty]))/_xlfn.STDEV.P(Table2[1M Return vs Nifty])</f>
        <v>6.6310317263430247E-3</v>
      </c>
      <c r="K356">
        <v>-14.1437474514765</v>
      </c>
      <c r="L356">
        <f>(Table2[[#This Row],[6M Return vs Nifty]]-AVERAGE(Table2[6M Return vs Nifty]))/_xlfn.STDEV.P(Table2[6M Return vs Nifty])</f>
        <v>-0.6779329292082652</v>
      </c>
      <c r="M356">
        <v>-2.5524198184743701</v>
      </c>
      <c r="N356">
        <f>(Table2[[#This Row],[1W Return vs Nifty]]-AVERAGE(Table2[1W Return vs Nifty]))/_xlfn.STDEV.P(Table2[1W Return vs Nifty])</f>
        <v>-0.36361128693355804</v>
      </c>
      <c r="O356">
        <v>243.64</v>
      </c>
      <c r="P356">
        <v>243.49098010822499</v>
      </c>
      <c r="Q356">
        <v>227.62025857478801</v>
      </c>
      <c r="R356">
        <v>46.224177311772202</v>
      </c>
      <c r="S356" s="1">
        <f>(Table2[[#This Row],[Close Price]]-Table2[[#This Row],[20D EMA]])/Table2[[#This Row],[20D EMA]]</f>
        <v>-1.32983089804629E-2</v>
      </c>
      <c r="T356" s="1">
        <f>(Table2[[#This Row],[Close Price]]-Table2[[#This Row],[50D EMA]])/Table2[[#This Row],[50D EMA]]</f>
        <v>-1.2694433719274234E-2</v>
      </c>
      <c r="U356" s="1">
        <f>(Table2[[#This Row],[Close Price]]-Table2[[#This Row],[200D EMA]])/Table2[[#This Row],[200D EMA]]</f>
        <v>5.6145008819647839E-2</v>
      </c>
      <c r="V356">
        <v>0.75796891847591696</v>
      </c>
      <c r="W356">
        <v>237.95</v>
      </c>
      <c r="X356">
        <v>242</v>
      </c>
      <c r="Y356">
        <v>231</v>
      </c>
      <c r="Z356">
        <v>244.55</v>
      </c>
      <c r="AA356">
        <v>231</v>
      </c>
      <c r="AB356">
        <v>259.85000000000002</v>
      </c>
      <c r="AC356" s="1">
        <f>(Table2[[#This Row],[Close Price]]/Table2[[#This Row],[Day Low]])-1</f>
        <v>1.029628073124611E-2</v>
      </c>
      <c r="AD356" s="1">
        <f>(Table2[[#This Row],[Day High]]/Table2[[#This Row],[Close Price]])-1</f>
        <v>6.6555740432612254E-3</v>
      </c>
      <c r="AE356" s="1">
        <f>(Table2[[#This Row],[Close Price]]/Table2[[#This Row],[Current Week Low]])-1</f>
        <v>4.0692640692640669E-2</v>
      </c>
      <c r="AF356" s="1">
        <f>(Table2[[#This Row],[Current Week High]]/Table2[[#This Row],[Close Price]])-1</f>
        <v>1.7262895174708914E-2</v>
      </c>
      <c r="AG356" s="1">
        <f>(Table2[[#This Row],[Close Price]]/Table2[[#This Row],[Current Month Low]])-1</f>
        <v>4.0692640692640669E-2</v>
      </c>
      <c r="AH356" s="1">
        <f>(Table2[[#This Row],[Current Month High]]/Table2[[#This Row],[Close Price]])-1</f>
        <v>8.0906821963394382E-2</v>
      </c>
      <c r="AI356">
        <v>21.214642262895101</v>
      </c>
      <c r="AJ356">
        <v>40.502630040911697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-0.04</v>
      </c>
      <c r="AM356" t="s">
        <v>3120</v>
      </c>
      <c r="AN356">
        <v>-0.28999999999999998</v>
      </c>
      <c r="AO356" t="s">
        <v>3120</v>
      </c>
      <c r="AP356">
        <v>0.17118952027724799</v>
      </c>
      <c r="AQ356">
        <f>(Table2[[#This Row],[Sharpe Ratio]]-AVERAGE(Table2[Sharpe Ratio]))/_xlfn.STDEV.P(Table2[Sharpe Ratio])</f>
        <v>1.2683714459840003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-0.22651516988405973</v>
      </c>
      <c r="AS356">
        <f>_xlfn.RANK.AVG(Table2[[#This Row],[1Y Return vs Nifty Z-Score]],Table2[1Y Return vs Nifty Z-Score])</f>
        <v>461</v>
      </c>
      <c r="AT356">
        <f>_xlfn.RANK.AVG(Table2[[#This Row],[6M Return vs Nifty Z-Score]],Table2[6M Return vs Nifty Z-Score])</f>
        <v>551</v>
      </c>
      <c r="AU356">
        <f>_xlfn.RANK.AVG(Table2[[#This Row],[Sharpe Ratio Z-Score]],Table2[Sharpe Ratio Z-Score])</f>
        <v>77</v>
      </c>
      <c r="AV356">
        <f>(Table2[[#This Row],[Rank 1Y]]+Table2[[#This Row],[Rank 6M]]+Table2[[#This Row],[Rank Sharpe]])/3</f>
        <v>363</v>
      </c>
    </row>
    <row r="357" spans="1:48" x14ac:dyDescent="0.3">
      <c r="A357" t="s">
        <v>1612</v>
      </c>
      <c r="B357" t="s">
        <v>1613</v>
      </c>
      <c r="C357" t="s">
        <v>3080</v>
      </c>
      <c r="D357" t="s">
        <v>201</v>
      </c>
      <c r="E357">
        <v>5392.2474759999996</v>
      </c>
      <c r="F357">
        <v>595</v>
      </c>
      <c r="G357">
        <v>52.860133995654301</v>
      </c>
      <c r="H357">
        <f>(Table2[[#This Row],[1Y Return vs Nifty]]-AVERAGE(Table2[1Y Return vs Nifty]))/_xlfn.STDEV.P(Table2[1Y Return vs Nifty])</f>
        <v>0.29468815538604343</v>
      </c>
      <c r="I357">
        <v>-3.0302999507189399</v>
      </c>
      <c r="J357">
        <f>(Table2[[#This Row],[1M Return vs Nifty]]-AVERAGE(Table2[1M Return vs Nifty]))/_xlfn.STDEV.P(Table2[1M Return vs Nifty])</f>
        <v>-0.16044936032907309</v>
      </c>
      <c r="K357">
        <v>4.5938223082491998</v>
      </c>
      <c r="L357">
        <f>(Table2[[#This Row],[6M Return vs Nifty]]-AVERAGE(Table2[6M Return vs Nifty]))/_xlfn.STDEV.P(Table2[6M Return vs Nifty])</f>
        <v>-3.8373571512458376E-2</v>
      </c>
      <c r="M357">
        <v>0.74466734099152398</v>
      </c>
      <c r="N357">
        <f>(Table2[[#This Row],[1W Return vs Nifty]]-AVERAGE(Table2[1W Return vs Nifty]))/_xlfn.STDEV.P(Table2[1W Return vs Nifty])</f>
        <v>0.28970477215341195</v>
      </c>
      <c r="O357">
        <v>607.36</v>
      </c>
      <c r="P357">
        <v>597.96110763923798</v>
      </c>
      <c r="Q357">
        <v>522.34042951093204</v>
      </c>
      <c r="R357">
        <v>42.436306786581198</v>
      </c>
      <c r="S357" s="1">
        <f>(Table2[[#This Row],[Close Price]]-Table2[[#This Row],[20D EMA]])/Table2[[#This Row],[20D EMA]]</f>
        <v>-2.0350368809272941E-2</v>
      </c>
      <c r="T357" s="1">
        <f>(Table2[[#This Row],[Close Price]]-Table2[[#This Row],[50D EMA]])/Table2[[#This Row],[50D EMA]]</f>
        <v>-4.9520070810767109E-3</v>
      </c>
      <c r="U357" s="1">
        <f>(Table2[[#This Row],[Close Price]]-Table2[[#This Row],[200D EMA]])/Table2[[#This Row],[200D EMA]]</f>
        <v>0.13910386097645017</v>
      </c>
      <c r="V357">
        <v>0.69547620476000005</v>
      </c>
      <c r="W357">
        <v>593.5</v>
      </c>
      <c r="X357">
        <v>609.85</v>
      </c>
      <c r="Y357">
        <v>590.04999999999995</v>
      </c>
      <c r="Z357">
        <v>669.95</v>
      </c>
      <c r="AA357">
        <v>590.04999999999995</v>
      </c>
      <c r="AB357">
        <v>669.95</v>
      </c>
      <c r="AC357" s="1">
        <f>(Table2[[#This Row],[Close Price]]/Table2[[#This Row],[Day Low]])-1</f>
        <v>2.5273799494522908E-3</v>
      </c>
      <c r="AD357" s="1">
        <f>(Table2[[#This Row],[Day High]]/Table2[[#This Row],[Close Price]])-1</f>
        <v>2.4957983193277355E-2</v>
      </c>
      <c r="AE357" s="1">
        <f>(Table2[[#This Row],[Close Price]]/Table2[[#This Row],[Current Week Low]])-1</f>
        <v>8.3891195661385254E-3</v>
      </c>
      <c r="AF357" s="1">
        <f>(Table2[[#This Row],[Current Week High]]/Table2[[#This Row],[Close Price]])-1</f>
        <v>0.12596638655462189</v>
      </c>
      <c r="AG357" s="1">
        <f>(Table2[[#This Row],[Close Price]]/Table2[[#This Row],[Current Month Low]])-1</f>
        <v>8.3891195661385254E-3</v>
      </c>
      <c r="AH357" s="1">
        <f>(Table2[[#This Row],[Current Month High]]/Table2[[#This Row],[Close Price]])-1</f>
        <v>0.12596638655462189</v>
      </c>
      <c r="AI357">
        <v>12.596638655462099</v>
      </c>
      <c r="AJ357">
        <v>80.275715800636206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-0.15</v>
      </c>
      <c r="AM357" t="s">
        <v>3120</v>
      </c>
      <c r="AN357">
        <v>2.84</v>
      </c>
      <c r="AO357" t="s">
        <v>3121</v>
      </c>
      <c r="AQ357">
        <f>(Table2[[#This Row],[Sharpe Ratio]]-AVERAGE(Table2[Sharpe Ratio]))/_xlfn.STDEV.P(Table2[Sharpe Ratio])</f>
        <v>-0.72305686320743012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-0.33748686750950618</v>
      </c>
      <c r="AS357">
        <f>_xlfn.RANK.AVG(Table2[[#This Row],[1Y Return vs Nifty Z-Score]],Table2[1Y Return vs Nifty Z-Score])</f>
        <v>215</v>
      </c>
      <c r="AT357">
        <f>_xlfn.RANK.AVG(Table2[[#This Row],[6M Return vs Nifty Z-Score]],Table2[6M Return vs Nifty Z-Score])</f>
        <v>328</v>
      </c>
      <c r="AU357">
        <f>_xlfn.RANK.AVG(Table2[[#This Row],[Sharpe Ratio Z-Score]],Table2[Sharpe Ratio Z-Score])</f>
        <v>548.5</v>
      </c>
      <c r="AV357">
        <f>(Table2[[#This Row],[Rank 1Y]]+Table2[[#This Row],[Rank 6M]]+Table2[[#This Row],[Rank Sharpe]])/3</f>
        <v>363.83333333333331</v>
      </c>
    </row>
    <row r="358" spans="1:48" x14ac:dyDescent="0.3">
      <c r="A358" t="s">
        <v>1213</v>
      </c>
      <c r="B358" t="s">
        <v>1214</v>
      </c>
      <c r="C358" t="s">
        <v>3075</v>
      </c>
      <c r="D358" t="s">
        <v>304</v>
      </c>
      <c r="E358">
        <v>9506.8163823499999</v>
      </c>
      <c r="F358">
        <v>806.75</v>
      </c>
      <c r="G358">
        <v>31.4752015984553</v>
      </c>
      <c r="H358">
        <f>(Table2[[#This Row],[1Y Return vs Nifty]]-AVERAGE(Table2[1Y Return vs Nifty]))/_xlfn.STDEV.P(Table2[1Y Return vs Nifty])</f>
        <v>-3.0437623882394599E-2</v>
      </c>
      <c r="I358">
        <v>-2.53256900948166</v>
      </c>
      <c r="J358">
        <f>(Table2[[#This Row],[1M Return vs Nifty]]-AVERAGE(Table2[1M Return vs Nifty]))/_xlfn.STDEV.P(Table2[1M Return vs Nifty])</f>
        <v>-0.11371265763939452</v>
      </c>
      <c r="K358">
        <v>-15.4986930202836</v>
      </c>
      <c r="L358">
        <f>(Table2[[#This Row],[6M Return vs Nifty]]-AVERAGE(Table2[6M Return vs Nifty]))/_xlfn.STDEV.P(Table2[6M Return vs Nifty])</f>
        <v>-0.7241805551710323</v>
      </c>
      <c r="M358">
        <v>-1.80701191923927</v>
      </c>
      <c r="N358">
        <f>(Table2[[#This Row],[1W Return vs Nifty]]-AVERAGE(Table2[1W Return vs Nifty]))/_xlfn.STDEV.P(Table2[1W Return vs Nifty])</f>
        <v>-0.21590910995517887</v>
      </c>
      <c r="O358">
        <v>793.79</v>
      </c>
      <c r="P358">
        <v>776.39565058021299</v>
      </c>
      <c r="Q358">
        <v>710.64860411516599</v>
      </c>
      <c r="R358">
        <v>57.1461785060525</v>
      </c>
      <c r="S358" s="1">
        <f>(Table2[[#This Row],[Close Price]]-Table2[[#This Row],[20D EMA]])/Table2[[#This Row],[20D EMA]]</f>
        <v>1.63267362904547E-2</v>
      </c>
      <c r="T358" s="1">
        <f>(Table2[[#This Row],[Close Price]]-Table2[[#This Row],[50D EMA]])/Table2[[#This Row],[50D EMA]]</f>
        <v>3.9096495964528806E-2</v>
      </c>
      <c r="U358" s="1">
        <f>(Table2[[#This Row],[Close Price]]-Table2[[#This Row],[200D EMA]])/Table2[[#This Row],[200D EMA]]</f>
        <v>0.13523054197016343</v>
      </c>
      <c r="V358">
        <v>0.62384339595202898</v>
      </c>
      <c r="W358">
        <v>788.55</v>
      </c>
      <c r="X358">
        <v>818</v>
      </c>
      <c r="Y358">
        <v>755</v>
      </c>
      <c r="Z358">
        <v>818</v>
      </c>
      <c r="AA358">
        <v>755</v>
      </c>
      <c r="AB358">
        <v>836.95</v>
      </c>
      <c r="AC358" s="1">
        <f>(Table2[[#This Row],[Close Price]]/Table2[[#This Row],[Day Low]])-1</f>
        <v>2.3080337328007072E-2</v>
      </c>
      <c r="AD358" s="1">
        <f>(Table2[[#This Row],[Day High]]/Table2[[#This Row],[Close Price]])-1</f>
        <v>1.3944840409048753E-2</v>
      </c>
      <c r="AE358" s="1">
        <f>(Table2[[#This Row],[Close Price]]/Table2[[#This Row],[Current Week Low]])-1</f>
        <v>6.8543046357615989E-2</v>
      </c>
      <c r="AF358" s="1">
        <f>(Table2[[#This Row],[Current Week High]]/Table2[[#This Row],[Close Price]])-1</f>
        <v>1.3944840409048753E-2</v>
      </c>
      <c r="AG358" s="1">
        <f>(Table2[[#This Row],[Close Price]]/Table2[[#This Row],[Current Month Low]])-1</f>
        <v>6.8543046357615989E-2</v>
      </c>
      <c r="AH358" s="1">
        <f>(Table2[[#This Row],[Current Month High]]/Table2[[#This Row],[Close Price]])-1</f>
        <v>3.7434149364735214E-2</v>
      </c>
      <c r="AI358">
        <v>14.2485280446234</v>
      </c>
      <c r="AJ358">
        <v>56.589673913043399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-0.05</v>
      </c>
      <c r="AM358" t="s">
        <v>3120</v>
      </c>
      <c r="AN358">
        <v>-0.5</v>
      </c>
      <c r="AO358" t="s">
        <v>3120</v>
      </c>
      <c r="AP358">
        <v>9.9667501761510999E-2</v>
      </c>
      <c r="AQ358">
        <f>(Table2[[#This Row],[Sharpe Ratio]]-AVERAGE(Table2[Sharpe Ratio]))/_xlfn.STDEV.P(Table2[Sharpe Ratio])</f>
        <v>0.436363901526373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-0.64787604512162733</v>
      </c>
      <c r="AS358">
        <f>_xlfn.RANK.AVG(Table2[[#This Row],[1Y Return vs Nifty Z-Score]],Table2[1Y Return vs Nifty Z-Score])</f>
        <v>297</v>
      </c>
      <c r="AT358">
        <f>_xlfn.RANK.AVG(Table2[[#This Row],[6M Return vs Nifty Z-Score]],Table2[6M Return vs Nifty Z-Score])</f>
        <v>567</v>
      </c>
      <c r="AU358">
        <f>_xlfn.RANK.AVG(Table2[[#This Row],[Sharpe Ratio Z-Score]],Table2[Sharpe Ratio Z-Score])</f>
        <v>229</v>
      </c>
      <c r="AV358">
        <f>(Table2[[#This Row],[Rank 1Y]]+Table2[[#This Row],[Rank 6M]]+Table2[[#This Row],[Rank Sharpe]])/3</f>
        <v>364.33333333333331</v>
      </c>
    </row>
    <row r="359" spans="1:48" x14ac:dyDescent="0.3">
      <c r="A359" t="s">
        <v>969</v>
      </c>
      <c r="B359" t="s">
        <v>970</v>
      </c>
      <c r="C359" t="s">
        <v>3078</v>
      </c>
      <c r="D359" t="s">
        <v>119</v>
      </c>
      <c r="E359">
        <v>14734.34110392</v>
      </c>
      <c r="F359">
        <v>2315.5500000000002</v>
      </c>
      <c r="G359">
        <v>22.907958396046599</v>
      </c>
      <c r="H359">
        <f>(Table2[[#This Row],[1Y Return vs Nifty]]-AVERAGE(Table2[1Y Return vs Nifty]))/_xlfn.STDEV.P(Table2[1Y Return vs Nifty])</f>
        <v>-0.16068968971217451</v>
      </c>
      <c r="I359">
        <v>11.015604757303599</v>
      </c>
      <c r="J359">
        <f>(Table2[[#This Row],[1M Return vs Nifty]]-AVERAGE(Table2[1M Return vs Nifty]))/_xlfn.STDEV.P(Table2[1M Return vs Nifty])</f>
        <v>1.1584545252010336</v>
      </c>
      <c r="K359">
        <v>33.4038569683864</v>
      </c>
      <c r="L359">
        <f>(Table2[[#This Row],[6M Return vs Nifty]]-AVERAGE(Table2[6M Return vs Nifty]))/_xlfn.STDEV.P(Table2[6M Return vs Nifty])</f>
        <v>0.9449837954623832</v>
      </c>
      <c r="M359">
        <v>0.37063800535736102</v>
      </c>
      <c r="N359">
        <f>(Table2[[#This Row],[1W Return vs Nifty]]-AVERAGE(Table2[1W Return vs Nifty]))/_xlfn.STDEV.P(Table2[1W Return vs Nifty])</f>
        <v>0.21559105913315516</v>
      </c>
      <c r="O359">
        <v>2249.87</v>
      </c>
      <c r="P359">
        <v>2090.24486806503</v>
      </c>
      <c r="Q359">
        <v>1785.54845264812</v>
      </c>
      <c r="R359">
        <v>57.723329816884103</v>
      </c>
      <c r="S359" s="1">
        <f>(Table2[[#This Row],[Close Price]]-Table2[[#This Row],[20D EMA]])/Table2[[#This Row],[20D EMA]]</f>
        <v>2.9192797806095593E-2</v>
      </c>
      <c r="T359" s="1">
        <f>(Table2[[#This Row],[Close Price]]-Table2[[#This Row],[50D EMA]])/Table2[[#This Row],[50D EMA]]</f>
        <v>0.10778886980047386</v>
      </c>
      <c r="U359" s="1">
        <f>(Table2[[#This Row],[Close Price]]-Table2[[#This Row],[200D EMA]])/Table2[[#This Row],[200D EMA]]</f>
        <v>0.29682843193968939</v>
      </c>
      <c r="V359">
        <v>1.2172118418729501</v>
      </c>
      <c r="W359">
        <v>2283.1999999999998</v>
      </c>
      <c r="X359">
        <v>2319</v>
      </c>
      <c r="Y359">
        <v>2189.1</v>
      </c>
      <c r="Z359">
        <v>2360</v>
      </c>
      <c r="AA359">
        <v>2189.1</v>
      </c>
      <c r="AB359">
        <v>2425</v>
      </c>
      <c r="AC359" s="1">
        <f>(Table2[[#This Row],[Close Price]]/Table2[[#This Row],[Day Low]])-1</f>
        <v>1.4168710581639932E-2</v>
      </c>
      <c r="AD359" s="1">
        <f>(Table2[[#This Row],[Day High]]/Table2[[#This Row],[Close Price]])-1</f>
        <v>1.489926799248531E-3</v>
      </c>
      <c r="AE359" s="1">
        <f>(Table2[[#This Row],[Close Price]]/Table2[[#This Row],[Current Week Low]])-1</f>
        <v>5.7763464437440071E-2</v>
      </c>
      <c r="AF359" s="1">
        <f>(Table2[[#This Row],[Current Week High]]/Table2[[#This Row],[Close Price]])-1</f>
        <v>1.91963032540865E-2</v>
      </c>
      <c r="AG359" s="1">
        <f>(Table2[[#This Row],[Close Price]]/Table2[[#This Row],[Current Month Low]])-1</f>
        <v>5.7763464437440071E-2</v>
      </c>
      <c r="AH359" s="1">
        <f>(Table2[[#This Row],[Current Month High]]/Table2[[#This Row],[Close Price]])-1</f>
        <v>4.7267387877609979E-2</v>
      </c>
      <c r="AI359">
        <v>7.2747295458962</v>
      </c>
      <c r="AJ359">
        <v>60.785334860951899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0.2</v>
      </c>
      <c r="AM359" t="s">
        <v>3121</v>
      </c>
      <c r="AN359">
        <v>-2.2599999999999998</v>
      </c>
      <c r="AO359" t="s">
        <v>3120</v>
      </c>
      <c r="AP359">
        <v>-4.9219250209994E-2</v>
      </c>
      <c r="AQ359">
        <f>(Table2[[#This Row],[Sharpe Ratio]]-AVERAGE(Table2[Sharpe Ratio]))/_xlfn.STDEV.P(Table2[Sharpe Ratio])</f>
        <v>-1.2956188288383674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0.86272086124602998</v>
      </c>
      <c r="AS359">
        <f>_xlfn.RANK.AVG(Table2[[#This Row],[1Y Return vs Nifty Z-Score]],Table2[1Y Return vs Nifty Z-Score])</f>
        <v>327</v>
      </c>
      <c r="AT359">
        <f>_xlfn.RANK.AVG(Table2[[#This Row],[6M Return vs Nifty Z-Score]],Table2[6M Return vs Nifty Z-Score])</f>
        <v>111</v>
      </c>
      <c r="AU359">
        <f>_xlfn.RANK.AVG(Table2[[#This Row],[Sharpe Ratio Z-Score]],Table2[Sharpe Ratio Z-Score])</f>
        <v>659</v>
      </c>
      <c r="AV359">
        <f>(Table2[[#This Row],[Rank 1Y]]+Table2[[#This Row],[Rank 6M]]+Table2[[#This Row],[Rank Sharpe]])/3</f>
        <v>365.66666666666669</v>
      </c>
    </row>
    <row r="360" spans="1:48" x14ac:dyDescent="0.3">
      <c r="A360" t="s">
        <v>1895</v>
      </c>
      <c r="B360" t="s">
        <v>1896</v>
      </c>
      <c r="C360" t="s">
        <v>3080</v>
      </c>
      <c r="D360" t="s">
        <v>54</v>
      </c>
      <c r="E360">
        <v>3620.9211719999998</v>
      </c>
      <c r="F360">
        <v>449.9</v>
      </c>
      <c r="G360">
        <v>33.1770612020063</v>
      </c>
      <c r="H360">
        <f>(Table2[[#This Row],[1Y Return vs Nifty]]-AVERAGE(Table2[1Y Return vs Nifty]))/_xlfn.STDEV.P(Table2[1Y Return vs Nifty])</f>
        <v>-4.563404617503793E-3</v>
      </c>
      <c r="I360">
        <v>2.9985196995460499</v>
      </c>
      <c r="J360">
        <f>(Table2[[#This Row],[1M Return vs Nifty]]-AVERAGE(Table2[1M Return vs Nifty]))/_xlfn.STDEV.P(Table2[1M Return vs Nifty])</f>
        <v>0.4056539863178088</v>
      </c>
      <c r="K360">
        <v>19.432835826394701</v>
      </c>
      <c r="L360">
        <f>(Table2[[#This Row],[6M Return vs Nifty]]-AVERAGE(Table2[6M Return vs Nifty]))/_xlfn.STDEV.P(Table2[6M Return vs Nifty])</f>
        <v>0.46811846967546256</v>
      </c>
      <c r="M360">
        <v>11.2322777299471</v>
      </c>
      <c r="N360">
        <f>(Table2[[#This Row],[1W Return vs Nifty]]-AVERAGE(Table2[1W Return vs Nifty]))/_xlfn.STDEV.P(Table2[1W Return vs Nifty])</f>
        <v>2.3678191674252536</v>
      </c>
      <c r="O360">
        <v>406.55</v>
      </c>
      <c r="P360">
        <v>395.33263327105101</v>
      </c>
      <c r="Q360">
        <v>351.557968089513</v>
      </c>
      <c r="R360">
        <v>71.695014871003707</v>
      </c>
      <c r="S360" s="1">
        <f>(Table2[[#This Row],[Close Price]]-Table2[[#This Row],[20D EMA]])/Table2[[#This Row],[20D EMA]]</f>
        <v>0.10662895092854499</v>
      </c>
      <c r="T360" s="1">
        <f>(Table2[[#This Row],[Close Price]]-Table2[[#This Row],[50D EMA]])/Table2[[#This Row],[50D EMA]]</f>
        <v>0.13802899668931726</v>
      </c>
      <c r="U360" s="1">
        <f>(Table2[[#This Row],[Close Price]]-Table2[[#This Row],[200D EMA]])/Table2[[#This Row],[200D EMA]]</f>
        <v>0.2797320522840413</v>
      </c>
      <c r="V360">
        <v>1.9293329418684999</v>
      </c>
      <c r="W360">
        <v>427</v>
      </c>
      <c r="X360">
        <v>454</v>
      </c>
      <c r="Y360">
        <v>384.1</v>
      </c>
      <c r="Z360">
        <v>454</v>
      </c>
      <c r="AA360">
        <v>384.1</v>
      </c>
      <c r="AB360">
        <v>454</v>
      </c>
      <c r="AC360" s="1">
        <f>(Table2[[#This Row],[Close Price]]/Table2[[#This Row],[Day Low]])-1</f>
        <v>5.3629976580796157E-2</v>
      </c>
      <c r="AD360" s="1">
        <f>(Table2[[#This Row],[Day High]]/Table2[[#This Row],[Close Price]])-1</f>
        <v>9.1131362525005422E-3</v>
      </c>
      <c r="AE360" s="1">
        <f>(Table2[[#This Row],[Close Price]]/Table2[[#This Row],[Current Week Low]])-1</f>
        <v>0.17130955480343646</v>
      </c>
      <c r="AF360" s="1">
        <f>(Table2[[#This Row],[Current Week High]]/Table2[[#This Row],[Close Price]])-1</f>
        <v>9.1131362525005422E-3</v>
      </c>
      <c r="AG360" s="1">
        <f>(Table2[[#This Row],[Close Price]]/Table2[[#This Row],[Current Month Low]])-1</f>
        <v>0.17130955480343646</v>
      </c>
      <c r="AH360" s="1">
        <f>(Table2[[#This Row],[Current Month High]]/Table2[[#This Row],[Close Price]])-1</f>
        <v>9.1131362525005422E-3</v>
      </c>
      <c r="AI360">
        <v>0.91131362525005399</v>
      </c>
      <c r="AJ360">
        <v>91.528309919114406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0.05</v>
      </c>
      <c r="AM360" t="s">
        <v>3121</v>
      </c>
      <c r="AN360">
        <v>17.02</v>
      </c>
      <c r="AO360" t="s">
        <v>3121</v>
      </c>
      <c r="AP360">
        <v>-2.5661056251396999E-2</v>
      </c>
      <c r="AQ360">
        <f>(Table2[[#This Row],[Sharpe Ratio]]-AVERAGE(Table2[Sharpe Ratio]))/_xlfn.STDEV.P(Table2[Sharpe Ratio])</f>
        <v>-1.0215690255175049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2.2154591932835164</v>
      </c>
      <c r="AS360">
        <f>_xlfn.RANK.AVG(Table2[[#This Row],[1Y Return vs Nifty Z-Score]],Table2[1Y Return vs Nifty Z-Score])</f>
        <v>294</v>
      </c>
      <c r="AT360">
        <f>_xlfn.RANK.AVG(Table2[[#This Row],[6M Return vs Nifty Z-Score]],Table2[6M Return vs Nifty Z-Score])</f>
        <v>191</v>
      </c>
      <c r="AU360">
        <f>_xlfn.RANK.AVG(Table2[[#This Row],[Sharpe Ratio Z-Score]],Table2[Sharpe Ratio Z-Score])</f>
        <v>617</v>
      </c>
      <c r="AV360">
        <f>(Table2[[#This Row],[Rank 1Y]]+Table2[[#This Row],[Rank 6M]]+Table2[[#This Row],[Rank Sharpe]])/3</f>
        <v>367.33333333333331</v>
      </c>
    </row>
    <row r="361" spans="1:48" x14ac:dyDescent="0.3">
      <c r="A361" t="s">
        <v>1229</v>
      </c>
      <c r="B361" t="s">
        <v>1230</v>
      </c>
      <c r="C361" t="s">
        <v>3092</v>
      </c>
      <c r="D361" t="s">
        <v>1159</v>
      </c>
      <c r="E361">
        <v>9230.7643200000002</v>
      </c>
      <c r="F361">
        <v>480</v>
      </c>
      <c r="G361">
        <v>-1.80928095575338</v>
      </c>
      <c r="H361">
        <f>(Table2[[#This Row],[1Y Return vs Nifty]]-AVERAGE(Table2[1Y Return vs Nifty]))/_xlfn.STDEV.P(Table2[1Y Return vs Nifty])</f>
        <v>-0.53647819146451359</v>
      </c>
      <c r="I361">
        <v>-9.1142852087204993</v>
      </c>
      <c r="J361">
        <f>(Table2[[#This Row],[1M Return vs Nifty]]-AVERAGE(Table2[1M Return vs Nifty]))/_xlfn.STDEV.P(Table2[1M Return vs Nifty])</f>
        <v>-0.73173273175213294</v>
      </c>
      <c r="K361">
        <v>22.3420979326308</v>
      </c>
      <c r="L361">
        <f>(Table2[[#This Row],[6M Return vs Nifty]]-AVERAGE(Table2[6M Return vs Nifty]))/_xlfn.STDEV.P(Table2[6M Return vs Nifty])</f>
        <v>0.56741874329111353</v>
      </c>
      <c r="M361">
        <v>-5.8942768921541298</v>
      </c>
      <c r="N361">
        <f>(Table2[[#This Row],[1W Return vs Nifty]]-AVERAGE(Table2[1W Return vs Nifty]))/_xlfn.STDEV.P(Table2[1W Return vs Nifty])</f>
        <v>-1.0257984806024243</v>
      </c>
      <c r="O361">
        <v>520.02</v>
      </c>
      <c r="P361">
        <v>515.692135215863</v>
      </c>
      <c r="Q361">
        <v>443.84923337605898</v>
      </c>
      <c r="R361">
        <v>25.014542924841301</v>
      </c>
      <c r="S361" s="1">
        <f>(Table2[[#This Row],[Close Price]]-Table2[[#This Row],[20D EMA]])/Table2[[#This Row],[20D EMA]]</f>
        <v>-7.6958578516210879E-2</v>
      </c>
      <c r="T361" s="1">
        <f>(Table2[[#This Row],[Close Price]]-Table2[[#This Row],[50D EMA]])/Table2[[#This Row],[50D EMA]]</f>
        <v>-6.921209919349007E-2</v>
      </c>
      <c r="U361" s="1">
        <f>(Table2[[#This Row],[Close Price]]-Table2[[#This Row],[200D EMA]])/Table2[[#This Row],[200D EMA]]</f>
        <v>8.1448302498951616E-2</v>
      </c>
      <c r="V361">
        <v>0.92931147175147799</v>
      </c>
      <c r="W361">
        <v>477</v>
      </c>
      <c r="X361">
        <v>500</v>
      </c>
      <c r="Y361">
        <v>477</v>
      </c>
      <c r="Z361">
        <v>520</v>
      </c>
      <c r="AA361">
        <v>477</v>
      </c>
      <c r="AB361">
        <v>573.85</v>
      </c>
      <c r="AC361" s="1">
        <f>(Table2[[#This Row],[Close Price]]/Table2[[#This Row],[Day Low]])-1</f>
        <v>6.2893081761006275E-3</v>
      </c>
      <c r="AD361" s="1">
        <f>(Table2[[#This Row],[Day High]]/Table2[[#This Row],[Close Price]])-1</f>
        <v>4.1666666666666741E-2</v>
      </c>
      <c r="AE361" s="1">
        <f>(Table2[[#This Row],[Close Price]]/Table2[[#This Row],[Current Week Low]])-1</f>
        <v>6.2893081761006275E-3</v>
      </c>
      <c r="AF361" s="1">
        <f>(Table2[[#This Row],[Current Week High]]/Table2[[#This Row],[Close Price]])-1</f>
        <v>8.3333333333333259E-2</v>
      </c>
      <c r="AG361" s="1">
        <f>(Table2[[#This Row],[Close Price]]/Table2[[#This Row],[Current Month Low]])-1</f>
        <v>6.2893081761006275E-3</v>
      </c>
      <c r="AH361" s="1">
        <f>(Table2[[#This Row],[Current Month High]]/Table2[[#This Row],[Close Price]])-1</f>
        <v>0.19552083333333337</v>
      </c>
      <c r="AI361">
        <v>21.124999999999901</v>
      </c>
      <c r="AJ361">
        <v>55.038759689922401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0.04</v>
      </c>
      <c r="AM361" t="s">
        <v>3121</v>
      </c>
      <c r="AN361">
        <v>-11.32</v>
      </c>
      <c r="AO361" t="s">
        <v>3120</v>
      </c>
      <c r="AP361">
        <v>3.0239600259764E-2</v>
      </c>
      <c r="AQ361">
        <f>(Table2[[#This Row],[Sharpe Ratio]]-AVERAGE(Table2[Sharpe Ratio]))/_xlfn.STDEV.P(Table2[Sharpe Ratio])</f>
        <v>-0.37128301678039433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-2.0978736773083515</v>
      </c>
      <c r="AS361">
        <f>_xlfn.RANK.AVG(Table2[[#This Row],[1Y Return vs Nifty Z-Score]],Table2[1Y Return vs Nifty Z-Score])</f>
        <v>498</v>
      </c>
      <c r="AT361">
        <f>_xlfn.RANK.AVG(Table2[[#This Row],[6M Return vs Nifty Z-Score]],Table2[6M Return vs Nifty Z-Score])</f>
        <v>168</v>
      </c>
      <c r="AU361">
        <f>_xlfn.RANK.AVG(Table2[[#This Row],[Sharpe Ratio Z-Score]],Table2[Sharpe Ratio Z-Score])</f>
        <v>438</v>
      </c>
      <c r="AV361">
        <f>(Table2[[#This Row],[Rank 1Y]]+Table2[[#This Row],[Rank 6M]]+Table2[[#This Row],[Rank Sharpe]])/3</f>
        <v>368</v>
      </c>
    </row>
    <row r="362" spans="1:48" x14ac:dyDescent="0.3">
      <c r="A362" t="s">
        <v>99</v>
      </c>
      <c r="B362" t="s">
        <v>100</v>
      </c>
      <c r="C362" t="s">
        <v>3081</v>
      </c>
      <c r="D362" t="s">
        <v>101</v>
      </c>
      <c r="E362">
        <v>282092.42384462903</v>
      </c>
      <c r="F362">
        <v>1780.85</v>
      </c>
      <c r="G362">
        <v>59.229205343945097</v>
      </c>
      <c r="H362">
        <f>(Table2[[#This Row],[1Y Return vs Nifty]]-AVERAGE(Table2[1Y Return vs Nifty]))/_xlfn.STDEV.P(Table2[1Y Return vs Nifty])</f>
        <v>0.39152031958781353</v>
      </c>
      <c r="I362">
        <v>1.24993464981816</v>
      </c>
      <c r="J362">
        <f>(Table2[[#This Row],[1M Return vs Nifty]]-AVERAGE(Table2[1M Return vs Nifty]))/_xlfn.STDEV.P(Table2[1M Return vs Nifty])</f>
        <v>0.24146266762341834</v>
      </c>
      <c r="K362">
        <v>-17.176518072690499</v>
      </c>
      <c r="L362">
        <f>(Table2[[#This Row],[6M Return vs Nifty]]-AVERAGE(Table2[6M Return vs Nifty]))/_xlfn.STDEV.P(Table2[6M Return vs Nifty])</f>
        <v>-0.78144885231966943</v>
      </c>
      <c r="M362">
        <v>-4.3822182688814504</v>
      </c>
      <c r="N362">
        <f>(Table2[[#This Row],[1W Return vs Nifty]]-AVERAGE(Table2[1W Return vs Nifty]))/_xlfn.STDEV.P(Table2[1W Return vs Nifty])</f>
        <v>-0.72618487226062922</v>
      </c>
      <c r="O362">
        <v>1790.41</v>
      </c>
      <c r="P362">
        <v>1794.4843255424801</v>
      </c>
      <c r="Q362">
        <v>1665.06328725464</v>
      </c>
      <c r="R362">
        <v>46.638951717787798</v>
      </c>
      <c r="S362" s="1">
        <f>(Table2[[#This Row],[Close Price]]-Table2[[#This Row],[20D EMA]])/Table2[[#This Row],[20D EMA]]</f>
        <v>-5.3395590954028252E-3</v>
      </c>
      <c r="T362" s="1">
        <f>(Table2[[#This Row],[Close Price]]-Table2[[#This Row],[50D EMA]])/Table2[[#This Row],[50D EMA]]</f>
        <v>-7.5979072920341296E-3</v>
      </c>
      <c r="U362" s="1">
        <f>(Table2[[#This Row],[Close Price]]-Table2[[#This Row],[200D EMA]])/Table2[[#This Row],[200D EMA]]</f>
        <v>6.9538926016601596E-2</v>
      </c>
      <c r="V362">
        <v>2.0177930167209102</v>
      </c>
      <c r="W362">
        <v>1772</v>
      </c>
      <c r="X362">
        <v>1806</v>
      </c>
      <c r="Y362">
        <v>1742.3</v>
      </c>
      <c r="Z362">
        <v>1854.5</v>
      </c>
      <c r="AA362">
        <v>1742.3</v>
      </c>
      <c r="AB362">
        <v>1920</v>
      </c>
      <c r="AC362" s="1">
        <f>(Table2[[#This Row],[Close Price]]/Table2[[#This Row],[Day Low]])-1</f>
        <v>4.9943566591421629E-3</v>
      </c>
      <c r="AD362" s="1">
        <f>(Table2[[#This Row],[Day High]]/Table2[[#This Row],[Close Price]])-1</f>
        <v>1.4122469607210197E-2</v>
      </c>
      <c r="AE362" s="1">
        <f>(Table2[[#This Row],[Close Price]]/Table2[[#This Row],[Current Week Low]])-1</f>
        <v>2.2125925500774857E-2</v>
      </c>
      <c r="AF362" s="1">
        <f>(Table2[[#This Row],[Current Week High]]/Table2[[#This Row],[Close Price]])-1</f>
        <v>4.1356655529662945E-2</v>
      </c>
      <c r="AG362" s="1">
        <f>(Table2[[#This Row],[Close Price]]/Table2[[#This Row],[Current Month Low]])-1</f>
        <v>2.2125925500774857E-2</v>
      </c>
      <c r="AH362" s="1">
        <f>(Table2[[#This Row],[Current Month High]]/Table2[[#This Row],[Close Price]])-1</f>
        <v>7.8136844765140268E-2</v>
      </c>
      <c r="AI362">
        <v>22.082151781452598</v>
      </c>
      <c r="AJ362">
        <v>118.361841701918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-0.09</v>
      </c>
      <c r="AM362" t="s">
        <v>3120</v>
      </c>
      <c r="AN362">
        <v>3.78</v>
      </c>
      <c r="AO362" t="s">
        <v>3121</v>
      </c>
      <c r="AP362">
        <v>6.5682481309125004E-2</v>
      </c>
      <c r="AQ362">
        <f>(Table2[[#This Row],[Sharpe Ratio]]-AVERAGE(Table2[Sharpe Ratio]))/_xlfn.STDEV.P(Table2[Sharpe Ratio])</f>
        <v>4.1020006013826882E-2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192</v>
      </c>
      <c r="AT362">
        <f>_xlfn.RANK.AVG(Table2[[#This Row],[6M Return vs Nifty Z-Score]],Table2[6M Return vs Nifty Z-Score])</f>
        <v>583</v>
      </c>
      <c r="AU362">
        <f>_xlfn.RANK.AVG(Table2[[#This Row],[Sharpe Ratio Z-Score]],Table2[Sharpe Ratio Z-Score])</f>
        <v>333</v>
      </c>
      <c r="AV362">
        <f>(Table2[[#This Row],[Rank 1Y]]+Table2[[#This Row],[Rank 6M]]+Table2[[#This Row],[Rank Sharpe]])/3</f>
        <v>369.33333333333331</v>
      </c>
    </row>
    <row r="363" spans="1:48" x14ac:dyDescent="0.3">
      <c r="A363" t="s">
        <v>1779</v>
      </c>
      <c r="B363" t="s">
        <v>1780</v>
      </c>
      <c r="C363" t="s">
        <v>3086</v>
      </c>
      <c r="D363" t="s">
        <v>127</v>
      </c>
      <c r="E363">
        <v>4274.7151899500004</v>
      </c>
      <c r="F363">
        <v>904.7</v>
      </c>
      <c r="G363">
        <v>46.773720071907803</v>
      </c>
      <c r="H363">
        <f>(Table2[[#This Row],[1Y Return vs Nifty]]-AVERAGE(Table2[1Y Return vs Nifty]))/_xlfn.STDEV.P(Table2[1Y Return vs Nifty])</f>
        <v>0.20215337280391371</v>
      </c>
      <c r="I363">
        <v>5.8551473758729404</v>
      </c>
      <c r="J363">
        <f>(Table2[[#This Row],[1M Return vs Nifty]]-AVERAGE(Table2[1M Return vs Nifty]))/_xlfn.STDEV.P(Table2[1M Return vs Nifty])</f>
        <v>0.67388998963260016</v>
      </c>
      <c r="K363">
        <v>19.002051849710401</v>
      </c>
      <c r="L363">
        <f>(Table2[[#This Row],[6M Return vs Nifty]]-AVERAGE(Table2[6M Return vs Nifty]))/_xlfn.STDEV.P(Table2[6M Return vs Nifty])</f>
        <v>0.45341475265309622</v>
      </c>
      <c r="M363">
        <v>4.1351327858141698</v>
      </c>
      <c r="N363">
        <f>(Table2[[#This Row],[1W Return vs Nifty]]-AVERAGE(Table2[1W Return vs Nifty]))/_xlfn.STDEV.P(Table2[1W Return vs Nifty])</f>
        <v>0.96152368859385695</v>
      </c>
      <c r="O363">
        <v>869.07</v>
      </c>
      <c r="P363">
        <v>844.22244699786404</v>
      </c>
      <c r="Q363">
        <v>758.63599948029798</v>
      </c>
      <c r="R363">
        <v>65.351487347848206</v>
      </c>
      <c r="S363" s="1">
        <f>(Table2[[#This Row],[Close Price]]-Table2[[#This Row],[20D EMA]])/Table2[[#This Row],[20D EMA]]</f>
        <v>4.0997848274592373E-2</v>
      </c>
      <c r="T363" s="1">
        <f>(Table2[[#This Row],[Close Price]]-Table2[[#This Row],[50D EMA]])/Table2[[#This Row],[50D EMA]]</f>
        <v>7.1636987641349723E-2</v>
      </c>
      <c r="U363" s="1">
        <f>(Table2[[#This Row],[Close Price]]-Table2[[#This Row],[200D EMA]])/Table2[[#This Row],[200D EMA]]</f>
        <v>0.19253502420101723</v>
      </c>
      <c r="V363">
        <v>0.80967854300968001</v>
      </c>
      <c r="W363">
        <v>891.7</v>
      </c>
      <c r="X363">
        <v>916</v>
      </c>
      <c r="Y363">
        <v>859.55</v>
      </c>
      <c r="Z363">
        <v>923.25</v>
      </c>
      <c r="AA363">
        <v>835</v>
      </c>
      <c r="AB363">
        <v>923.25</v>
      </c>
      <c r="AC363" s="1">
        <f>(Table2[[#This Row],[Close Price]]/Table2[[#This Row],[Day Low]])-1</f>
        <v>1.457889424694403E-2</v>
      </c>
      <c r="AD363" s="1">
        <f>(Table2[[#This Row],[Day High]]/Table2[[#This Row],[Close Price]])-1</f>
        <v>1.2490328285619468E-2</v>
      </c>
      <c r="AE363" s="1">
        <f>(Table2[[#This Row],[Close Price]]/Table2[[#This Row],[Current Week Low]])-1</f>
        <v>5.2527485312082067E-2</v>
      </c>
      <c r="AF363" s="1">
        <f>(Table2[[#This Row],[Current Week High]]/Table2[[#This Row],[Close Price]])-1</f>
        <v>2.0504034486570122E-2</v>
      </c>
      <c r="AG363" s="1">
        <f>(Table2[[#This Row],[Close Price]]/Table2[[#This Row],[Current Month Low]])-1</f>
        <v>8.3473053892215709E-2</v>
      </c>
      <c r="AH363" s="1">
        <f>(Table2[[#This Row],[Current Month High]]/Table2[[#This Row],[Close Price]])-1</f>
        <v>2.0504034486570122E-2</v>
      </c>
      <c r="AI363">
        <v>7.6157842378689002</v>
      </c>
      <c r="AJ363">
        <v>86.882875438958806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-0.16</v>
      </c>
      <c r="AM363" t="s">
        <v>3120</v>
      </c>
      <c r="AN363">
        <v>2.08</v>
      </c>
      <c r="AO363" t="s">
        <v>3121</v>
      </c>
      <c r="AP363">
        <v>-5.3985368710390003E-2</v>
      </c>
      <c r="AQ363">
        <f>(Table2[[#This Row],[Sharpe Ratio]]-AVERAGE(Table2[Sharpe Ratio]))/_xlfn.STDEV.P(Table2[Sharpe Ratio])</f>
        <v>-1.3510625457859817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0.93991925789748532</v>
      </c>
      <c r="AS363">
        <f>_xlfn.RANK.AVG(Table2[[#This Row],[1Y Return vs Nifty Z-Score]],Table2[1Y Return vs Nifty Z-Score])</f>
        <v>242</v>
      </c>
      <c r="AT363">
        <f>_xlfn.RANK.AVG(Table2[[#This Row],[6M Return vs Nifty Z-Score]],Table2[6M Return vs Nifty Z-Score])</f>
        <v>198</v>
      </c>
      <c r="AU363">
        <f>_xlfn.RANK.AVG(Table2[[#This Row],[Sharpe Ratio Z-Score]],Table2[Sharpe Ratio Z-Score])</f>
        <v>668</v>
      </c>
      <c r="AV363">
        <f>(Table2[[#This Row],[Rank 1Y]]+Table2[[#This Row],[Rank 6M]]+Table2[[#This Row],[Rank Sharpe]])/3</f>
        <v>369.33333333333331</v>
      </c>
    </row>
    <row r="364" spans="1:48" x14ac:dyDescent="0.3">
      <c r="A364" t="s">
        <v>1299</v>
      </c>
      <c r="B364" t="s">
        <v>1300</v>
      </c>
      <c r="C364" t="s">
        <v>3082</v>
      </c>
      <c r="D364" t="s">
        <v>204</v>
      </c>
      <c r="E364">
        <v>8497.9795680000007</v>
      </c>
      <c r="F364">
        <v>556.20000000000005</v>
      </c>
      <c r="G364">
        <v>38.110524461477901</v>
      </c>
      <c r="H364">
        <f>(Table2[[#This Row],[1Y Return vs Nifty]]-AVERAGE(Table2[1Y Return vs Nifty]))/_xlfn.STDEV.P(Table2[1Y Return vs Nifty])</f>
        <v>7.0442494720200172E-2</v>
      </c>
      <c r="I364">
        <v>-15.639521470345899</v>
      </c>
      <c r="J364">
        <f>(Table2[[#This Row],[1M Return vs Nifty]]-AVERAGE(Table2[1M Return vs Nifty]))/_xlfn.STDEV.P(Table2[1M Return vs Nifty])</f>
        <v>-1.3444493661277133</v>
      </c>
      <c r="K364">
        <v>-7.4264271189454698</v>
      </c>
      <c r="L364">
        <f>(Table2[[#This Row],[6M Return vs Nifty]]-AVERAGE(Table2[6M Return vs Nifty]))/_xlfn.STDEV.P(Table2[6M Return vs Nifty])</f>
        <v>-0.4486542590071505</v>
      </c>
      <c r="M364">
        <v>-7.1017200299859997</v>
      </c>
      <c r="N364">
        <f>(Table2[[#This Row],[1W Return vs Nifty]]-AVERAGE(Table2[1W Return vs Nifty]))/_xlfn.STDEV.P(Table2[1W Return vs Nifty])</f>
        <v>-1.2650526932534814</v>
      </c>
      <c r="O364">
        <v>618.08000000000004</v>
      </c>
      <c r="P364">
        <v>616.93978985197305</v>
      </c>
      <c r="Q364">
        <v>545.54333875545001</v>
      </c>
      <c r="R364">
        <v>16.9093079032187</v>
      </c>
      <c r="S364" s="1">
        <f>(Table2[[#This Row],[Close Price]]-Table2[[#This Row],[20D EMA]])/Table2[[#This Row],[20D EMA]]</f>
        <v>-0.10011648977478642</v>
      </c>
      <c r="T364" s="1">
        <f>(Table2[[#This Row],[Close Price]]-Table2[[#This Row],[50D EMA]])/Table2[[#This Row],[50D EMA]]</f>
        <v>-9.8453351284971832E-2</v>
      </c>
      <c r="U364" s="1">
        <f>(Table2[[#This Row],[Close Price]]-Table2[[#This Row],[200D EMA]])/Table2[[#This Row],[200D EMA]]</f>
        <v>1.953403238111406E-2</v>
      </c>
      <c r="V364">
        <v>0.51579136047889695</v>
      </c>
      <c r="W364">
        <v>550</v>
      </c>
      <c r="X364">
        <v>575.70000000000005</v>
      </c>
      <c r="Y364">
        <v>550</v>
      </c>
      <c r="Z364">
        <v>644</v>
      </c>
      <c r="AA364">
        <v>550</v>
      </c>
      <c r="AB364">
        <v>644</v>
      </c>
      <c r="AC364" s="1">
        <f>(Table2[[#This Row],[Close Price]]/Table2[[#This Row],[Day Low]])-1</f>
        <v>1.1272727272727323E-2</v>
      </c>
      <c r="AD364" s="1">
        <f>(Table2[[#This Row],[Day High]]/Table2[[#This Row],[Close Price]])-1</f>
        <v>3.5059331175836039E-2</v>
      </c>
      <c r="AE364" s="1">
        <f>(Table2[[#This Row],[Close Price]]/Table2[[#This Row],[Current Week Low]])-1</f>
        <v>1.1272727272727323E-2</v>
      </c>
      <c r="AF364" s="1">
        <f>(Table2[[#This Row],[Current Week High]]/Table2[[#This Row],[Close Price]])-1</f>
        <v>0.15785688601222581</v>
      </c>
      <c r="AG364" s="1">
        <f>(Table2[[#This Row],[Close Price]]/Table2[[#This Row],[Current Month Low]])-1</f>
        <v>1.1272727272727323E-2</v>
      </c>
      <c r="AH364" s="1">
        <f>(Table2[[#This Row],[Current Month High]]/Table2[[#This Row],[Close Price]])-1</f>
        <v>0.15785688601222581</v>
      </c>
      <c r="AI364">
        <v>27.256382596188399</v>
      </c>
      <c r="AJ364">
        <v>63.829160530191402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-0.12</v>
      </c>
      <c r="AM364" t="s">
        <v>3120</v>
      </c>
      <c r="AN364">
        <v>-14.07</v>
      </c>
      <c r="AO364" t="s">
        <v>3120</v>
      </c>
      <c r="AP364">
        <v>5.6643540758602E-2</v>
      </c>
      <c r="AQ364">
        <f>(Table2[[#This Row],[Sharpe Ratio]]-AVERAGE(Table2[Sharpe Ratio]))/_xlfn.STDEV.P(Table2[Sharpe Ratio])</f>
        <v>-6.4128966121018413E-2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-3.0518427897891636</v>
      </c>
      <c r="AS364">
        <f>_xlfn.RANK.AVG(Table2[[#This Row],[1Y Return vs Nifty Z-Score]],Table2[1Y Return vs Nifty Z-Score])</f>
        <v>282</v>
      </c>
      <c r="AT364">
        <f>_xlfn.RANK.AVG(Table2[[#This Row],[6M Return vs Nifty Z-Score]],Table2[6M Return vs Nifty Z-Score])</f>
        <v>463</v>
      </c>
      <c r="AU364">
        <f>_xlfn.RANK.AVG(Table2[[#This Row],[Sharpe Ratio Z-Score]],Table2[Sharpe Ratio Z-Score])</f>
        <v>363</v>
      </c>
      <c r="AV364">
        <f>(Table2[[#This Row],[Rank 1Y]]+Table2[[#This Row],[Rank 6M]]+Table2[[#This Row],[Rank Sharpe]])/3</f>
        <v>369.33333333333331</v>
      </c>
    </row>
    <row r="365" spans="1:48" x14ac:dyDescent="0.3">
      <c r="A365" t="s">
        <v>662</v>
      </c>
      <c r="B365" t="s">
        <v>663</v>
      </c>
      <c r="C365" t="s">
        <v>3088</v>
      </c>
      <c r="D365" t="s">
        <v>347</v>
      </c>
      <c r="E365">
        <v>26509.868878500001</v>
      </c>
      <c r="F365">
        <v>2089.5</v>
      </c>
      <c r="G365">
        <v>15.6402978732254</v>
      </c>
      <c r="H365">
        <f>(Table2[[#This Row],[1Y Return vs Nifty]]-AVERAGE(Table2[1Y Return vs Nifty]))/_xlfn.STDEV.P(Table2[1Y Return vs Nifty])</f>
        <v>-0.27118355272995986</v>
      </c>
      <c r="I365">
        <v>4.3807757535257696</v>
      </c>
      <c r="J365">
        <f>(Table2[[#This Row],[1M Return vs Nifty]]-AVERAGE(Table2[1M Return vs Nifty]))/_xlfn.STDEV.P(Table2[1M Return vs Nifty])</f>
        <v>0.53544718357267096</v>
      </c>
      <c r="K365">
        <v>41.9363630680784</v>
      </c>
      <c r="L365">
        <f>(Table2[[#This Row],[6M Return vs Nifty]]-AVERAGE(Table2[6M Return vs Nifty]))/_xlfn.STDEV.P(Table2[6M Return vs Nifty])</f>
        <v>1.2362192219681125</v>
      </c>
      <c r="M365">
        <v>0.60482964162296005</v>
      </c>
      <c r="N365">
        <f>(Table2[[#This Row],[1W Return vs Nifty]]-AVERAGE(Table2[1W Return vs Nifty]))/_xlfn.STDEV.P(Table2[1W Return vs Nifty])</f>
        <v>0.26199600673574003</v>
      </c>
      <c r="O365">
        <v>2055.12</v>
      </c>
      <c r="P365">
        <v>1916.36510861084</v>
      </c>
      <c r="Q365">
        <v>1625.01203500873</v>
      </c>
      <c r="R365">
        <v>54.424966230445897</v>
      </c>
      <c r="S365" s="1">
        <f>(Table2[[#This Row],[Close Price]]-Table2[[#This Row],[20D EMA]])/Table2[[#This Row],[20D EMA]]</f>
        <v>1.672895013429878E-2</v>
      </c>
      <c r="T365" s="1">
        <f>(Table2[[#This Row],[Close Price]]-Table2[[#This Row],[50D EMA]])/Table2[[#This Row],[50D EMA]]</f>
        <v>9.0345462151867437E-2</v>
      </c>
      <c r="U365" s="1">
        <f>(Table2[[#This Row],[Close Price]]-Table2[[#This Row],[200D EMA]])/Table2[[#This Row],[200D EMA]]</f>
        <v>0.28583663073533772</v>
      </c>
      <c r="V365">
        <v>1.2404522838429599</v>
      </c>
      <c r="W365">
        <v>2078.6</v>
      </c>
      <c r="X365">
        <v>2140</v>
      </c>
      <c r="Y365">
        <v>2000.25</v>
      </c>
      <c r="Z365">
        <v>2140</v>
      </c>
      <c r="AA365">
        <v>2000.25</v>
      </c>
      <c r="AB365">
        <v>2150.5</v>
      </c>
      <c r="AC365" s="1">
        <f>(Table2[[#This Row],[Close Price]]/Table2[[#This Row],[Day Low]])-1</f>
        <v>5.2439141730011851E-3</v>
      </c>
      <c r="AD365" s="1">
        <f>(Table2[[#This Row],[Day High]]/Table2[[#This Row],[Close Price]])-1</f>
        <v>2.4168461354391102E-2</v>
      </c>
      <c r="AE365" s="1">
        <f>(Table2[[#This Row],[Close Price]]/Table2[[#This Row],[Current Week Low]])-1</f>
        <v>4.4619422572178546E-2</v>
      </c>
      <c r="AF365" s="1">
        <f>(Table2[[#This Row],[Current Week High]]/Table2[[#This Row],[Close Price]])-1</f>
        <v>2.4168461354391102E-2</v>
      </c>
      <c r="AG365" s="1">
        <f>(Table2[[#This Row],[Close Price]]/Table2[[#This Row],[Current Month Low]])-1</f>
        <v>4.4619422572178546E-2</v>
      </c>
      <c r="AH365" s="1">
        <f>(Table2[[#This Row],[Current Month High]]/Table2[[#This Row],[Close Price]])-1</f>
        <v>2.9193586982531716E-2</v>
      </c>
      <c r="AI365">
        <v>5.2883464943766301</v>
      </c>
      <c r="AJ365">
        <v>76.165584689317896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0.25</v>
      </c>
      <c r="AM365" t="s">
        <v>3121</v>
      </c>
      <c r="AN365">
        <v>4.0599999999999996</v>
      </c>
      <c r="AO365" t="s">
        <v>3121</v>
      </c>
      <c r="AP365">
        <v>-4.6393627886306001E-2</v>
      </c>
      <c r="AQ365">
        <f>(Table2[[#This Row],[Sharpe Ratio]]-AVERAGE(Table2[Sharpe Ratio]))/_xlfn.STDEV.P(Table2[Sharpe Ratio])</f>
        <v>-1.2627486842327724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0.49973017531379132</v>
      </c>
      <c r="AS365">
        <f>_xlfn.RANK.AVG(Table2[[#This Row],[1Y Return vs Nifty Z-Score]],Table2[1Y Return vs Nifty Z-Score])</f>
        <v>374</v>
      </c>
      <c r="AT365">
        <f>_xlfn.RANK.AVG(Table2[[#This Row],[6M Return vs Nifty Z-Score]],Table2[6M Return vs Nifty Z-Score])</f>
        <v>83</v>
      </c>
      <c r="AU365">
        <f>_xlfn.RANK.AVG(Table2[[#This Row],[Sharpe Ratio Z-Score]],Table2[Sharpe Ratio Z-Score])</f>
        <v>654</v>
      </c>
      <c r="AV365">
        <f>(Table2[[#This Row],[Rank 1Y]]+Table2[[#This Row],[Rank 6M]]+Table2[[#This Row],[Rank Sharpe]])/3</f>
        <v>370.33333333333331</v>
      </c>
    </row>
    <row r="366" spans="1:48" x14ac:dyDescent="0.3">
      <c r="A366" t="s">
        <v>254</v>
      </c>
      <c r="B366" t="s">
        <v>255</v>
      </c>
      <c r="C366" t="s">
        <v>3076</v>
      </c>
      <c r="D366" t="s">
        <v>256</v>
      </c>
      <c r="E366">
        <v>105217.99728910001</v>
      </c>
      <c r="F366">
        <v>9454.1</v>
      </c>
      <c r="G366">
        <v>2.7283315763189102</v>
      </c>
      <c r="H366">
        <f>(Table2[[#This Row],[1Y Return vs Nifty]]-AVERAGE(Table2[1Y Return vs Nifty]))/_xlfn.STDEV.P(Table2[1Y Return vs Nifty])</f>
        <v>-0.46749060791239222</v>
      </c>
      <c r="I366">
        <v>-4.5127919396652398</v>
      </c>
      <c r="J366">
        <f>(Table2[[#This Row],[1M Return vs Nifty]]-AVERAGE(Table2[1M Return vs Nifty]))/_xlfn.STDEV.P(Table2[1M Return vs Nifty])</f>
        <v>-0.29965466501633548</v>
      </c>
      <c r="K366">
        <v>-2.3694644710120398</v>
      </c>
      <c r="L366">
        <f>(Table2[[#This Row],[6M Return vs Nifty]]-AVERAGE(Table2[6M Return vs Nifty]))/_xlfn.STDEV.P(Table2[6M Return vs Nifty])</f>
        <v>-0.27604768171474192</v>
      </c>
      <c r="M366">
        <v>1.3105511447161</v>
      </c>
      <c r="N366">
        <f>(Table2[[#This Row],[1W Return vs Nifty]]-AVERAGE(Table2[1W Return vs Nifty]))/_xlfn.STDEV.P(Table2[1W Return vs Nifty])</f>
        <v>0.40183434552215891</v>
      </c>
      <c r="O366">
        <v>9426.58</v>
      </c>
      <c r="P366">
        <v>9143.3328884675902</v>
      </c>
      <c r="Q366">
        <v>8339.6023314904505</v>
      </c>
      <c r="R366">
        <v>51.049920317958502</v>
      </c>
      <c r="S366" s="1">
        <f>(Table2[[#This Row],[Close Price]]-Table2[[#This Row],[20D EMA]])/Table2[[#This Row],[20D EMA]]</f>
        <v>2.9194044924034418E-3</v>
      </c>
      <c r="T366" s="1">
        <f>(Table2[[#This Row],[Close Price]]-Table2[[#This Row],[50D EMA]])/Table2[[#This Row],[50D EMA]]</f>
        <v>3.3988384249290335E-2</v>
      </c>
      <c r="U366" s="1">
        <f>(Table2[[#This Row],[Close Price]]-Table2[[#This Row],[200D EMA]])/Table2[[#This Row],[200D EMA]]</f>
        <v>0.13363918616373249</v>
      </c>
      <c r="V366">
        <v>0.47391148806806699</v>
      </c>
      <c r="W366">
        <v>9365</v>
      </c>
      <c r="X366">
        <v>9528</v>
      </c>
      <c r="Y366">
        <v>9078.85</v>
      </c>
      <c r="Z366">
        <v>9528</v>
      </c>
      <c r="AA366">
        <v>9078.85</v>
      </c>
      <c r="AB366">
        <v>9850</v>
      </c>
      <c r="AC366" s="1">
        <f>(Table2[[#This Row],[Close Price]]/Table2[[#This Row],[Day Low]])-1</f>
        <v>9.514148424986768E-3</v>
      </c>
      <c r="AD366" s="1">
        <f>(Table2[[#This Row],[Day High]]/Table2[[#This Row],[Close Price]])-1</f>
        <v>7.8167144413534562E-3</v>
      </c>
      <c r="AE366" s="1">
        <f>(Table2[[#This Row],[Close Price]]/Table2[[#This Row],[Current Week Low]])-1</f>
        <v>4.1332327332206154E-2</v>
      </c>
      <c r="AF366" s="1">
        <f>(Table2[[#This Row],[Current Week High]]/Table2[[#This Row],[Close Price]])-1</f>
        <v>7.8167144413534562E-3</v>
      </c>
      <c r="AG366" s="1">
        <f>(Table2[[#This Row],[Close Price]]/Table2[[#This Row],[Current Month Low]])-1</f>
        <v>4.1332327332206154E-2</v>
      </c>
      <c r="AH366" s="1">
        <f>(Table2[[#This Row],[Current Month High]]/Table2[[#This Row],[Close Price]])-1</f>
        <v>4.1876011465924901E-2</v>
      </c>
      <c r="AI366">
        <v>6.5675209697379797</v>
      </c>
      <c r="AJ366">
        <v>42.640957165919801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0.08</v>
      </c>
      <c r="AM366" t="s">
        <v>3121</v>
      </c>
      <c r="AN366">
        <v>-0.5</v>
      </c>
      <c r="AO366" t="s">
        <v>3120</v>
      </c>
      <c r="AP366">
        <v>9.4513695236240994E-2</v>
      </c>
      <c r="AQ366">
        <f>(Table2[[#This Row],[Sharpe Ratio]]-AVERAGE(Table2[Sharpe Ratio]))/_xlfn.STDEV.P(Table2[Sharpe Ratio])</f>
        <v>0.37641025367517172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-0.26494835544613893</v>
      </c>
      <c r="AS366">
        <f>_xlfn.RANK.AVG(Table2[[#This Row],[1Y Return vs Nifty Z-Score]],Table2[1Y Return vs Nifty Z-Score])</f>
        <v>465</v>
      </c>
      <c r="AT366">
        <f>_xlfn.RANK.AVG(Table2[[#This Row],[6M Return vs Nifty Z-Score]],Table2[6M Return vs Nifty Z-Score])</f>
        <v>404</v>
      </c>
      <c r="AU366">
        <f>_xlfn.RANK.AVG(Table2[[#This Row],[Sharpe Ratio Z-Score]],Table2[Sharpe Ratio Z-Score])</f>
        <v>242</v>
      </c>
      <c r="AV366">
        <f>(Table2[[#This Row],[Rank 1Y]]+Table2[[#This Row],[Rank 6M]]+Table2[[#This Row],[Rank Sharpe]])/3</f>
        <v>370.33333333333331</v>
      </c>
    </row>
    <row r="367" spans="1:48" x14ac:dyDescent="0.3">
      <c r="A367" t="s">
        <v>375</v>
      </c>
      <c r="B367" t="s">
        <v>376</v>
      </c>
      <c r="C367" t="s">
        <v>3083</v>
      </c>
      <c r="D367" t="s">
        <v>377</v>
      </c>
      <c r="E367">
        <v>64921.711395049999</v>
      </c>
      <c r="F367">
        <v>221.53</v>
      </c>
      <c r="G367">
        <v>72.535495791005204</v>
      </c>
      <c r="H367">
        <f>(Table2[[#This Row],[1Y Return vs Nifty]]-AVERAGE(Table2[1Y Return vs Nifty]))/_xlfn.STDEV.P(Table2[1Y Return vs Nifty])</f>
        <v>0.5938224812415599</v>
      </c>
      <c r="I367">
        <v>-11.3587133385141</v>
      </c>
      <c r="J367">
        <f>(Table2[[#This Row],[1M Return vs Nifty]]-AVERAGE(Table2[1M Return vs Nifty]))/_xlfn.STDEV.P(Table2[1M Return vs Nifty])</f>
        <v>-0.94248348385477931</v>
      </c>
      <c r="K367">
        <v>-20.136475825965199</v>
      </c>
      <c r="L367">
        <f>(Table2[[#This Row],[6M Return vs Nifty]]-AVERAGE(Table2[6M Return vs Nifty]))/_xlfn.STDEV.P(Table2[6M Return vs Nifty])</f>
        <v>-0.88247949309999252</v>
      </c>
      <c r="M367">
        <v>-5.6386340692184298</v>
      </c>
      <c r="N367">
        <f>(Table2[[#This Row],[1W Return vs Nifty]]-AVERAGE(Table2[1W Return vs Nifty]))/_xlfn.STDEV.P(Table2[1W Return vs Nifty])</f>
        <v>-0.97514299182205644</v>
      </c>
      <c r="O367">
        <v>234.86</v>
      </c>
      <c r="P367">
        <v>242.360150737862</v>
      </c>
      <c r="Q367">
        <v>220.80824086185601</v>
      </c>
      <c r="R367">
        <v>31.2575005825571</v>
      </c>
      <c r="S367" s="1">
        <f>(Table2[[#This Row],[Close Price]]-Table2[[#This Row],[20D EMA]])/Table2[[#This Row],[20D EMA]]</f>
        <v>-5.6757217065485872E-2</v>
      </c>
      <c r="T367" s="1">
        <f>(Table2[[#This Row],[Close Price]]-Table2[[#This Row],[50D EMA]])/Table2[[#This Row],[50D EMA]]</f>
        <v>-8.5947094332318674E-2</v>
      </c>
      <c r="U367" s="1">
        <f>(Table2[[#This Row],[Close Price]]-Table2[[#This Row],[200D EMA]])/Table2[[#This Row],[200D EMA]]</f>
        <v>3.2687146789758983E-3</v>
      </c>
      <c r="V367">
        <v>0.68739077151598704</v>
      </c>
      <c r="W367">
        <v>218.52</v>
      </c>
      <c r="X367">
        <v>226.2</v>
      </c>
      <c r="Y367">
        <v>218.52</v>
      </c>
      <c r="Z367">
        <v>231.48</v>
      </c>
      <c r="AA367">
        <v>218.52</v>
      </c>
      <c r="AB367">
        <v>249.14</v>
      </c>
      <c r="AC367" s="1">
        <f>(Table2[[#This Row],[Close Price]]/Table2[[#This Row],[Day Low]])-1</f>
        <v>1.3774482884861827E-2</v>
      </c>
      <c r="AD367" s="1">
        <f>(Table2[[#This Row],[Day High]]/Table2[[#This Row],[Close Price]])-1</f>
        <v>2.1080666275447912E-2</v>
      </c>
      <c r="AE367" s="1">
        <f>(Table2[[#This Row],[Close Price]]/Table2[[#This Row],[Current Week Low]])-1</f>
        <v>1.3774482884861827E-2</v>
      </c>
      <c r="AF367" s="1">
        <f>(Table2[[#This Row],[Current Week High]]/Table2[[#This Row],[Close Price]])-1</f>
        <v>4.4914909944476999E-2</v>
      </c>
      <c r="AG367" s="1">
        <f>(Table2[[#This Row],[Close Price]]/Table2[[#This Row],[Current Month Low]])-1</f>
        <v>1.3774482884861827E-2</v>
      </c>
      <c r="AH367" s="1">
        <f>(Table2[[#This Row],[Current Month High]]/Table2[[#This Row],[Close Price]])-1</f>
        <v>0.12463323251929759</v>
      </c>
      <c r="AI367">
        <v>29.2601453527739</v>
      </c>
      <c r="AJ367">
        <v>99.396939693969401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-0.11</v>
      </c>
      <c r="AM367" t="s">
        <v>3120</v>
      </c>
      <c r="AN367">
        <v>-4.8099999999999996</v>
      </c>
      <c r="AO367" t="s">
        <v>3120</v>
      </c>
      <c r="AP367">
        <v>5.9535966036421001E-2</v>
      </c>
      <c r="AQ367">
        <f>(Table2[[#This Row],[Sharpe Ratio]]-AVERAGE(Table2[Sharpe Ratio]))/_xlfn.STDEV.P(Table2[Sharpe Ratio])</f>
        <v>-3.0481710312713024E-2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146</v>
      </c>
      <c r="AT367">
        <f>_xlfn.RANK.AVG(Table2[[#This Row],[6M Return vs Nifty Z-Score]],Table2[6M Return vs Nifty Z-Score])</f>
        <v>616</v>
      </c>
      <c r="AU367">
        <f>_xlfn.RANK.AVG(Table2[[#This Row],[Sharpe Ratio Z-Score]],Table2[Sharpe Ratio Z-Score])</f>
        <v>353</v>
      </c>
      <c r="AV367">
        <f>(Table2[[#This Row],[Rank 1Y]]+Table2[[#This Row],[Rank 6M]]+Table2[[#This Row],[Rank Sharpe]])/3</f>
        <v>371.66666666666669</v>
      </c>
    </row>
    <row r="368" spans="1:48" x14ac:dyDescent="0.3">
      <c r="A368" t="s">
        <v>635</v>
      </c>
      <c r="B368" t="s">
        <v>636</v>
      </c>
      <c r="C368" t="s">
        <v>3088</v>
      </c>
      <c r="D368" t="s">
        <v>347</v>
      </c>
      <c r="E368">
        <v>27987.600688095001</v>
      </c>
      <c r="F368">
        <v>434.95</v>
      </c>
      <c r="G368">
        <v>18.138890410843398</v>
      </c>
      <c r="H368">
        <f>(Table2[[#This Row],[1Y Return vs Nifty]]-AVERAGE(Table2[1Y Return vs Nifty]))/_xlfn.STDEV.P(Table2[1Y Return vs Nifty])</f>
        <v>-0.23319620580836012</v>
      </c>
      <c r="I368">
        <v>2.2811809376664298</v>
      </c>
      <c r="J368">
        <f>(Table2[[#This Row],[1M Return vs Nifty]]-AVERAGE(Table2[1M Return vs Nifty]))/_xlfn.STDEV.P(Table2[1M Return vs Nifty])</f>
        <v>0.33829621193792098</v>
      </c>
      <c r="K368">
        <v>39.709605091458101</v>
      </c>
      <c r="L368">
        <f>(Table2[[#This Row],[6M Return vs Nifty]]-AVERAGE(Table2[6M Return vs Nifty]))/_xlfn.STDEV.P(Table2[6M Return vs Nifty])</f>
        <v>1.1602144935250287</v>
      </c>
      <c r="M368">
        <v>-2.3553167890907298</v>
      </c>
      <c r="N368">
        <f>(Table2[[#This Row],[1W Return vs Nifty]]-AVERAGE(Table2[1W Return vs Nifty]))/_xlfn.STDEV.P(Table2[1W Return vs Nifty])</f>
        <v>-0.32455542696900586</v>
      </c>
      <c r="O368">
        <v>432.98</v>
      </c>
      <c r="P368">
        <v>415.84980953260998</v>
      </c>
      <c r="Q368">
        <v>354.00712529259999</v>
      </c>
      <c r="R368">
        <v>50.602078545040698</v>
      </c>
      <c r="S368" s="1">
        <f>(Table2[[#This Row],[Close Price]]-Table2[[#This Row],[20D EMA]])/Table2[[#This Row],[20D EMA]]</f>
        <v>4.5498637350454302E-3</v>
      </c>
      <c r="T368" s="1">
        <f>(Table2[[#This Row],[Close Price]]-Table2[[#This Row],[50D EMA]])/Table2[[#This Row],[50D EMA]]</f>
        <v>4.5930501901293316E-2</v>
      </c>
      <c r="U368" s="1">
        <f>(Table2[[#This Row],[Close Price]]-Table2[[#This Row],[200D EMA]])/Table2[[#This Row],[200D EMA]]</f>
        <v>0.22864758623289774</v>
      </c>
      <c r="V368">
        <v>1.18061928860999</v>
      </c>
      <c r="W368">
        <v>434</v>
      </c>
      <c r="X368">
        <v>440</v>
      </c>
      <c r="Y368">
        <v>415.05</v>
      </c>
      <c r="Z368">
        <v>440.25</v>
      </c>
      <c r="AA368">
        <v>415.05</v>
      </c>
      <c r="AB368">
        <v>470.7</v>
      </c>
      <c r="AC368" s="1">
        <f>(Table2[[#This Row],[Close Price]]/Table2[[#This Row],[Day Low]])-1</f>
        <v>2.1889400921659696E-3</v>
      </c>
      <c r="AD368" s="1">
        <f>(Table2[[#This Row],[Day High]]/Table2[[#This Row],[Close Price]])-1</f>
        <v>1.1610529945970782E-2</v>
      </c>
      <c r="AE368" s="1">
        <f>(Table2[[#This Row],[Close Price]]/Table2[[#This Row],[Current Week Low]])-1</f>
        <v>4.7946030598722933E-2</v>
      </c>
      <c r="AF368" s="1">
        <f>(Table2[[#This Row],[Current Week High]]/Table2[[#This Row],[Close Price]])-1</f>
        <v>1.2185308656167404E-2</v>
      </c>
      <c r="AG368" s="1">
        <f>(Table2[[#This Row],[Close Price]]/Table2[[#This Row],[Current Month Low]])-1</f>
        <v>4.7946030598722933E-2</v>
      </c>
      <c r="AH368" s="1">
        <f>(Table2[[#This Row],[Current Month High]]/Table2[[#This Row],[Close Price]])-1</f>
        <v>8.2193355558110026E-2</v>
      </c>
      <c r="AI368">
        <v>8.2193355558109999</v>
      </c>
      <c r="AJ368">
        <v>66.488038277511905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0.02</v>
      </c>
      <c r="AM368" t="s">
        <v>3121</v>
      </c>
      <c r="AN368">
        <v>-1.82</v>
      </c>
      <c r="AO368" t="s">
        <v>3120</v>
      </c>
      <c r="AP368">
        <v>-5.4872475732739998E-2</v>
      </c>
      <c r="AQ368">
        <f>(Table2[[#This Row],[Sharpe Ratio]]-AVERAGE(Table2[Sharpe Ratio]))/_xlfn.STDEV.P(Table2[Sharpe Ratio])</f>
        <v>-1.3613821613484833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-0.42062308866289966</v>
      </c>
      <c r="AS368">
        <f>_xlfn.RANK.AVG(Table2[[#This Row],[1Y Return vs Nifty Z-Score]],Table2[1Y Return vs Nifty Z-Score])</f>
        <v>357</v>
      </c>
      <c r="AT368">
        <f>_xlfn.RANK.AVG(Table2[[#This Row],[6M Return vs Nifty Z-Score]],Table2[6M Return vs Nifty Z-Score])</f>
        <v>89</v>
      </c>
      <c r="AU368">
        <f>_xlfn.RANK.AVG(Table2[[#This Row],[Sharpe Ratio Z-Score]],Table2[Sharpe Ratio Z-Score])</f>
        <v>669</v>
      </c>
      <c r="AV368">
        <f>(Table2[[#This Row],[Rank 1Y]]+Table2[[#This Row],[Rank 6M]]+Table2[[#This Row],[Rank Sharpe]])/3</f>
        <v>371.66666666666669</v>
      </c>
    </row>
    <row r="369" spans="1:48" x14ac:dyDescent="0.3">
      <c r="A369" t="s">
        <v>335</v>
      </c>
      <c r="B369" t="s">
        <v>336</v>
      </c>
      <c r="C369" t="s">
        <v>3076</v>
      </c>
      <c r="D369" t="s">
        <v>57</v>
      </c>
      <c r="E369">
        <v>75443.09439672</v>
      </c>
      <c r="F369">
        <v>1879.2</v>
      </c>
      <c r="G369">
        <v>13.794958442007401</v>
      </c>
      <c r="H369">
        <f>(Table2[[#This Row],[1Y Return vs Nifty]]-AVERAGE(Table2[1Y Return vs Nifty]))/_xlfn.STDEV.P(Table2[1Y Return vs Nifty])</f>
        <v>-0.29923916728350936</v>
      </c>
      <c r="I369">
        <v>3.1675193361862801</v>
      </c>
      <c r="J369">
        <f>(Table2[[#This Row],[1M Return vs Nifty]]-AVERAGE(Table2[1M Return vs Nifty]))/_xlfn.STDEV.P(Table2[1M Return vs Nifty])</f>
        <v>0.4215229731898803</v>
      </c>
      <c r="K369">
        <v>24.533923770325199</v>
      </c>
      <c r="L369">
        <f>(Table2[[#This Row],[6M Return vs Nifty]]-AVERAGE(Table2[6M Return vs Nifty]))/_xlfn.STDEV.P(Table2[6M Return vs Nifty])</f>
        <v>0.64223115188584612</v>
      </c>
      <c r="M369">
        <v>0.87981691860347699</v>
      </c>
      <c r="N369">
        <f>(Table2[[#This Row],[1W Return vs Nifty]]-AVERAGE(Table2[1W Return vs Nifty]))/_xlfn.STDEV.P(Table2[1W Return vs Nifty])</f>
        <v>0.31648458874977181</v>
      </c>
      <c r="O369">
        <v>1822.19</v>
      </c>
      <c r="P369">
        <v>1780.75662139215</v>
      </c>
      <c r="Q369">
        <v>1576.6401704017401</v>
      </c>
      <c r="R369">
        <v>62.910305863441401</v>
      </c>
      <c r="S369" s="1">
        <f>(Table2[[#This Row],[Close Price]]-Table2[[#This Row],[20D EMA]])/Table2[[#This Row],[20D EMA]]</f>
        <v>3.1286528847156436E-2</v>
      </c>
      <c r="T369" s="1">
        <f>(Table2[[#This Row],[Close Price]]-Table2[[#This Row],[50D EMA]])/Table2[[#This Row],[50D EMA]]</f>
        <v>5.5281770358315177E-2</v>
      </c>
      <c r="U369" s="1">
        <f>(Table2[[#This Row],[Close Price]]-Table2[[#This Row],[200D EMA]])/Table2[[#This Row],[200D EMA]]</f>
        <v>0.19190163696080723</v>
      </c>
      <c r="V369">
        <v>1.01227111859052</v>
      </c>
      <c r="W369">
        <v>1847.55</v>
      </c>
      <c r="X369">
        <v>1884</v>
      </c>
      <c r="Y369">
        <v>1670</v>
      </c>
      <c r="Z369">
        <v>1884</v>
      </c>
      <c r="AA369">
        <v>1670</v>
      </c>
      <c r="AB369">
        <v>1895</v>
      </c>
      <c r="AC369" s="1">
        <f>(Table2[[#This Row],[Close Price]]/Table2[[#This Row],[Day Low]])-1</f>
        <v>1.7130794836405006E-2</v>
      </c>
      <c r="AD369" s="1">
        <f>(Table2[[#This Row],[Day High]]/Table2[[#This Row],[Close Price]])-1</f>
        <v>2.5542784163472554E-3</v>
      </c>
      <c r="AE369" s="1">
        <f>(Table2[[#This Row],[Close Price]]/Table2[[#This Row],[Current Week Low]])-1</f>
        <v>0.12526946107784442</v>
      </c>
      <c r="AF369" s="1">
        <f>(Table2[[#This Row],[Current Week High]]/Table2[[#This Row],[Close Price]])-1</f>
        <v>2.5542784163472554E-3</v>
      </c>
      <c r="AG369" s="1">
        <f>(Table2[[#This Row],[Close Price]]/Table2[[#This Row],[Current Month Low]])-1</f>
        <v>0.12526946107784442</v>
      </c>
      <c r="AH369" s="1">
        <f>(Table2[[#This Row],[Current Month High]]/Table2[[#This Row],[Close Price]])-1</f>
        <v>8.4078331204768819E-3</v>
      </c>
      <c r="AI369">
        <v>0.84078331204768797</v>
      </c>
      <c r="AJ369">
        <v>58.937708800270599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0.02</v>
      </c>
      <c r="AM369" t="s">
        <v>3121</v>
      </c>
      <c r="AN369">
        <v>7.84</v>
      </c>
      <c r="AO369" t="s">
        <v>3121</v>
      </c>
      <c r="AP369">
        <v>-4.9307016535239997E-3</v>
      </c>
      <c r="AQ369">
        <f>(Table2[[#This Row],[Sharpe Ratio]]-AVERAGE(Table2[Sharpe Ratio]))/_xlfn.STDEV.P(Table2[Sharpe Ratio])</f>
        <v>-0.78041515734308864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0.30058438919890029</v>
      </c>
      <c r="AS369">
        <f>_xlfn.RANK.AVG(Table2[[#This Row],[1Y Return vs Nifty Z-Score]],Table2[1Y Return vs Nifty Z-Score])</f>
        <v>387</v>
      </c>
      <c r="AT369">
        <f>_xlfn.RANK.AVG(Table2[[#This Row],[6M Return vs Nifty Z-Score]],Table2[6M Return vs Nifty Z-Score])</f>
        <v>147</v>
      </c>
      <c r="AU369">
        <f>_xlfn.RANK.AVG(Table2[[#This Row],[Sharpe Ratio Z-Score]],Table2[Sharpe Ratio Z-Score])</f>
        <v>583</v>
      </c>
      <c r="AV369">
        <f>(Table2[[#This Row],[Rank 1Y]]+Table2[[#This Row],[Rank 6M]]+Table2[[#This Row],[Rank Sharpe]])/3</f>
        <v>372.33333333333331</v>
      </c>
    </row>
    <row r="370" spans="1:48" x14ac:dyDescent="0.3">
      <c r="A370" t="s">
        <v>478</v>
      </c>
      <c r="B370" t="s">
        <v>479</v>
      </c>
      <c r="C370" t="s">
        <v>3091</v>
      </c>
      <c r="D370" t="s">
        <v>480</v>
      </c>
      <c r="E370">
        <v>42176.196778600002</v>
      </c>
      <c r="F370">
        <v>37439.800000000003</v>
      </c>
      <c r="G370">
        <v>15.436307029332299</v>
      </c>
      <c r="H370">
        <f>(Table2[[#This Row],[1Y Return vs Nifty]]-AVERAGE(Table2[1Y Return vs Nifty]))/_xlfn.STDEV.P(Table2[1Y Return vs Nifty])</f>
        <v>-0.27428492713940422</v>
      </c>
      <c r="I370">
        <v>-5.3622563999214199</v>
      </c>
      <c r="J370">
        <f>(Table2[[#This Row],[1M Return vs Nifty]]-AVERAGE(Table2[1M Return vs Nifty]))/_xlfn.STDEV.P(Table2[1M Return vs Nifty])</f>
        <v>-0.37941898070414581</v>
      </c>
      <c r="K370">
        <v>2.8286329019786498</v>
      </c>
      <c r="L370">
        <f>(Table2[[#This Row],[6M Return vs Nifty]]-AVERAGE(Table2[6M Return vs Nifty]))/_xlfn.STDEV.P(Table2[6M Return vs Nifty])</f>
        <v>-9.8623829009157463E-2</v>
      </c>
      <c r="M370">
        <v>-4.1546153568362101</v>
      </c>
      <c r="N370">
        <f>(Table2[[#This Row],[1W Return vs Nifty]]-AVERAGE(Table2[1W Return vs Nifty]))/_xlfn.STDEV.P(Table2[1W Return vs Nifty])</f>
        <v>-0.68108547684209797</v>
      </c>
      <c r="O370">
        <v>38217.14</v>
      </c>
      <c r="P370">
        <v>37017.2070109907</v>
      </c>
      <c r="Q370">
        <v>33124.740271402297</v>
      </c>
      <c r="R370">
        <v>36.797822388505601</v>
      </c>
      <c r="S370" s="1">
        <f>(Table2[[#This Row],[Close Price]]-Table2[[#This Row],[20D EMA]])/Table2[[#This Row],[20D EMA]]</f>
        <v>-2.0340088243128517E-2</v>
      </c>
      <c r="T370" s="1">
        <f>(Table2[[#This Row],[Close Price]]-Table2[[#This Row],[50D EMA]])/Table2[[#This Row],[50D EMA]]</f>
        <v>1.1416123017704491E-2</v>
      </c>
      <c r="U370" s="1">
        <f>(Table2[[#This Row],[Close Price]]-Table2[[#This Row],[200D EMA]])/Table2[[#This Row],[200D EMA]]</f>
        <v>0.13026697547642485</v>
      </c>
      <c r="V370">
        <v>0.68377101738885404</v>
      </c>
      <c r="W370">
        <v>36915.949999999997</v>
      </c>
      <c r="X370">
        <v>37541.050000000003</v>
      </c>
      <c r="Y370">
        <v>36915.949999999997</v>
      </c>
      <c r="Z370">
        <v>39500</v>
      </c>
      <c r="AA370">
        <v>36915.949999999997</v>
      </c>
      <c r="AB370">
        <v>39949</v>
      </c>
      <c r="AC370" s="1">
        <f>(Table2[[#This Row],[Close Price]]/Table2[[#This Row],[Day Low]])-1</f>
        <v>1.4190343198536404E-2</v>
      </c>
      <c r="AD370" s="1">
        <f>(Table2[[#This Row],[Day High]]/Table2[[#This Row],[Close Price]])-1</f>
        <v>2.7043413693448315E-3</v>
      </c>
      <c r="AE370" s="1">
        <f>(Table2[[#This Row],[Close Price]]/Table2[[#This Row],[Current Week Low]])-1</f>
        <v>1.4190343198536404E-2</v>
      </c>
      <c r="AF370" s="1">
        <f>(Table2[[#This Row],[Current Week High]]/Table2[[#This Row],[Close Price]])-1</f>
        <v>5.5027003349376713E-2</v>
      </c>
      <c r="AG370" s="1">
        <f>(Table2[[#This Row],[Close Price]]/Table2[[#This Row],[Current Month Low]])-1</f>
        <v>1.4190343198536404E-2</v>
      </c>
      <c r="AH370" s="1">
        <f>(Table2[[#This Row],[Current Month High]]/Table2[[#This Row],[Close Price]])-1</f>
        <v>6.7019588779854589E-2</v>
      </c>
      <c r="AI370">
        <v>9.12585003125014</v>
      </c>
      <c r="AJ370">
        <v>40.603124530569303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</v>
      </c>
      <c r="AM370">
        <v>0</v>
      </c>
      <c r="AN370">
        <v>-2.52</v>
      </c>
      <c r="AO370" t="s">
        <v>3120</v>
      </c>
      <c r="AP370">
        <v>3.8470911239154998E-2</v>
      </c>
      <c r="AQ370">
        <f>(Table2[[#This Row],[Sharpe Ratio]]-AVERAGE(Table2[Sharpe Ratio]))/_xlfn.STDEV.P(Table2[Sharpe Ratio])</f>
        <v>-0.27552910801559438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-1.7089423217103998</v>
      </c>
      <c r="AS370">
        <f>_xlfn.RANK.AVG(Table2[[#This Row],[1Y Return vs Nifty Z-Score]],Table2[1Y Return vs Nifty Z-Score])</f>
        <v>375</v>
      </c>
      <c r="AT370">
        <f>_xlfn.RANK.AVG(Table2[[#This Row],[6M Return vs Nifty Z-Score]],Table2[6M Return vs Nifty Z-Score])</f>
        <v>342</v>
      </c>
      <c r="AU370">
        <f>_xlfn.RANK.AVG(Table2[[#This Row],[Sharpe Ratio Z-Score]],Table2[Sharpe Ratio Z-Score])</f>
        <v>410</v>
      </c>
      <c r="AV370">
        <f>(Table2[[#This Row],[Rank 1Y]]+Table2[[#This Row],[Rank 6M]]+Table2[[#This Row],[Rank Sharpe]])/3</f>
        <v>375.66666666666669</v>
      </c>
    </row>
    <row r="371" spans="1:48" x14ac:dyDescent="0.3">
      <c r="A371" t="s">
        <v>305</v>
      </c>
      <c r="B371" t="s">
        <v>306</v>
      </c>
      <c r="C371" t="s">
        <v>3076</v>
      </c>
      <c r="D371" t="s">
        <v>256</v>
      </c>
      <c r="E371">
        <v>88290.647950725004</v>
      </c>
      <c r="F371">
        <v>4133.25</v>
      </c>
      <c r="G371">
        <v>39.795929602043401</v>
      </c>
      <c r="H371">
        <f>(Table2[[#This Row],[1Y Return vs Nifty]]-AVERAGE(Table2[1Y Return vs Nifty]))/_xlfn.STDEV.P(Table2[1Y Return vs Nifty])</f>
        <v>9.6066548588201295E-2</v>
      </c>
      <c r="I371">
        <v>-1.06459479437698</v>
      </c>
      <c r="J371">
        <f>(Table2[[#This Row],[1M Return vs Nifty]]-AVERAGE(Table2[1M Return vs Nifty]))/_xlfn.STDEV.P(Table2[1M Return vs Nifty])</f>
        <v>2.412943487129492E-2</v>
      </c>
      <c r="K371">
        <v>1.78809994806102</v>
      </c>
      <c r="L371">
        <f>(Table2[[#This Row],[6M Return vs Nifty]]-AVERAGE(Table2[6M Return vs Nifty]))/_xlfn.STDEV.P(Table2[6M Return vs Nifty])</f>
        <v>-0.13413977884696729</v>
      </c>
      <c r="M371">
        <v>1.5799226820416199</v>
      </c>
      <c r="N371">
        <f>(Table2[[#This Row],[1W Return vs Nifty]]-AVERAGE(Table2[1W Return vs Nifty]))/_xlfn.STDEV.P(Table2[1W Return vs Nifty])</f>
        <v>0.4552101717239192</v>
      </c>
      <c r="O371">
        <v>4089.46</v>
      </c>
      <c r="P371">
        <v>4027.0901682857002</v>
      </c>
      <c r="Q371">
        <v>3582.7130673882998</v>
      </c>
      <c r="R371">
        <v>56.017884452694098</v>
      </c>
      <c r="S371" s="1">
        <f>(Table2[[#This Row],[Close Price]]-Table2[[#This Row],[20D EMA]])/Table2[[#This Row],[20D EMA]]</f>
        <v>1.0708015239175823E-2</v>
      </c>
      <c r="T371" s="1">
        <f>(Table2[[#This Row],[Close Price]]-Table2[[#This Row],[50D EMA]])/Table2[[#This Row],[50D EMA]]</f>
        <v>2.6361424074964574E-2</v>
      </c>
      <c r="U371" s="1">
        <f>(Table2[[#This Row],[Close Price]]-Table2[[#This Row],[200D EMA]])/Table2[[#This Row],[200D EMA]]</f>
        <v>0.15366481274288221</v>
      </c>
      <c r="V371">
        <v>1.07008587713736</v>
      </c>
      <c r="W371">
        <v>4112.3</v>
      </c>
      <c r="X371">
        <v>4189.1499999999996</v>
      </c>
      <c r="Y371">
        <v>3955.55</v>
      </c>
      <c r="Z371">
        <v>4189.1499999999996</v>
      </c>
      <c r="AA371">
        <v>3955.55</v>
      </c>
      <c r="AB371">
        <v>4211.95</v>
      </c>
      <c r="AC371" s="1">
        <f>(Table2[[#This Row],[Close Price]]/Table2[[#This Row],[Day Low]])-1</f>
        <v>5.0944726795223438E-3</v>
      </c>
      <c r="AD371" s="1">
        <f>(Table2[[#This Row],[Day High]]/Table2[[#This Row],[Close Price]])-1</f>
        <v>1.3524466219076992E-2</v>
      </c>
      <c r="AE371" s="1">
        <f>(Table2[[#This Row],[Close Price]]/Table2[[#This Row],[Current Week Low]])-1</f>
        <v>4.4924220399185977E-2</v>
      </c>
      <c r="AF371" s="1">
        <f>(Table2[[#This Row],[Current Week High]]/Table2[[#This Row],[Close Price]])-1</f>
        <v>1.3524466219076992E-2</v>
      </c>
      <c r="AG371" s="1">
        <f>(Table2[[#This Row],[Close Price]]/Table2[[#This Row],[Current Month Low]])-1</f>
        <v>4.4924220399185977E-2</v>
      </c>
      <c r="AH371" s="1">
        <f>(Table2[[#This Row],[Current Month High]]/Table2[[#This Row],[Close Price]])-1</f>
        <v>1.9040706465856205E-2</v>
      </c>
      <c r="AI371">
        <v>3.9472570011492101</v>
      </c>
      <c r="AJ371">
        <v>71.074688023840494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0.01</v>
      </c>
      <c r="AM371" t="s">
        <v>3121</v>
      </c>
      <c r="AN371">
        <v>1.81</v>
      </c>
      <c r="AO371" t="s">
        <v>3121</v>
      </c>
      <c r="AP371">
        <v>1.4972415073669001E-2</v>
      </c>
      <c r="AQ371">
        <f>(Table2[[#This Row],[Sharpe Ratio]]-AVERAGE(Table2[Sharpe Ratio]))/_xlfn.STDEV.P(Table2[Sharpe Ratio])</f>
        <v>-0.5488844536675237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-0.10761807733107553</v>
      </c>
      <c r="AS371">
        <f>_xlfn.RANK.AVG(Table2[[#This Row],[1Y Return vs Nifty Z-Score]],Table2[1Y Return vs Nifty Z-Score])</f>
        <v>276</v>
      </c>
      <c r="AT371">
        <f>_xlfn.RANK.AVG(Table2[[#This Row],[6M Return vs Nifty Z-Score]],Table2[6M Return vs Nifty Z-Score])</f>
        <v>359</v>
      </c>
      <c r="AU371">
        <f>_xlfn.RANK.AVG(Table2[[#This Row],[Sharpe Ratio Z-Score]],Table2[Sharpe Ratio Z-Score])</f>
        <v>493</v>
      </c>
      <c r="AV371">
        <f>(Table2[[#This Row],[Rank 1Y]]+Table2[[#This Row],[Rank 6M]]+Table2[[#This Row],[Rank Sharpe]])/3</f>
        <v>376</v>
      </c>
    </row>
    <row r="372" spans="1:48" x14ac:dyDescent="0.3">
      <c r="A372" t="s">
        <v>394</v>
      </c>
      <c r="B372" t="s">
        <v>395</v>
      </c>
      <c r="C372" t="s">
        <v>3082</v>
      </c>
      <c r="D372" t="s">
        <v>396</v>
      </c>
      <c r="E372">
        <v>59134.761835049998</v>
      </c>
      <c r="F372">
        <v>3058.95</v>
      </c>
      <c r="G372">
        <v>5.7738644487891904</v>
      </c>
      <c r="H372">
        <f>(Table2[[#This Row],[1Y Return vs Nifty]]-AVERAGE(Table2[1Y Return vs Nifty]))/_xlfn.STDEV.P(Table2[1Y Return vs Nifty])</f>
        <v>-0.42118785464396302</v>
      </c>
      <c r="I372">
        <v>-1.21649420726562</v>
      </c>
      <c r="J372">
        <f>(Table2[[#This Row],[1M Return vs Nifty]]-AVERAGE(Table2[1M Return vs Nifty]))/_xlfn.STDEV.P(Table2[1M Return vs Nifty])</f>
        <v>9.8661510150302931E-3</v>
      </c>
      <c r="K372">
        <v>21.275221558670498</v>
      </c>
      <c r="L372">
        <f>(Table2[[#This Row],[6M Return vs Nifty]]-AVERAGE(Table2[6M Return vs Nifty]))/_xlfn.STDEV.P(Table2[6M Return vs Nifty])</f>
        <v>0.53100362771206577</v>
      </c>
      <c r="M372">
        <v>-3.5351443607767101</v>
      </c>
      <c r="N372">
        <f>(Table2[[#This Row],[1W Return vs Nifty]]-AVERAGE(Table2[1W Return vs Nifty]))/_xlfn.STDEV.P(Table2[1W Return vs Nifty])</f>
        <v>-0.5583376299426448</v>
      </c>
      <c r="O372">
        <v>3188.01</v>
      </c>
      <c r="P372">
        <v>3108.0906527653801</v>
      </c>
      <c r="Q372">
        <v>2741.6352783984498</v>
      </c>
      <c r="R372">
        <v>32.411137541030499</v>
      </c>
      <c r="S372" s="1">
        <f>(Table2[[#This Row],[Close Price]]-Table2[[#This Row],[20D EMA]])/Table2[[#This Row],[20D EMA]]</f>
        <v>-4.0482934495186779E-2</v>
      </c>
      <c r="T372" s="1">
        <f>(Table2[[#This Row],[Close Price]]-Table2[[#This Row],[50D EMA]])/Table2[[#This Row],[50D EMA]]</f>
        <v>-1.5810559682890236E-2</v>
      </c>
      <c r="U372" s="1">
        <f>(Table2[[#This Row],[Close Price]]-Table2[[#This Row],[200D EMA]])/Table2[[#This Row],[200D EMA]]</f>
        <v>0.11573921743044982</v>
      </c>
      <c r="V372">
        <v>0.75428735895866905</v>
      </c>
      <c r="W372">
        <v>3013.55</v>
      </c>
      <c r="X372">
        <v>3167.95</v>
      </c>
      <c r="Y372">
        <v>3013.55</v>
      </c>
      <c r="Z372">
        <v>3240</v>
      </c>
      <c r="AA372">
        <v>3013.55</v>
      </c>
      <c r="AB372">
        <v>3375</v>
      </c>
      <c r="AC372" s="1">
        <f>(Table2[[#This Row],[Close Price]]/Table2[[#This Row],[Day Low]])-1</f>
        <v>1.5065288447180025E-2</v>
      </c>
      <c r="AD372" s="1">
        <f>(Table2[[#This Row],[Day High]]/Table2[[#This Row],[Close Price]])-1</f>
        <v>3.5633142091240355E-2</v>
      </c>
      <c r="AE372" s="1">
        <f>(Table2[[#This Row],[Close Price]]/Table2[[#This Row],[Current Week Low]])-1</f>
        <v>1.5065288447180025E-2</v>
      </c>
      <c r="AF372" s="1">
        <f>(Table2[[#This Row],[Current Week High]]/Table2[[#This Row],[Close Price]])-1</f>
        <v>5.9186975923110952E-2</v>
      </c>
      <c r="AG372" s="1">
        <f>(Table2[[#This Row],[Close Price]]/Table2[[#This Row],[Current Month Low]])-1</f>
        <v>1.5065288447180025E-2</v>
      </c>
      <c r="AH372" s="1">
        <f>(Table2[[#This Row],[Current Month High]]/Table2[[#This Row],[Close Price]])-1</f>
        <v>0.10331976658657394</v>
      </c>
      <c r="AI372">
        <v>10.3319766586573</v>
      </c>
      <c r="AJ372">
        <v>39.436138207676102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-0.1</v>
      </c>
      <c r="AM372" t="s">
        <v>3120</v>
      </c>
      <c r="AN372">
        <v>-2.4700000000000002</v>
      </c>
      <c r="AO372" t="s">
        <v>3120</v>
      </c>
      <c r="AP372">
        <v>7.6359222873330001E-3</v>
      </c>
      <c r="AQ372">
        <f>(Table2[[#This Row],[Sharpe Ratio]]-AVERAGE(Table2[Sharpe Ratio]))/_xlfn.STDEV.P(Table2[Sharpe Ratio])</f>
        <v>-0.63422904369398447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-1.0728847495534963</v>
      </c>
      <c r="AS372">
        <f>_xlfn.RANK.AVG(Table2[[#This Row],[1Y Return vs Nifty Z-Score]],Table2[1Y Return vs Nifty Z-Score])</f>
        <v>441</v>
      </c>
      <c r="AT372">
        <f>_xlfn.RANK.AVG(Table2[[#This Row],[6M Return vs Nifty Z-Score]],Table2[6M Return vs Nifty Z-Score])</f>
        <v>178</v>
      </c>
      <c r="AU372">
        <f>_xlfn.RANK.AVG(Table2[[#This Row],[Sharpe Ratio Z-Score]],Table2[Sharpe Ratio Z-Score])</f>
        <v>512</v>
      </c>
      <c r="AV372">
        <f>(Table2[[#This Row],[Rank 1Y]]+Table2[[#This Row],[Rank 6M]]+Table2[[#This Row],[Rank Sharpe]])/3</f>
        <v>377</v>
      </c>
    </row>
    <row r="373" spans="1:48" x14ac:dyDescent="0.3">
      <c r="A373" t="s">
        <v>177</v>
      </c>
      <c r="B373" t="s">
        <v>178</v>
      </c>
      <c r="C373" t="s">
        <v>3078</v>
      </c>
      <c r="D373" t="s">
        <v>179</v>
      </c>
      <c r="E373">
        <v>147787.86194256</v>
      </c>
      <c r="F373">
        <v>1444.8</v>
      </c>
      <c r="G373">
        <v>17.709964473861699</v>
      </c>
      <c r="H373">
        <f>(Table2[[#This Row],[1Y Return vs Nifty]]-AVERAGE(Table2[1Y Return vs Nifty]))/_xlfn.STDEV.P(Table2[1Y Return vs Nifty])</f>
        <v>-0.2397173804802934</v>
      </c>
      <c r="I373">
        <v>2.40790540646816</v>
      </c>
      <c r="J373">
        <f>(Table2[[#This Row],[1M Return vs Nifty]]-AVERAGE(Table2[1M Return vs Nifty]))/_xlfn.STDEV.P(Table2[1M Return vs Nifty])</f>
        <v>0.35019558031387743</v>
      </c>
      <c r="K373">
        <v>6.6900954087589204</v>
      </c>
      <c r="L373">
        <f>(Table2[[#This Row],[6M Return vs Nifty]]-AVERAGE(Table2[6M Return vs Nifty]))/_xlfn.STDEV.P(Table2[6M Return vs Nifty])</f>
        <v>3.317738706481984E-2</v>
      </c>
      <c r="M373">
        <v>0.43900260342352199</v>
      </c>
      <c r="N373">
        <f>(Table2[[#This Row],[1W Return vs Nifty]]-AVERAGE(Table2[1W Return vs Nifty]))/_xlfn.STDEV.P(Table2[1W Return vs Nifty])</f>
        <v>0.22913746771426291</v>
      </c>
      <c r="O373">
        <v>1455.81</v>
      </c>
      <c r="P373">
        <v>1413.83284957611</v>
      </c>
      <c r="Q373">
        <v>1256.95064670545</v>
      </c>
      <c r="R373">
        <v>43.6951499577481</v>
      </c>
      <c r="S373" s="1">
        <f>(Table2[[#This Row],[Close Price]]-Table2[[#This Row],[20D EMA]])/Table2[[#This Row],[20D EMA]]</f>
        <v>-7.5628000906711665E-3</v>
      </c>
      <c r="T373" s="1">
        <f>(Table2[[#This Row],[Close Price]]-Table2[[#This Row],[50D EMA]])/Table2[[#This Row],[50D EMA]]</f>
        <v>2.1902978441316039E-2</v>
      </c>
      <c r="U373" s="1">
        <f>(Table2[[#This Row],[Close Price]]-Table2[[#This Row],[200D EMA]])/Table2[[#This Row],[200D EMA]]</f>
        <v>0.14944847181304644</v>
      </c>
      <c r="V373">
        <v>1.00342684894329</v>
      </c>
      <c r="W373">
        <v>1442.05</v>
      </c>
      <c r="X373">
        <v>1475.9</v>
      </c>
      <c r="Y373">
        <v>1426.5</v>
      </c>
      <c r="Z373">
        <v>1509</v>
      </c>
      <c r="AA373">
        <v>1426.5</v>
      </c>
      <c r="AB373">
        <v>1509</v>
      </c>
      <c r="AC373" s="1">
        <f>(Table2[[#This Row],[Close Price]]/Table2[[#This Row],[Day Low]])-1</f>
        <v>1.9070073853195701E-3</v>
      </c>
      <c r="AD373" s="1">
        <f>(Table2[[#This Row],[Day High]]/Table2[[#This Row],[Close Price]])-1</f>
        <v>2.1525470653377621E-2</v>
      </c>
      <c r="AE373" s="1">
        <f>(Table2[[#This Row],[Close Price]]/Table2[[#This Row],[Current Week Low]])-1</f>
        <v>1.2828601472134604E-2</v>
      </c>
      <c r="AF373" s="1">
        <f>(Table2[[#This Row],[Current Week High]]/Table2[[#This Row],[Close Price]])-1</f>
        <v>4.4435215946843964E-2</v>
      </c>
      <c r="AG373" s="1">
        <f>(Table2[[#This Row],[Close Price]]/Table2[[#This Row],[Current Month Low]])-1</f>
        <v>1.2828601472134604E-2</v>
      </c>
      <c r="AH373" s="1">
        <f>(Table2[[#This Row],[Current Month High]]/Table2[[#This Row],[Close Price]])-1</f>
        <v>4.4435215946843964E-2</v>
      </c>
      <c r="AI373">
        <v>5.5509413067552602</v>
      </c>
      <c r="AJ373">
        <v>50.531360700145797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-0.01</v>
      </c>
      <c r="AM373" t="s">
        <v>3120</v>
      </c>
      <c r="AN373">
        <v>-0.98</v>
      </c>
      <c r="AO373" t="s">
        <v>3120</v>
      </c>
      <c r="AP373">
        <v>1.991237428624E-2</v>
      </c>
      <c r="AQ373">
        <f>(Table2[[#This Row],[Sharpe Ratio]]-AVERAGE(Table2[Sharpe Ratio]))/_xlfn.STDEV.P(Table2[Sharpe Ratio])</f>
        <v>-0.49141846739551032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-0.1186254127828435</v>
      </c>
      <c r="AS373">
        <f>_xlfn.RANK.AVG(Table2[[#This Row],[1Y Return vs Nifty Z-Score]],Table2[1Y Return vs Nifty Z-Score])</f>
        <v>359</v>
      </c>
      <c r="AT373">
        <f>_xlfn.RANK.AVG(Table2[[#This Row],[6M Return vs Nifty Z-Score]],Table2[6M Return vs Nifty Z-Score])</f>
        <v>303</v>
      </c>
      <c r="AU373">
        <f>_xlfn.RANK.AVG(Table2[[#This Row],[Sharpe Ratio Z-Score]],Table2[Sharpe Ratio Z-Score])</f>
        <v>474</v>
      </c>
      <c r="AV373">
        <f>(Table2[[#This Row],[Rank 1Y]]+Table2[[#This Row],[Rank 6M]]+Table2[[#This Row],[Rank Sharpe]])/3</f>
        <v>378.66666666666669</v>
      </c>
    </row>
    <row r="374" spans="1:48" x14ac:dyDescent="0.3">
      <c r="A374" t="s">
        <v>738</v>
      </c>
      <c r="B374" t="s">
        <v>739</v>
      </c>
      <c r="C374" t="s">
        <v>3080</v>
      </c>
      <c r="D374" t="s">
        <v>54</v>
      </c>
      <c r="E374">
        <v>22218.512721340001</v>
      </c>
      <c r="F374">
        <v>1130.3499999999999</v>
      </c>
      <c r="G374">
        <v>19.655993596977499</v>
      </c>
      <c r="H374">
        <f>(Table2[[#This Row],[1Y Return vs Nifty]]-AVERAGE(Table2[1Y Return vs Nifty]))/_xlfn.STDEV.P(Table2[1Y Return vs Nifty])</f>
        <v>-0.21013093038634917</v>
      </c>
      <c r="I374">
        <v>22.649032417346401</v>
      </c>
      <c r="J374">
        <f>(Table2[[#This Row],[1M Return vs Nifty]]-AVERAGE(Table2[1M Return vs Nifty]))/_xlfn.STDEV.P(Table2[1M Return vs Nifty])</f>
        <v>2.2508279437747949</v>
      </c>
      <c r="K374">
        <v>4.9526422412338897</v>
      </c>
      <c r="L374">
        <f>(Table2[[#This Row],[6M Return vs Nifty]]-AVERAGE(Table2[6M Return vs Nifty]))/_xlfn.STDEV.P(Table2[6M Return vs Nifty])</f>
        <v>-2.6126164361430896E-2</v>
      </c>
      <c r="M374">
        <v>2.3039554406923699</v>
      </c>
      <c r="N374">
        <f>(Table2[[#This Row],[1W Return vs Nifty]]-AVERAGE(Table2[1W Return vs Nifty]))/_xlfn.STDEV.P(Table2[1W Return vs Nifty])</f>
        <v>0.59867687601577713</v>
      </c>
      <c r="O374">
        <v>1144.6199999999999</v>
      </c>
      <c r="P374">
        <v>1061.9479895561699</v>
      </c>
      <c r="Q374">
        <v>933.86794640600203</v>
      </c>
      <c r="R374">
        <v>41.480476010919702</v>
      </c>
      <c r="S374" s="1">
        <f>(Table2[[#This Row],[Close Price]]-Table2[[#This Row],[20D EMA]])/Table2[[#This Row],[20D EMA]]</f>
        <v>-1.2467019622232692E-2</v>
      </c>
      <c r="T374" s="1">
        <f>(Table2[[#This Row],[Close Price]]-Table2[[#This Row],[50D EMA]])/Table2[[#This Row],[50D EMA]]</f>
        <v>6.4411827242516775E-2</v>
      </c>
      <c r="U374" s="1">
        <f>(Table2[[#This Row],[Close Price]]-Table2[[#This Row],[200D EMA]])/Table2[[#This Row],[200D EMA]]</f>
        <v>0.210395971240003</v>
      </c>
      <c r="V374">
        <v>0.80877600044204501</v>
      </c>
      <c r="W374">
        <v>1121.0999999999999</v>
      </c>
      <c r="X374">
        <v>1220.0999999999999</v>
      </c>
      <c r="Y374">
        <v>1121.0999999999999</v>
      </c>
      <c r="Z374">
        <v>1284.95</v>
      </c>
      <c r="AA374">
        <v>1121.0999999999999</v>
      </c>
      <c r="AB374">
        <v>1284.95</v>
      </c>
      <c r="AC374" s="1">
        <f>(Table2[[#This Row],[Close Price]]/Table2[[#This Row],[Day Low]])-1</f>
        <v>8.2508250825081841E-3</v>
      </c>
      <c r="AD374" s="1">
        <f>(Table2[[#This Row],[Day High]]/Table2[[#This Row],[Close Price]])-1</f>
        <v>7.9400185783164545E-2</v>
      </c>
      <c r="AE374" s="1">
        <f>(Table2[[#This Row],[Close Price]]/Table2[[#This Row],[Current Week Low]])-1</f>
        <v>8.2508250825081841E-3</v>
      </c>
      <c r="AF374" s="1">
        <f>(Table2[[#This Row],[Current Week High]]/Table2[[#This Row],[Close Price]])-1</f>
        <v>0.13677179634626446</v>
      </c>
      <c r="AG374" s="1">
        <f>(Table2[[#This Row],[Close Price]]/Table2[[#This Row],[Current Month Low]])-1</f>
        <v>8.2508250825081841E-3</v>
      </c>
      <c r="AH374" s="1">
        <f>(Table2[[#This Row],[Current Month High]]/Table2[[#This Row],[Close Price]])-1</f>
        <v>0.13677179634626446</v>
      </c>
      <c r="AI374">
        <v>13.6771796346264</v>
      </c>
      <c r="AJ374">
        <v>59.845860142826801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0.03</v>
      </c>
      <c r="AM374" t="s">
        <v>3121</v>
      </c>
      <c r="AN374">
        <v>-3.83</v>
      </c>
      <c r="AO374" t="s">
        <v>3120</v>
      </c>
      <c r="AP374">
        <v>2.0213958465482001E-2</v>
      </c>
      <c r="AQ374">
        <f>(Table2[[#This Row],[Sharpe Ratio]]-AVERAGE(Table2[Sharpe Ratio]))/_xlfn.STDEV.P(Table2[Sharpe Ratio])</f>
        <v>-0.48791017278043036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2.1253375522623617</v>
      </c>
      <c r="AS374">
        <f>_xlfn.RANK.AVG(Table2[[#This Row],[1Y Return vs Nifty Z-Score]],Table2[1Y Return vs Nifty Z-Score])</f>
        <v>346</v>
      </c>
      <c r="AT374">
        <f>_xlfn.RANK.AVG(Table2[[#This Row],[6M Return vs Nifty Z-Score]],Table2[6M Return vs Nifty Z-Score])</f>
        <v>321</v>
      </c>
      <c r="AU374">
        <f>_xlfn.RANK.AVG(Table2[[#This Row],[Sharpe Ratio Z-Score]],Table2[Sharpe Ratio Z-Score])</f>
        <v>471</v>
      </c>
      <c r="AV374">
        <f>(Table2[[#This Row],[Rank 1Y]]+Table2[[#This Row],[Rank 6M]]+Table2[[#This Row],[Rank Sharpe]])/3</f>
        <v>379.33333333333331</v>
      </c>
    </row>
    <row r="375" spans="1:48" x14ac:dyDescent="0.3">
      <c r="A375" t="s">
        <v>1446</v>
      </c>
      <c r="B375" t="s">
        <v>1447</v>
      </c>
      <c r="C375" t="s">
        <v>3090</v>
      </c>
      <c r="D375" t="s">
        <v>380</v>
      </c>
      <c r="E375">
        <v>7094.277670722</v>
      </c>
      <c r="F375">
        <v>87.07</v>
      </c>
      <c r="G375">
        <v>8.7120455426204195</v>
      </c>
      <c r="H375">
        <f>(Table2[[#This Row],[1Y Return vs Nifty]]-AVERAGE(Table2[1Y Return vs Nifty]))/_xlfn.STDEV.P(Table2[1Y Return vs Nifty])</f>
        <v>-0.37651722393910314</v>
      </c>
      <c r="I375">
        <v>-11.101063435745999</v>
      </c>
      <c r="J375">
        <f>(Table2[[#This Row],[1M Return vs Nifty]]-AVERAGE(Table2[1M Return vs Nifty]))/_xlfn.STDEV.P(Table2[1M Return vs Nifty])</f>
        <v>-0.91829027843788569</v>
      </c>
      <c r="K375">
        <v>-5.4898048338585896</v>
      </c>
      <c r="L375">
        <f>(Table2[[#This Row],[6M Return vs Nifty]]-AVERAGE(Table2[6M Return vs Nifty]))/_xlfn.STDEV.P(Table2[6M Return vs Nifty])</f>
        <v>-0.38255257556409533</v>
      </c>
      <c r="M375">
        <v>-4.9616165035650104</v>
      </c>
      <c r="N375">
        <f>(Table2[[#This Row],[1W Return vs Nifty]]-AVERAGE(Table2[1W Return vs Nifty]))/_xlfn.STDEV.P(Table2[1W Return vs Nifty])</f>
        <v>-0.8409923229034354</v>
      </c>
      <c r="O375">
        <v>85.7</v>
      </c>
      <c r="P375">
        <v>82.717425681894497</v>
      </c>
      <c r="Q375">
        <v>74.612165533882703</v>
      </c>
      <c r="R375">
        <v>54.302633270472398</v>
      </c>
      <c r="S375" s="1">
        <f>(Table2[[#This Row],[Close Price]]-Table2[[#This Row],[20D EMA]])/Table2[[#This Row],[20D EMA]]</f>
        <v>1.5985997666277601E-2</v>
      </c>
      <c r="T375" s="1">
        <f>(Table2[[#This Row],[Close Price]]-Table2[[#This Row],[50D EMA]])/Table2[[#This Row],[50D EMA]]</f>
        <v>5.2619799059561455E-2</v>
      </c>
      <c r="U375" s="1">
        <f>(Table2[[#This Row],[Close Price]]-Table2[[#This Row],[200D EMA]])/Table2[[#This Row],[200D EMA]]</f>
        <v>0.1669678714855149</v>
      </c>
      <c r="V375">
        <v>1.00708465771323</v>
      </c>
      <c r="W375">
        <v>83.12</v>
      </c>
      <c r="X375">
        <v>88.87</v>
      </c>
      <c r="Y375">
        <v>81.25</v>
      </c>
      <c r="Z375">
        <v>88.87</v>
      </c>
      <c r="AA375">
        <v>81.25</v>
      </c>
      <c r="AB375">
        <v>94.29</v>
      </c>
      <c r="AC375" s="1">
        <f>(Table2[[#This Row],[Close Price]]/Table2[[#This Row],[Day Low]])-1</f>
        <v>4.7521655437920973E-2</v>
      </c>
      <c r="AD375" s="1">
        <f>(Table2[[#This Row],[Day High]]/Table2[[#This Row],[Close Price]])-1</f>
        <v>2.0673021706672845E-2</v>
      </c>
      <c r="AE375" s="1">
        <f>(Table2[[#This Row],[Close Price]]/Table2[[#This Row],[Current Week Low]])-1</f>
        <v>7.1630769230769165E-2</v>
      </c>
      <c r="AF375" s="1">
        <f>(Table2[[#This Row],[Current Week High]]/Table2[[#This Row],[Close Price]])-1</f>
        <v>2.0673021706672845E-2</v>
      </c>
      <c r="AG375" s="1">
        <f>(Table2[[#This Row],[Close Price]]/Table2[[#This Row],[Current Month Low]])-1</f>
        <v>7.1630769230769165E-2</v>
      </c>
      <c r="AH375" s="1">
        <f>(Table2[[#This Row],[Current Month High]]/Table2[[#This Row],[Close Price]])-1</f>
        <v>8.2921787067876673E-2</v>
      </c>
      <c r="AI375">
        <v>12.9550936028482</v>
      </c>
      <c r="AJ375">
        <v>48.456947996589903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0.22</v>
      </c>
      <c r="AM375" t="s">
        <v>3121</v>
      </c>
      <c r="AN375">
        <v>2.15</v>
      </c>
      <c r="AO375" t="s">
        <v>3121</v>
      </c>
      <c r="AP375">
        <v>7.8753006019204999E-2</v>
      </c>
      <c r="AQ375">
        <f>(Table2[[#This Row],[Sharpe Ratio]]-AVERAGE(Table2[Sharpe Ratio]))/_xlfn.STDEV.P(Table2[Sharpe Ratio])</f>
        <v>0.1930679402652018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-2.3252844605793177</v>
      </c>
      <c r="AS375">
        <f>_xlfn.RANK.AVG(Table2[[#This Row],[1Y Return vs Nifty Z-Score]],Table2[1Y Return vs Nifty Z-Score])</f>
        <v>419</v>
      </c>
      <c r="AT375">
        <f>_xlfn.RANK.AVG(Table2[[#This Row],[6M Return vs Nifty Z-Score]],Table2[6M Return vs Nifty Z-Score])</f>
        <v>437</v>
      </c>
      <c r="AU375">
        <f>_xlfn.RANK.AVG(Table2[[#This Row],[Sharpe Ratio Z-Score]],Table2[Sharpe Ratio Z-Score])</f>
        <v>283</v>
      </c>
      <c r="AV375">
        <f>(Table2[[#This Row],[Rank 1Y]]+Table2[[#This Row],[Rank 6M]]+Table2[[#This Row],[Rank Sharpe]])/3</f>
        <v>379.66666666666669</v>
      </c>
    </row>
    <row r="376" spans="1:48" x14ac:dyDescent="0.3">
      <c r="A376" t="s">
        <v>1693</v>
      </c>
      <c r="B376" t="s">
        <v>1694</v>
      </c>
      <c r="C376" t="s">
        <v>3087</v>
      </c>
      <c r="D376" t="s">
        <v>1695</v>
      </c>
      <c r="E376">
        <v>4651.7722780080003</v>
      </c>
      <c r="F376">
        <v>68.819999999999993</v>
      </c>
      <c r="G376">
        <v>13.7979763668929</v>
      </c>
      <c r="H376">
        <f>(Table2[[#This Row],[1Y Return vs Nifty]]-AVERAGE(Table2[1Y Return vs Nifty]))/_xlfn.STDEV.P(Table2[1Y Return vs Nifty])</f>
        <v>-0.29919328426821862</v>
      </c>
      <c r="I376">
        <v>-5.7403065455773996</v>
      </c>
      <c r="J376">
        <f>(Table2[[#This Row],[1M Return vs Nifty]]-AVERAGE(Table2[1M Return vs Nifty]))/_xlfn.STDEV.P(Table2[1M Return vs Nifty])</f>
        <v>-0.41491771264030258</v>
      </c>
      <c r="K376">
        <v>-7.6735321058711996</v>
      </c>
      <c r="L376">
        <f>(Table2[[#This Row],[6M Return vs Nifty]]-AVERAGE(Table2[6M Return vs Nifty]))/_xlfn.STDEV.P(Table2[6M Return vs Nifty])</f>
        <v>-0.45708856018644944</v>
      </c>
      <c r="M376">
        <v>-0.39368479369846299</v>
      </c>
      <c r="N376">
        <f>(Table2[[#This Row],[1W Return vs Nifty]]-AVERAGE(Table2[1W Return vs Nifty]))/_xlfn.STDEV.P(Table2[1W Return vs Nifty])</f>
        <v>6.4140904861114775E-2</v>
      </c>
      <c r="O376">
        <v>70.61</v>
      </c>
      <c r="P376">
        <v>70.493337307642904</v>
      </c>
      <c r="Q376">
        <v>63.509360080785697</v>
      </c>
      <c r="R376">
        <v>45.261250933837303</v>
      </c>
      <c r="S376" s="1">
        <f>(Table2[[#This Row],[Close Price]]-Table2[[#This Row],[20D EMA]])/Table2[[#This Row],[20D EMA]]</f>
        <v>-2.5350516923948539E-2</v>
      </c>
      <c r="T376" s="1">
        <f>(Table2[[#This Row],[Close Price]]-Table2[[#This Row],[50D EMA]])/Table2[[#This Row],[50D EMA]]</f>
        <v>-2.3737524304463405E-2</v>
      </c>
      <c r="U376" s="1">
        <f>(Table2[[#This Row],[Close Price]]-Table2[[#This Row],[200D EMA]])/Table2[[#This Row],[200D EMA]]</f>
        <v>8.3619798915608848E-2</v>
      </c>
      <c r="V376">
        <v>0.69316318543129096</v>
      </c>
      <c r="W376">
        <v>67.5</v>
      </c>
      <c r="X376">
        <v>69.900000000000006</v>
      </c>
      <c r="Y376">
        <v>63.95</v>
      </c>
      <c r="Z376">
        <v>69.900000000000006</v>
      </c>
      <c r="AA376">
        <v>63.95</v>
      </c>
      <c r="AB376">
        <v>73.260000000000005</v>
      </c>
      <c r="AC376" s="1">
        <f>(Table2[[#This Row],[Close Price]]/Table2[[#This Row],[Day Low]])-1</f>
        <v>1.9555555555555548E-2</v>
      </c>
      <c r="AD376" s="1">
        <f>(Table2[[#This Row],[Day High]]/Table2[[#This Row],[Close Price]])-1</f>
        <v>1.5693112467306092E-2</v>
      </c>
      <c r="AE376" s="1">
        <f>(Table2[[#This Row],[Close Price]]/Table2[[#This Row],[Current Week Low]])-1</f>
        <v>7.6153244722439339E-2</v>
      </c>
      <c r="AF376" s="1">
        <f>(Table2[[#This Row],[Current Week High]]/Table2[[#This Row],[Close Price]])-1</f>
        <v>1.5693112467306092E-2</v>
      </c>
      <c r="AG376" s="1">
        <f>(Table2[[#This Row],[Close Price]]/Table2[[#This Row],[Current Month Low]])-1</f>
        <v>7.6153244722439339E-2</v>
      </c>
      <c r="AH376" s="1">
        <f>(Table2[[#This Row],[Current Month High]]/Table2[[#This Row],[Close Price]])-1</f>
        <v>6.4516129032258229E-2</v>
      </c>
      <c r="AI376">
        <v>22.333623946527101</v>
      </c>
      <c r="AJ376">
        <v>57.844036697247603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-0.01</v>
      </c>
      <c r="AM376" t="s">
        <v>3120</v>
      </c>
      <c r="AN376">
        <v>-6.3</v>
      </c>
      <c r="AO376" t="s">
        <v>3120</v>
      </c>
      <c r="AP376">
        <v>7.7395495486560995E-2</v>
      </c>
      <c r="AQ376">
        <f>(Table2[[#This Row],[Sharpe Ratio]]-AVERAGE(Table2[Sharpe Ratio]))/_xlfn.STDEV.P(Table2[Sharpe Ratio])</f>
        <v>0.17727617392135919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-0.92978247831249661</v>
      </c>
      <c r="AS376">
        <f>_xlfn.RANK.AVG(Table2[[#This Row],[1Y Return vs Nifty Z-Score]],Table2[1Y Return vs Nifty Z-Score])</f>
        <v>386</v>
      </c>
      <c r="AT376">
        <f>_xlfn.RANK.AVG(Table2[[#This Row],[6M Return vs Nifty Z-Score]],Table2[6M Return vs Nifty Z-Score])</f>
        <v>466</v>
      </c>
      <c r="AU376">
        <f>_xlfn.RANK.AVG(Table2[[#This Row],[Sharpe Ratio Z-Score]],Table2[Sharpe Ratio Z-Score])</f>
        <v>292</v>
      </c>
      <c r="AV376">
        <f>(Table2[[#This Row],[Rank 1Y]]+Table2[[#This Row],[Rank 6M]]+Table2[[#This Row],[Rank Sharpe]])/3</f>
        <v>381.33333333333331</v>
      </c>
    </row>
    <row r="377" spans="1:48" x14ac:dyDescent="0.3">
      <c r="A377" t="s">
        <v>1773</v>
      </c>
      <c r="B377" t="s">
        <v>1774</v>
      </c>
      <c r="C377" t="s">
        <v>3087</v>
      </c>
      <c r="D377" t="s">
        <v>1464</v>
      </c>
      <c r="E377">
        <v>4295.5002447099996</v>
      </c>
      <c r="F377">
        <v>594.85</v>
      </c>
      <c r="G377">
        <v>16.392360836789301</v>
      </c>
      <c r="H377">
        <f>(Table2[[#This Row],[1Y Return vs Nifty]]-AVERAGE(Table2[1Y Return vs Nifty]))/_xlfn.STDEV.P(Table2[1Y Return vs Nifty])</f>
        <v>-0.25974956488533746</v>
      </c>
      <c r="I377">
        <v>-1.17519980731653</v>
      </c>
      <c r="J377">
        <f>(Table2[[#This Row],[1M Return vs Nifty]]-AVERAGE(Table2[1M Return vs Nifty]))/_xlfn.STDEV.P(Table2[1M Return vs Nifty])</f>
        <v>1.3743675864845163E-2</v>
      </c>
      <c r="K377">
        <v>18.6394765413601</v>
      </c>
      <c r="L377">
        <f>(Table2[[#This Row],[6M Return vs Nifty]]-AVERAGE(Table2[6M Return vs Nifty]))/_xlfn.STDEV.P(Table2[6M Return vs Nifty])</f>
        <v>0.44103916530113896</v>
      </c>
      <c r="M377">
        <v>-1.67068007064416</v>
      </c>
      <c r="N377">
        <f>(Table2[[#This Row],[1W Return vs Nifty]]-AVERAGE(Table2[1W Return vs Nifty]))/_xlfn.STDEV.P(Table2[1W Return vs Nifty])</f>
        <v>-0.18889502699516791</v>
      </c>
      <c r="O377">
        <v>564.89</v>
      </c>
      <c r="P377">
        <v>532.07680430463597</v>
      </c>
      <c r="Q377">
        <v>478.96253904261403</v>
      </c>
      <c r="R377">
        <v>66.6689493631565</v>
      </c>
      <c r="S377" s="1">
        <f>(Table2[[#This Row],[Close Price]]-Table2[[#This Row],[20D EMA]])/Table2[[#This Row],[20D EMA]]</f>
        <v>5.3036874435730914E-2</v>
      </c>
      <c r="T377" s="1">
        <f>(Table2[[#This Row],[Close Price]]-Table2[[#This Row],[50D EMA]])/Table2[[#This Row],[50D EMA]]</f>
        <v>0.11797769642937452</v>
      </c>
      <c r="U377" s="1">
        <f>(Table2[[#This Row],[Close Price]]-Table2[[#This Row],[200D EMA]])/Table2[[#This Row],[200D EMA]]</f>
        <v>0.24195516665881736</v>
      </c>
      <c r="V377">
        <v>1.38452275475404</v>
      </c>
      <c r="W377">
        <v>580.1</v>
      </c>
      <c r="X377">
        <v>612</v>
      </c>
      <c r="Y377">
        <v>550.25</v>
      </c>
      <c r="Z377">
        <v>612</v>
      </c>
      <c r="AA377">
        <v>550.25</v>
      </c>
      <c r="AB377">
        <v>612</v>
      </c>
      <c r="AC377" s="1">
        <f>(Table2[[#This Row],[Close Price]]/Table2[[#This Row],[Day Low]])-1</f>
        <v>2.542665057748672E-2</v>
      </c>
      <c r="AD377" s="1">
        <f>(Table2[[#This Row],[Day High]]/Table2[[#This Row],[Close Price]])-1</f>
        <v>2.883079768008745E-2</v>
      </c>
      <c r="AE377" s="1">
        <f>(Table2[[#This Row],[Close Price]]/Table2[[#This Row],[Current Week Low]])-1</f>
        <v>8.1054066333484887E-2</v>
      </c>
      <c r="AF377" s="1">
        <f>(Table2[[#This Row],[Current Week High]]/Table2[[#This Row],[Close Price]])-1</f>
        <v>2.883079768008745E-2</v>
      </c>
      <c r="AG377" s="1">
        <f>(Table2[[#This Row],[Close Price]]/Table2[[#This Row],[Current Month Low]])-1</f>
        <v>8.1054066333484887E-2</v>
      </c>
      <c r="AH377" s="1">
        <f>(Table2[[#This Row],[Current Month High]]/Table2[[#This Row],[Close Price]])-1</f>
        <v>2.883079768008745E-2</v>
      </c>
      <c r="AI377">
        <v>2.9671345717407802</v>
      </c>
      <c r="AJ377">
        <v>60.3585388866424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0.24</v>
      </c>
      <c r="AM377" t="s">
        <v>3121</v>
      </c>
      <c r="AN377">
        <v>7.31</v>
      </c>
      <c r="AO377" t="s">
        <v>3121</v>
      </c>
      <c r="AP377">
        <v>-3.0626908810560001E-3</v>
      </c>
      <c r="AQ377">
        <f>(Table2[[#This Row],[Sharpe Ratio]]-AVERAGE(Table2[Sharpe Ratio]))/_xlfn.STDEV.P(Table2[Sharpe Ratio])</f>
        <v>-0.75868479950259338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-0.75254655021711447</v>
      </c>
      <c r="AS377">
        <f>_xlfn.RANK.AVG(Table2[[#This Row],[1Y Return vs Nifty Z-Score]],Table2[1Y Return vs Nifty Z-Score])</f>
        <v>369</v>
      </c>
      <c r="AT377">
        <f>_xlfn.RANK.AVG(Table2[[#This Row],[6M Return vs Nifty Z-Score]],Table2[6M Return vs Nifty Z-Score])</f>
        <v>202</v>
      </c>
      <c r="AU377">
        <f>_xlfn.RANK.AVG(Table2[[#This Row],[Sharpe Ratio Z-Score]],Table2[Sharpe Ratio Z-Score])</f>
        <v>576</v>
      </c>
      <c r="AV377">
        <f>(Table2[[#This Row],[Rank 1Y]]+Table2[[#This Row],[Rank 6M]]+Table2[[#This Row],[Rank Sharpe]])/3</f>
        <v>382.33333333333331</v>
      </c>
    </row>
    <row r="378" spans="1:48" x14ac:dyDescent="0.3">
      <c r="A378" t="s">
        <v>976</v>
      </c>
      <c r="B378" t="s">
        <v>977</v>
      </c>
      <c r="C378" t="s">
        <v>3088</v>
      </c>
      <c r="D378" t="s">
        <v>347</v>
      </c>
      <c r="E378">
        <v>14558.352629845</v>
      </c>
      <c r="F378">
        <v>4314.95</v>
      </c>
      <c r="G378">
        <v>48.964776071396102</v>
      </c>
      <c r="H378">
        <f>(Table2[[#This Row],[1Y Return vs Nifty]]-AVERAGE(Table2[1Y Return vs Nifty]))/_xlfn.STDEV.P(Table2[1Y Return vs Nifty])</f>
        <v>0.23546508854951623</v>
      </c>
      <c r="I378">
        <v>-5.25969828947433</v>
      </c>
      <c r="J378">
        <f>(Table2[[#This Row],[1M Return vs Nifty]]-AVERAGE(Table2[1M Return vs Nifty]))/_xlfn.STDEV.P(Table2[1M Return vs Nifty])</f>
        <v>-0.369788822079758</v>
      </c>
      <c r="K378">
        <v>-8.0839374372399107</v>
      </c>
      <c r="L378">
        <f>(Table2[[#This Row],[6M Return vs Nifty]]-AVERAGE(Table2[6M Return vs Nifty]))/_xlfn.STDEV.P(Table2[6M Return vs Nifty])</f>
        <v>-0.47109670390470665</v>
      </c>
      <c r="M378">
        <v>3.53230115652137</v>
      </c>
      <c r="N378">
        <f>(Table2[[#This Row],[1W Return vs Nifty]]-AVERAGE(Table2[1W Return vs Nifty]))/_xlfn.STDEV.P(Table2[1W Return vs Nifty])</f>
        <v>0.84207292332917749</v>
      </c>
      <c r="O378">
        <v>4325.41</v>
      </c>
      <c r="P378">
        <v>4223.07153229705</v>
      </c>
      <c r="Q378">
        <v>3718.1001370794302</v>
      </c>
      <c r="R378">
        <v>49.0253137725269</v>
      </c>
      <c r="S378" s="1">
        <f>(Table2[[#This Row],[Close Price]]-Table2[[#This Row],[20D EMA]])/Table2[[#This Row],[20D EMA]]</f>
        <v>-2.4182678636244974E-3</v>
      </c>
      <c r="T378" s="1">
        <f>(Table2[[#This Row],[Close Price]]-Table2[[#This Row],[50D EMA]])/Table2[[#This Row],[50D EMA]]</f>
        <v>2.1756313384768664E-2</v>
      </c>
      <c r="U378" s="1">
        <f>(Table2[[#This Row],[Close Price]]-Table2[[#This Row],[200D EMA]])/Table2[[#This Row],[200D EMA]]</f>
        <v>0.16052549445034461</v>
      </c>
      <c r="V378">
        <v>0.968755904572704</v>
      </c>
      <c r="W378">
        <v>4276.05</v>
      </c>
      <c r="X378">
        <v>4399</v>
      </c>
      <c r="Y378">
        <v>4120</v>
      </c>
      <c r="Z378">
        <v>4399</v>
      </c>
      <c r="AA378">
        <v>4120</v>
      </c>
      <c r="AB378">
        <v>4615</v>
      </c>
      <c r="AC378" s="1">
        <f>(Table2[[#This Row],[Close Price]]/Table2[[#This Row],[Day Low]])-1</f>
        <v>9.0971808093918138E-3</v>
      </c>
      <c r="AD378" s="1">
        <f>(Table2[[#This Row],[Day High]]/Table2[[#This Row],[Close Price]])-1</f>
        <v>1.9478788861979845E-2</v>
      </c>
      <c r="AE378" s="1">
        <f>(Table2[[#This Row],[Close Price]]/Table2[[#This Row],[Current Week Low]])-1</f>
        <v>4.7317961165048494E-2</v>
      </c>
      <c r="AF378" s="1">
        <f>(Table2[[#This Row],[Current Week High]]/Table2[[#This Row],[Close Price]])-1</f>
        <v>1.9478788861979845E-2</v>
      </c>
      <c r="AG378" s="1">
        <f>(Table2[[#This Row],[Close Price]]/Table2[[#This Row],[Current Month Low]])-1</f>
        <v>4.7317961165048494E-2</v>
      </c>
      <c r="AH378" s="1">
        <f>(Table2[[#This Row],[Current Month High]]/Table2[[#This Row],[Close Price]])-1</f>
        <v>6.9537306341904248E-2</v>
      </c>
      <c r="AI378">
        <v>13.280571037903099</v>
      </c>
      <c r="AJ378">
        <v>76.758904614628307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0.03</v>
      </c>
      <c r="AM378" t="s">
        <v>3121</v>
      </c>
      <c r="AN378">
        <v>7.0000000000000007E-2</v>
      </c>
      <c r="AO378" t="s">
        <v>3121</v>
      </c>
      <c r="AP378">
        <v>2.7128431839493001E-2</v>
      </c>
      <c r="AQ378">
        <f>(Table2[[#This Row],[Sharpe Ratio]]-AVERAGE(Table2[Sharpe Ratio]))/_xlfn.STDEV.P(Table2[Sharpe Ratio])</f>
        <v>-0.40747488680115224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-0.17082240090692324</v>
      </c>
      <c r="AS378">
        <f>_xlfn.RANK.AVG(Table2[[#This Row],[1Y Return vs Nifty Z-Score]],Table2[1Y Return vs Nifty Z-Score])</f>
        <v>229</v>
      </c>
      <c r="AT378">
        <f>_xlfn.RANK.AVG(Table2[[#This Row],[6M Return vs Nifty Z-Score]],Table2[6M Return vs Nifty Z-Score])</f>
        <v>472</v>
      </c>
      <c r="AU378">
        <f>_xlfn.RANK.AVG(Table2[[#This Row],[Sharpe Ratio Z-Score]],Table2[Sharpe Ratio Z-Score])</f>
        <v>449</v>
      </c>
      <c r="AV378">
        <f>(Table2[[#This Row],[Rank 1Y]]+Table2[[#This Row],[Rank 6M]]+Table2[[#This Row],[Rank Sharpe]])/3</f>
        <v>383.33333333333331</v>
      </c>
    </row>
    <row r="379" spans="1:48" x14ac:dyDescent="0.3">
      <c r="A379" t="s">
        <v>1023</v>
      </c>
      <c r="B379" t="s">
        <v>1024</v>
      </c>
      <c r="C379" t="s">
        <v>3082</v>
      </c>
      <c r="D379" t="s">
        <v>230</v>
      </c>
      <c r="E379">
        <v>12821.831926769901</v>
      </c>
      <c r="F379">
        <v>1562.1</v>
      </c>
      <c r="G379">
        <v>21.4714079497566</v>
      </c>
      <c r="H379">
        <f>(Table2[[#This Row],[1Y Return vs Nifty]]-AVERAGE(Table2[1Y Return vs Nifty]))/_xlfn.STDEV.P(Table2[1Y Return vs Nifty])</f>
        <v>-0.18253028170626628</v>
      </c>
      <c r="I379">
        <v>-18.611019127272598</v>
      </c>
      <c r="J379">
        <f>(Table2[[#This Row],[1M Return vs Nifty]]-AVERAGE(Table2[1M Return vs Nifty]))/_xlfn.STDEV.P(Table2[1M Return vs Nifty])</f>
        <v>-1.6234716069183519</v>
      </c>
      <c r="K379">
        <v>-33.752560341705703</v>
      </c>
      <c r="L379">
        <f>(Table2[[#This Row],[6M Return vs Nifty]]-AVERAGE(Table2[6M Return vs Nifty]))/_xlfn.STDEV.P(Table2[6M Return vs Nifty])</f>
        <v>-1.3472299585491627</v>
      </c>
      <c r="M379">
        <v>-5.5085746457958402</v>
      </c>
      <c r="N379">
        <f>(Table2[[#This Row],[1W Return vs Nifty]]-AVERAGE(Table2[1W Return vs Nifty]))/_xlfn.STDEV.P(Table2[1W Return vs Nifty])</f>
        <v>-0.94937178655876142</v>
      </c>
      <c r="O379">
        <v>1673.68</v>
      </c>
      <c r="P379">
        <v>1725.2439834576501</v>
      </c>
      <c r="Q379">
        <v>1605.4097210848099</v>
      </c>
      <c r="R379">
        <v>22.7085168851021</v>
      </c>
      <c r="S379" s="1">
        <f>(Table2[[#This Row],[Close Price]]-Table2[[#This Row],[20D EMA]])/Table2[[#This Row],[20D EMA]]</f>
        <v>-6.6667463314373204E-2</v>
      </c>
      <c r="T379" s="1">
        <f>(Table2[[#This Row],[Close Price]]-Table2[[#This Row],[50D EMA]])/Table2[[#This Row],[50D EMA]]</f>
        <v>-9.4562847354891177E-2</v>
      </c>
      <c r="U379" s="1">
        <f>(Table2[[#This Row],[Close Price]]-Table2[[#This Row],[200D EMA]])/Table2[[#This Row],[200D EMA]]</f>
        <v>-2.6977363171530253E-2</v>
      </c>
      <c r="V379">
        <v>0.57569818735920897</v>
      </c>
      <c r="W379">
        <v>1560</v>
      </c>
      <c r="X379">
        <v>1583.65</v>
      </c>
      <c r="Y379">
        <v>1550.3</v>
      </c>
      <c r="Z379">
        <v>1639.15</v>
      </c>
      <c r="AA379">
        <v>1550.3</v>
      </c>
      <c r="AB379">
        <v>1717.95</v>
      </c>
      <c r="AC379" s="1">
        <f>(Table2[[#This Row],[Close Price]]/Table2[[#This Row],[Day Low]])-1</f>
        <v>1.3461538461538858E-3</v>
      </c>
      <c r="AD379" s="1">
        <f>(Table2[[#This Row],[Day High]]/Table2[[#This Row],[Close Price]])-1</f>
        <v>1.3795531656104032E-2</v>
      </c>
      <c r="AE379" s="1">
        <f>(Table2[[#This Row],[Close Price]]/Table2[[#This Row],[Current Week Low]])-1</f>
        <v>7.6114300457974515E-3</v>
      </c>
      <c r="AF379" s="1">
        <f>(Table2[[#This Row],[Current Week High]]/Table2[[#This Row],[Close Price]])-1</f>
        <v>4.9324627104538887E-2</v>
      </c>
      <c r="AG379" s="1">
        <f>(Table2[[#This Row],[Close Price]]/Table2[[#This Row],[Current Month Low]])-1</f>
        <v>7.6114300457974515E-3</v>
      </c>
      <c r="AH379" s="1">
        <f>(Table2[[#This Row],[Current Month High]]/Table2[[#This Row],[Close Price]])-1</f>
        <v>9.9769541002496798E-2</v>
      </c>
      <c r="AI379">
        <v>42.2412137507201</v>
      </c>
      <c r="AJ379">
        <v>54.205330700888403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-0.2</v>
      </c>
      <c r="AM379" t="s">
        <v>3120</v>
      </c>
      <c r="AN379">
        <v>-9.41</v>
      </c>
      <c r="AO379" t="s">
        <v>3120</v>
      </c>
      <c r="AP379">
        <v>0.14986644908603999</v>
      </c>
      <c r="AQ379">
        <f>(Table2[[#This Row],[Sharpe Ratio]]-AVERAGE(Table2[Sharpe Ratio]))/_xlfn.STDEV.P(Table2[Sharpe Ratio])</f>
        <v>1.0203225727801686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336</v>
      </c>
      <c r="AT379">
        <f>_xlfn.RANK.AVG(Table2[[#This Row],[6M Return vs Nifty Z-Score]],Table2[6M Return vs Nifty Z-Score])</f>
        <v>701</v>
      </c>
      <c r="AU379">
        <f>_xlfn.RANK.AVG(Table2[[#This Row],[Sharpe Ratio Z-Score]],Table2[Sharpe Ratio Z-Score])</f>
        <v>113</v>
      </c>
      <c r="AV379">
        <f>(Table2[[#This Row],[Rank 1Y]]+Table2[[#This Row],[Rank 6M]]+Table2[[#This Row],[Rank Sharpe]])/3</f>
        <v>383.33333333333331</v>
      </c>
    </row>
    <row r="380" spans="1:48" x14ac:dyDescent="0.3">
      <c r="A380" t="s">
        <v>1237</v>
      </c>
      <c r="B380" t="s">
        <v>1238</v>
      </c>
      <c r="C380" t="s">
        <v>3081</v>
      </c>
      <c r="D380" t="s">
        <v>193</v>
      </c>
      <c r="E380">
        <v>9101.4588243880007</v>
      </c>
      <c r="F380">
        <v>230.02</v>
      </c>
      <c r="G380">
        <v>-3.97160301124176</v>
      </c>
      <c r="H380">
        <f>(Table2[[#This Row],[1Y Return vs Nifty]]-AVERAGE(Table2[1Y Return vs Nifty]))/_xlfn.STDEV.P(Table2[1Y Return vs Nifty])</f>
        <v>-0.56935305074684051</v>
      </c>
      <c r="I380">
        <v>3.6072424571439998</v>
      </c>
      <c r="J380">
        <f>(Table2[[#This Row],[1M Return vs Nifty]]-AVERAGE(Table2[1M Return vs Nifty]))/_xlfn.STDEV.P(Table2[1M Return vs Nifty])</f>
        <v>0.46281276867434723</v>
      </c>
      <c r="K380">
        <v>-3.87671435861043</v>
      </c>
      <c r="L380">
        <f>(Table2[[#This Row],[6M Return vs Nifty]]-AVERAGE(Table2[6M Return vs Nifty]))/_xlfn.STDEV.P(Table2[6M Return vs Nifty])</f>
        <v>-0.32749382880642403</v>
      </c>
      <c r="M380">
        <v>0.37394134567537002</v>
      </c>
      <c r="N380">
        <f>(Table2[[#This Row],[1W Return vs Nifty]]-AVERAGE(Table2[1W Return vs Nifty]))/_xlfn.STDEV.P(Table2[1W Return vs Nifty])</f>
        <v>0.21624561425226652</v>
      </c>
      <c r="O380">
        <v>201.74</v>
      </c>
      <c r="P380">
        <v>196.693885116145</v>
      </c>
      <c r="Q380">
        <v>195.411933204089</v>
      </c>
      <c r="R380">
        <v>69.674415511595598</v>
      </c>
      <c r="S380" s="1">
        <f>(Table2[[#This Row],[Close Price]]-Table2[[#This Row],[20D EMA]])/Table2[[#This Row],[20D EMA]]</f>
        <v>0.14018043025676613</v>
      </c>
      <c r="T380" s="1">
        <f>(Table2[[#This Row],[Close Price]]-Table2[[#This Row],[50D EMA]])/Table2[[#This Row],[50D EMA]]</f>
        <v>0.16943137232851141</v>
      </c>
      <c r="U380" s="1">
        <f>(Table2[[#This Row],[Close Price]]-Table2[[#This Row],[200D EMA]])/Table2[[#This Row],[200D EMA]]</f>
        <v>0.17710313914026024</v>
      </c>
      <c r="V380">
        <v>1.8164528125128401</v>
      </c>
      <c r="W380">
        <v>209.7</v>
      </c>
      <c r="X380">
        <v>232.01</v>
      </c>
      <c r="Y380">
        <v>190.1</v>
      </c>
      <c r="Z380">
        <v>232.01</v>
      </c>
      <c r="AA380">
        <v>190.1</v>
      </c>
      <c r="AB380">
        <v>232.01</v>
      </c>
      <c r="AC380" s="1">
        <f>(Table2[[#This Row],[Close Price]]/Table2[[#This Row],[Day Low]])-1</f>
        <v>9.6900333810205241E-2</v>
      </c>
      <c r="AD380" s="1">
        <f>(Table2[[#This Row],[Day High]]/Table2[[#This Row],[Close Price]])-1</f>
        <v>8.6514216155115786E-3</v>
      </c>
      <c r="AE380" s="1">
        <f>(Table2[[#This Row],[Close Price]]/Table2[[#This Row],[Current Week Low]])-1</f>
        <v>0.20999473961073134</v>
      </c>
      <c r="AF380" s="1">
        <f>(Table2[[#This Row],[Current Week High]]/Table2[[#This Row],[Close Price]])-1</f>
        <v>8.6514216155115786E-3</v>
      </c>
      <c r="AG380" s="1">
        <f>(Table2[[#This Row],[Close Price]]/Table2[[#This Row],[Current Month Low]])-1</f>
        <v>0.20999473961073134</v>
      </c>
      <c r="AH380" s="1">
        <f>(Table2[[#This Row],[Current Month High]]/Table2[[#This Row],[Close Price]])-1</f>
        <v>8.6514216155115786E-3</v>
      </c>
      <c r="AI380">
        <v>33.901399878271398</v>
      </c>
      <c r="AJ380">
        <v>59.238490827275903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0.31</v>
      </c>
      <c r="AM380" t="s">
        <v>3121</v>
      </c>
      <c r="AN380">
        <v>24.75</v>
      </c>
      <c r="AO380" t="s">
        <v>3121</v>
      </c>
      <c r="AP380">
        <v>0.108990429002548</v>
      </c>
      <c r="AQ380">
        <f>(Table2[[#This Row],[Sharpe Ratio]]-AVERAGE(Table2[Sharpe Ratio]))/_xlfn.STDEV.P(Table2[Sharpe Ratio])</f>
        <v>0.54481645868211936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0.32702796205546858</v>
      </c>
      <c r="AS380">
        <f>_xlfn.RANK.AVG(Table2[[#This Row],[1Y Return vs Nifty Z-Score]],Table2[1Y Return vs Nifty Z-Score])</f>
        <v>517</v>
      </c>
      <c r="AT380">
        <f>_xlfn.RANK.AVG(Table2[[#This Row],[6M Return vs Nifty Z-Score]],Table2[6M Return vs Nifty Z-Score])</f>
        <v>427</v>
      </c>
      <c r="AU380">
        <f>_xlfn.RANK.AVG(Table2[[#This Row],[Sharpe Ratio Z-Score]],Table2[Sharpe Ratio Z-Score])</f>
        <v>207</v>
      </c>
      <c r="AV380">
        <f>(Table2[[#This Row],[Rank 1Y]]+Table2[[#This Row],[Rank 6M]]+Table2[[#This Row],[Rank Sharpe]])/3</f>
        <v>383.66666666666669</v>
      </c>
    </row>
    <row r="381" spans="1:48" x14ac:dyDescent="0.3">
      <c r="A381" t="s">
        <v>1087</v>
      </c>
      <c r="B381" t="s">
        <v>1088</v>
      </c>
      <c r="C381" t="s">
        <v>3080</v>
      </c>
      <c r="D381" t="s">
        <v>54</v>
      </c>
      <c r="E381">
        <v>11406.315101759999</v>
      </c>
      <c r="F381">
        <v>1500.6</v>
      </c>
      <c r="G381">
        <v>24.765962542637599</v>
      </c>
      <c r="H381">
        <f>(Table2[[#This Row],[1Y Return vs Nifty]]-AVERAGE(Table2[1Y Return vs Nifty]))/_xlfn.STDEV.P(Table2[1Y Return vs Nifty])</f>
        <v>-0.13244152718239671</v>
      </c>
      <c r="I381">
        <v>3.5829118162850602</v>
      </c>
      <c r="J381">
        <f>(Table2[[#This Row],[1M Return vs Nifty]]-AVERAGE(Table2[1M Return vs Nifty]))/_xlfn.STDEV.P(Table2[1M Return vs Nifty])</f>
        <v>0.46052813287242805</v>
      </c>
      <c r="K381">
        <v>-6.8421287186039201</v>
      </c>
      <c r="L381">
        <f>(Table2[[#This Row],[6M Return vs Nifty]]-AVERAGE(Table2[6M Return vs Nifty]))/_xlfn.STDEV.P(Table2[6M Return vs Nifty])</f>
        <v>-0.42871071699945956</v>
      </c>
      <c r="M381">
        <v>-4.8391800842625798</v>
      </c>
      <c r="N381">
        <f>(Table2[[#This Row],[1W Return vs Nifty]]-AVERAGE(Table2[1W Return vs Nifty]))/_xlfn.STDEV.P(Table2[1W Return vs Nifty])</f>
        <v>-0.81673161183374632</v>
      </c>
      <c r="O381">
        <v>1525.81</v>
      </c>
      <c r="P381">
        <v>1473.5359234175801</v>
      </c>
      <c r="Q381">
        <v>1327.4105738483399</v>
      </c>
      <c r="R381">
        <v>42.872941126913403</v>
      </c>
      <c r="S381" s="1">
        <f>(Table2[[#This Row],[Close Price]]-Table2[[#This Row],[20D EMA]])/Table2[[#This Row],[20D EMA]]</f>
        <v>-1.652237172387128E-2</v>
      </c>
      <c r="T381" s="1">
        <f>(Table2[[#This Row],[Close Price]]-Table2[[#This Row],[50D EMA]])/Table2[[#This Row],[50D EMA]]</f>
        <v>1.8366757234971217E-2</v>
      </c>
      <c r="U381" s="1">
        <f>(Table2[[#This Row],[Close Price]]-Table2[[#This Row],[200D EMA]])/Table2[[#This Row],[200D EMA]]</f>
        <v>0.13047163369322934</v>
      </c>
      <c r="V381">
        <v>1.232940624152</v>
      </c>
      <c r="W381">
        <v>1452</v>
      </c>
      <c r="X381">
        <v>1509</v>
      </c>
      <c r="Y381">
        <v>1452</v>
      </c>
      <c r="Z381">
        <v>1639.3</v>
      </c>
      <c r="AA381">
        <v>1452</v>
      </c>
      <c r="AB381">
        <v>1655</v>
      </c>
      <c r="AC381" s="1">
        <f>(Table2[[#This Row],[Close Price]]/Table2[[#This Row],[Day Low]])-1</f>
        <v>3.3471074380165167E-2</v>
      </c>
      <c r="AD381" s="1">
        <f>(Table2[[#This Row],[Day High]]/Table2[[#This Row],[Close Price]])-1</f>
        <v>5.5977608956419012E-3</v>
      </c>
      <c r="AE381" s="1">
        <f>(Table2[[#This Row],[Close Price]]/Table2[[#This Row],[Current Week Low]])-1</f>
        <v>3.3471074380165167E-2</v>
      </c>
      <c r="AF381" s="1">
        <f>(Table2[[#This Row],[Current Week High]]/Table2[[#This Row],[Close Price]])-1</f>
        <v>9.2429694788751293E-2</v>
      </c>
      <c r="AG381" s="1">
        <f>(Table2[[#This Row],[Close Price]]/Table2[[#This Row],[Current Month Low]])-1</f>
        <v>3.3471074380165167E-2</v>
      </c>
      <c r="AH381" s="1">
        <f>(Table2[[#This Row],[Current Month High]]/Table2[[#This Row],[Close Price]])-1</f>
        <v>0.1028921764627484</v>
      </c>
      <c r="AI381">
        <v>10.2892176462748</v>
      </c>
      <c r="AJ381">
        <v>57.295597484276698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0.01</v>
      </c>
      <c r="AM381" t="s">
        <v>3121</v>
      </c>
      <c r="AN381">
        <v>-1.33</v>
      </c>
      <c r="AO381" t="s">
        <v>3120</v>
      </c>
      <c r="AP381">
        <v>5.2195355329823001E-2</v>
      </c>
      <c r="AQ381">
        <f>(Table2[[#This Row],[Sharpe Ratio]]-AVERAGE(Table2[Sharpe Ratio]))/_xlfn.STDEV.P(Table2[Sharpe Ratio])</f>
        <v>-0.11587420363939603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-1.0332299267825706</v>
      </c>
      <c r="AS381">
        <f>_xlfn.RANK.AVG(Table2[[#This Row],[1Y Return vs Nifty Z-Score]],Table2[1Y Return vs Nifty Z-Score])</f>
        <v>322</v>
      </c>
      <c r="AT381">
        <f>_xlfn.RANK.AVG(Table2[[#This Row],[6M Return vs Nifty Z-Score]],Table2[6M Return vs Nifty Z-Score])</f>
        <v>454</v>
      </c>
      <c r="AU381">
        <f>_xlfn.RANK.AVG(Table2[[#This Row],[Sharpe Ratio Z-Score]],Table2[Sharpe Ratio Z-Score])</f>
        <v>378</v>
      </c>
      <c r="AV381">
        <f>(Table2[[#This Row],[Rank 1Y]]+Table2[[#This Row],[Rank 6M]]+Table2[[#This Row],[Rank Sharpe]])/3</f>
        <v>384.66666666666669</v>
      </c>
    </row>
    <row r="382" spans="1:48" x14ac:dyDescent="0.3">
      <c r="A382" t="s">
        <v>1138</v>
      </c>
      <c r="B382" t="s">
        <v>1139</v>
      </c>
      <c r="C382" t="s">
        <v>3087</v>
      </c>
      <c r="D382" t="s">
        <v>136</v>
      </c>
      <c r="E382">
        <v>10580.6425872</v>
      </c>
      <c r="F382">
        <v>347.2</v>
      </c>
      <c r="G382">
        <v>-20.073410851989198</v>
      </c>
      <c r="H382">
        <f>(Table2[[#This Row],[1Y Return vs Nifty]]-AVERAGE(Table2[1Y Return vs Nifty]))/_xlfn.STDEV.P(Table2[1Y Return vs Nifty])</f>
        <v>-0.81415685581004238</v>
      </c>
      <c r="I382">
        <v>-13.192732333591801</v>
      </c>
      <c r="J382">
        <f>(Table2[[#This Row],[1M Return vs Nifty]]-AVERAGE(Table2[1M Return vs Nifty]))/_xlfn.STDEV.P(Table2[1M Return vs Nifty])</f>
        <v>-1.1146970100765834</v>
      </c>
      <c r="K382">
        <v>-7.3677009099727897</v>
      </c>
      <c r="L382">
        <f>(Table2[[#This Row],[6M Return vs Nifty]]-AVERAGE(Table2[6M Return vs Nifty]))/_xlfn.STDEV.P(Table2[6M Return vs Nifty])</f>
        <v>-0.44664978900532532</v>
      </c>
      <c r="M382">
        <v>-5.2887408700680698</v>
      </c>
      <c r="N382">
        <f>(Table2[[#This Row],[1W Return vs Nifty]]-AVERAGE(Table2[1W Return vs Nifty]))/_xlfn.STDEV.P(Table2[1W Return vs Nifty])</f>
        <v>-0.90581184135065806</v>
      </c>
      <c r="O382">
        <v>366.73</v>
      </c>
      <c r="P382">
        <v>369.60031058132199</v>
      </c>
      <c r="Q382">
        <v>339.81657283769101</v>
      </c>
      <c r="R382">
        <v>27.9456649878761</v>
      </c>
      <c r="S382" s="1">
        <f>(Table2[[#This Row],[Close Price]]-Table2[[#This Row],[20D EMA]])/Table2[[#This Row],[20D EMA]]</f>
        <v>-5.3254437869822563E-2</v>
      </c>
      <c r="T382" s="1">
        <f>(Table2[[#This Row],[Close Price]]-Table2[[#This Row],[50D EMA]])/Table2[[#This Row],[50D EMA]]</f>
        <v>-6.0606849994497863E-2</v>
      </c>
      <c r="U382" s="1">
        <f>(Table2[[#This Row],[Close Price]]-Table2[[#This Row],[200D EMA]])/Table2[[#This Row],[200D EMA]]</f>
        <v>2.1727684146339663E-2</v>
      </c>
      <c r="V382">
        <v>0.81551370313131599</v>
      </c>
      <c r="W382">
        <v>345.45</v>
      </c>
      <c r="X382">
        <v>362.95</v>
      </c>
      <c r="Y382">
        <v>342</v>
      </c>
      <c r="Z382">
        <v>364.8</v>
      </c>
      <c r="AA382">
        <v>342</v>
      </c>
      <c r="AB382">
        <v>387</v>
      </c>
      <c r="AC382" s="1">
        <f>(Table2[[#This Row],[Close Price]]/Table2[[#This Row],[Day Low]])-1</f>
        <v>5.0658561296859084E-3</v>
      </c>
      <c r="AD382" s="1">
        <f>(Table2[[#This Row],[Day High]]/Table2[[#This Row],[Close Price]])-1</f>
        <v>4.5362903225806495E-2</v>
      </c>
      <c r="AE382" s="1">
        <f>(Table2[[#This Row],[Close Price]]/Table2[[#This Row],[Current Week Low]])-1</f>
        <v>1.5204678362572999E-2</v>
      </c>
      <c r="AF382" s="1">
        <f>(Table2[[#This Row],[Current Week High]]/Table2[[#This Row],[Close Price]])-1</f>
        <v>5.069124423963145E-2</v>
      </c>
      <c r="AG382" s="1">
        <f>(Table2[[#This Row],[Close Price]]/Table2[[#This Row],[Current Month Low]])-1</f>
        <v>1.5204678362572999E-2</v>
      </c>
      <c r="AH382" s="1">
        <f>(Table2[[#This Row],[Current Month High]]/Table2[[#This Row],[Close Price]])-1</f>
        <v>0.11463133640553003</v>
      </c>
      <c r="AI382">
        <v>23.214285714285701</v>
      </c>
      <c r="AJ382">
        <v>37.341772151898702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0.08</v>
      </c>
      <c r="AM382" t="s">
        <v>3121</v>
      </c>
      <c r="AN382">
        <v>-4</v>
      </c>
      <c r="AO382" t="s">
        <v>3120</v>
      </c>
      <c r="AP382">
        <v>0.17116406084278299</v>
      </c>
      <c r="AQ382">
        <f>(Table2[[#This Row],[Sharpe Ratio]]-AVERAGE(Table2[Sharpe Ratio]))/_xlfn.STDEV.P(Table2[Sharpe Ratio])</f>
        <v>1.268075279265106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616</v>
      </c>
      <c r="AT382">
        <f>_xlfn.RANK.AVG(Table2[[#This Row],[6M Return vs Nifty Z-Score]],Table2[6M Return vs Nifty Z-Score])</f>
        <v>462</v>
      </c>
      <c r="AU382">
        <f>_xlfn.RANK.AVG(Table2[[#This Row],[Sharpe Ratio Z-Score]],Table2[Sharpe Ratio Z-Score])</f>
        <v>78</v>
      </c>
      <c r="AV382">
        <f>(Table2[[#This Row],[Rank 1Y]]+Table2[[#This Row],[Rank 6M]]+Table2[[#This Row],[Rank Sharpe]])/3</f>
        <v>385.33333333333331</v>
      </c>
    </row>
    <row r="383" spans="1:48" x14ac:dyDescent="0.3">
      <c r="A383" t="s">
        <v>949</v>
      </c>
      <c r="B383" t="s">
        <v>950</v>
      </c>
      <c r="C383" t="s">
        <v>3080</v>
      </c>
      <c r="D383" t="s">
        <v>54</v>
      </c>
      <c r="E383">
        <v>15207.350012819999</v>
      </c>
      <c r="F383">
        <v>6603.1</v>
      </c>
      <c r="G383">
        <v>20.2065267339743</v>
      </c>
      <c r="H383">
        <f>(Table2[[#This Row],[1Y Return vs Nifty]]-AVERAGE(Table2[1Y Return vs Nifty]))/_xlfn.STDEV.P(Table2[1Y Return vs Nifty])</f>
        <v>-0.20176090087890836</v>
      </c>
      <c r="I383">
        <v>1.0975878312254601</v>
      </c>
      <c r="J383">
        <f>(Table2[[#This Row],[1M Return vs Nifty]]-AVERAGE(Table2[1M Return vs Nifty]))/_xlfn.STDEV.P(Table2[1M Return vs Nifty])</f>
        <v>0.22715737258070759</v>
      </c>
      <c r="K383">
        <v>7.91841623524261</v>
      </c>
      <c r="L383">
        <f>(Table2[[#This Row],[6M Return vs Nifty]]-AVERAGE(Table2[6M Return vs Nifty]))/_xlfn.STDEV.P(Table2[6M Return vs Nifty])</f>
        <v>7.51029990253856E-2</v>
      </c>
      <c r="M383">
        <v>1.3939510938970801</v>
      </c>
      <c r="N383">
        <f>(Table2[[#This Row],[1W Return vs Nifty]]-AVERAGE(Table2[1W Return vs Nifty]))/_xlfn.STDEV.P(Table2[1W Return vs Nifty])</f>
        <v>0.41836000089361042</v>
      </c>
      <c r="O383">
        <v>6593.73</v>
      </c>
      <c r="P383">
        <v>6339.6254464000904</v>
      </c>
      <c r="Q383">
        <v>5571.6586617584599</v>
      </c>
      <c r="R383">
        <v>57.155825776819903</v>
      </c>
      <c r="S383" s="1">
        <f>(Table2[[#This Row],[Close Price]]-Table2[[#This Row],[20D EMA]])/Table2[[#This Row],[20D EMA]]</f>
        <v>1.4210469643131886E-3</v>
      </c>
      <c r="T383" s="1">
        <f>(Table2[[#This Row],[Close Price]]-Table2[[#This Row],[50D EMA]])/Table2[[#This Row],[50D EMA]]</f>
        <v>4.1559955840848942E-2</v>
      </c>
      <c r="U383" s="1">
        <f>(Table2[[#This Row],[Close Price]]-Table2[[#This Row],[200D EMA]])/Table2[[#This Row],[200D EMA]]</f>
        <v>0.18512285135500556</v>
      </c>
      <c r="V383">
        <v>0.65437578043447298</v>
      </c>
      <c r="W383">
        <v>6520</v>
      </c>
      <c r="X383">
        <v>6666</v>
      </c>
      <c r="Y383">
        <v>6382.35</v>
      </c>
      <c r="Z383">
        <v>6699.9</v>
      </c>
      <c r="AA383">
        <v>6382.35</v>
      </c>
      <c r="AB383">
        <v>6699.9</v>
      </c>
      <c r="AC383" s="1">
        <f>(Table2[[#This Row],[Close Price]]/Table2[[#This Row],[Day Low]])-1</f>
        <v>1.2745398773006178E-2</v>
      </c>
      <c r="AD383" s="1">
        <f>(Table2[[#This Row],[Day High]]/Table2[[#This Row],[Close Price]])-1</f>
        <v>9.5258287773922756E-3</v>
      </c>
      <c r="AE383" s="1">
        <f>(Table2[[#This Row],[Close Price]]/Table2[[#This Row],[Current Week Low]])-1</f>
        <v>3.4587573542660621E-2</v>
      </c>
      <c r="AF383" s="1">
        <f>(Table2[[#This Row],[Current Week High]]/Table2[[#This Row],[Close Price]])-1</f>
        <v>1.4659781011948869E-2</v>
      </c>
      <c r="AG383" s="1">
        <f>(Table2[[#This Row],[Close Price]]/Table2[[#This Row],[Current Month Low]])-1</f>
        <v>3.4587573542660621E-2</v>
      </c>
      <c r="AH383" s="1">
        <f>(Table2[[#This Row],[Current Month High]]/Table2[[#This Row],[Close Price]])-1</f>
        <v>1.4659781011948869E-2</v>
      </c>
      <c r="AI383">
        <v>14.182732352985701</v>
      </c>
      <c r="AJ383">
        <v>50.817948333333298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-0.36</v>
      </c>
      <c r="AM383" t="s">
        <v>3120</v>
      </c>
      <c r="AN383">
        <v>0.69</v>
      </c>
      <c r="AO383" t="s">
        <v>3121</v>
      </c>
      <c r="AP383">
        <v>3.018429535758E-3</v>
      </c>
      <c r="AQ383">
        <f>(Table2[[#This Row],[Sharpe Ratio]]-AVERAGE(Table2[Sharpe Ratio]))/_xlfn.STDEV.P(Table2[Sharpe Ratio])</f>
        <v>-0.68794381413133598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-0.16908434251054077</v>
      </c>
      <c r="AS383">
        <f>_xlfn.RANK.AVG(Table2[[#This Row],[1Y Return vs Nifty Z-Score]],Table2[1Y Return vs Nifty Z-Score])</f>
        <v>342</v>
      </c>
      <c r="AT383">
        <f>_xlfn.RANK.AVG(Table2[[#This Row],[6M Return vs Nifty Z-Score]],Table2[6M Return vs Nifty Z-Score])</f>
        <v>292</v>
      </c>
      <c r="AU383">
        <f>_xlfn.RANK.AVG(Table2[[#This Row],[Sharpe Ratio Z-Score]],Table2[Sharpe Ratio Z-Score])</f>
        <v>523</v>
      </c>
      <c r="AV383">
        <f>(Table2[[#This Row],[Rank 1Y]]+Table2[[#This Row],[Rank 6M]]+Table2[[#This Row],[Rank Sharpe]])/3</f>
        <v>385.66666666666669</v>
      </c>
    </row>
    <row r="384" spans="1:48" x14ac:dyDescent="0.3">
      <c r="A384" t="s">
        <v>1550</v>
      </c>
      <c r="B384" t="s">
        <v>1551</v>
      </c>
      <c r="C384" t="s">
        <v>3081</v>
      </c>
      <c r="D384" t="s">
        <v>877</v>
      </c>
      <c r="E384">
        <v>6200.1902916660001</v>
      </c>
      <c r="F384">
        <v>209.46</v>
      </c>
      <c r="G384">
        <v>43.785952318796703</v>
      </c>
      <c r="H384">
        <f>(Table2[[#This Row],[1Y Return vs Nifty]]-AVERAGE(Table2[1Y Return vs Nifty]))/_xlfn.STDEV.P(Table2[1Y Return vs Nifty])</f>
        <v>0.15672885141844556</v>
      </c>
      <c r="I384">
        <v>-6.0953571430740103</v>
      </c>
      <c r="J384">
        <f>(Table2[[#This Row],[1M Return vs Nifty]]-AVERAGE(Table2[1M Return vs Nifty]))/_xlfn.STDEV.P(Table2[1M Return vs Nifty])</f>
        <v>-0.44825679775673527</v>
      </c>
      <c r="K384">
        <v>-19.5941969339449</v>
      </c>
      <c r="L384">
        <f>(Table2[[#This Row],[6M Return vs Nifty]]-AVERAGE(Table2[6M Return vs Nifty]))/_xlfn.STDEV.P(Table2[6M Return vs Nifty])</f>
        <v>-0.86397018029583439</v>
      </c>
      <c r="M384">
        <v>-4.4682071484460701</v>
      </c>
      <c r="N384">
        <f>(Table2[[#This Row],[1W Return vs Nifty]]-AVERAGE(Table2[1W Return vs Nifty]))/_xlfn.STDEV.P(Table2[1W Return vs Nifty])</f>
        <v>-0.74322352280439041</v>
      </c>
      <c r="O384">
        <v>215.05</v>
      </c>
      <c r="P384">
        <v>214.68683428524699</v>
      </c>
      <c r="Q384">
        <v>194.15557686218699</v>
      </c>
      <c r="R384">
        <v>39.137007947366598</v>
      </c>
      <c r="S384" s="1">
        <f>(Table2[[#This Row],[Close Price]]-Table2[[#This Row],[20D EMA]])/Table2[[#This Row],[20D EMA]]</f>
        <v>-2.5993954894210664E-2</v>
      </c>
      <c r="T384" s="1">
        <f>(Table2[[#This Row],[Close Price]]-Table2[[#This Row],[50D EMA]])/Table2[[#This Row],[50D EMA]]</f>
        <v>-2.4346319617821861E-2</v>
      </c>
      <c r="U384" s="1">
        <f>(Table2[[#This Row],[Close Price]]-Table2[[#This Row],[200D EMA]])/Table2[[#This Row],[200D EMA]]</f>
        <v>7.8825565482861237E-2</v>
      </c>
      <c r="V384">
        <v>0.71258431306076098</v>
      </c>
      <c r="W384">
        <v>208</v>
      </c>
      <c r="X384">
        <v>213</v>
      </c>
      <c r="Y384">
        <v>201</v>
      </c>
      <c r="Z384">
        <v>213</v>
      </c>
      <c r="AA384">
        <v>201</v>
      </c>
      <c r="AB384">
        <v>228.4</v>
      </c>
      <c r="AC384" s="1">
        <f>(Table2[[#This Row],[Close Price]]/Table2[[#This Row],[Day Low]])-1</f>
        <v>7.0192307692307221E-3</v>
      </c>
      <c r="AD384" s="1">
        <f>(Table2[[#This Row],[Day High]]/Table2[[#This Row],[Close Price]])-1</f>
        <v>1.6900601546834704E-2</v>
      </c>
      <c r="AE384" s="1">
        <f>(Table2[[#This Row],[Close Price]]/Table2[[#This Row],[Current Week Low]])-1</f>
        <v>4.2089552238806061E-2</v>
      </c>
      <c r="AF384" s="1">
        <f>(Table2[[#This Row],[Current Week High]]/Table2[[#This Row],[Close Price]])-1</f>
        <v>1.6900601546834704E-2</v>
      </c>
      <c r="AG384" s="1">
        <f>(Table2[[#This Row],[Close Price]]/Table2[[#This Row],[Current Month Low]])-1</f>
        <v>4.2089552238806061E-2</v>
      </c>
      <c r="AH384" s="1">
        <f>(Table2[[#This Row],[Current Month High]]/Table2[[#This Row],[Close Price]])-1</f>
        <v>9.0422992456793638E-2</v>
      </c>
      <c r="AI384">
        <v>21.550654062828201</v>
      </c>
      <c r="AJ384">
        <v>76.759493670886002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-0.12</v>
      </c>
      <c r="AM384" t="s">
        <v>3120</v>
      </c>
      <c r="AN384">
        <v>-4.55</v>
      </c>
      <c r="AO384" t="s">
        <v>3120</v>
      </c>
      <c r="AP384">
        <v>7.7051711398156003E-2</v>
      </c>
      <c r="AQ384">
        <f>(Table2[[#This Row],[Sharpe Ratio]]-AVERAGE(Table2[Sharpe Ratio]))/_xlfn.STDEV.P(Table2[Sharpe Ratio])</f>
        <v>0.17327697254039556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-1.7254446768981189</v>
      </c>
      <c r="AS384">
        <f>_xlfn.RANK.AVG(Table2[[#This Row],[1Y Return vs Nifty Z-Score]],Table2[1Y Return vs Nifty Z-Score])</f>
        <v>256</v>
      </c>
      <c r="AT384">
        <f>_xlfn.RANK.AVG(Table2[[#This Row],[6M Return vs Nifty Z-Score]],Table2[6M Return vs Nifty Z-Score])</f>
        <v>610</v>
      </c>
      <c r="AU384">
        <f>_xlfn.RANK.AVG(Table2[[#This Row],[Sharpe Ratio Z-Score]],Table2[Sharpe Ratio Z-Score])</f>
        <v>293</v>
      </c>
      <c r="AV384">
        <f>(Table2[[#This Row],[Rank 1Y]]+Table2[[#This Row],[Rank 6M]]+Table2[[#This Row],[Rank Sharpe]])/3</f>
        <v>386.33333333333331</v>
      </c>
    </row>
    <row r="385" spans="1:48" x14ac:dyDescent="0.3">
      <c r="A385" t="s">
        <v>878</v>
      </c>
      <c r="B385" t="s">
        <v>879</v>
      </c>
      <c r="C385" t="s">
        <v>605</v>
      </c>
      <c r="D385" t="s">
        <v>605</v>
      </c>
      <c r="E385">
        <v>17057.929786057899</v>
      </c>
      <c r="F385">
        <v>177.31</v>
      </c>
      <c r="G385">
        <v>26.521337302388801</v>
      </c>
      <c r="H385">
        <f>(Table2[[#This Row],[1Y Return vs Nifty]]-AVERAGE(Table2[1Y Return vs Nifty]))/_xlfn.STDEV.P(Table2[1Y Return vs Nifty])</f>
        <v>-0.10575369034139696</v>
      </c>
      <c r="I385">
        <v>16.457013106050301</v>
      </c>
      <c r="J385">
        <f>(Table2[[#This Row],[1M Return vs Nifty]]-AVERAGE(Table2[1M Return vs Nifty]))/_xlfn.STDEV.P(Table2[1M Return vs Nifty])</f>
        <v>1.669400225254011</v>
      </c>
      <c r="K385">
        <v>0.71045309052883998</v>
      </c>
      <c r="L385">
        <f>(Table2[[#This Row],[6M Return vs Nifty]]-AVERAGE(Table2[6M Return vs Nifty]))/_xlfn.STDEV.P(Table2[6M Return vs Nifty])</f>
        <v>-0.17092251752995191</v>
      </c>
      <c r="M385">
        <v>-1.3564300298646901</v>
      </c>
      <c r="N385">
        <f>(Table2[[#This Row],[1W Return vs Nifty]]-AVERAGE(Table2[1W Return vs Nifty]))/_xlfn.STDEV.P(Table2[1W Return vs Nifty])</f>
        <v>-0.12662654931160527</v>
      </c>
      <c r="O385">
        <v>176.55</v>
      </c>
      <c r="P385">
        <v>165.61701253642099</v>
      </c>
      <c r="Q385">
        <v>147.532233764735</v>
      </c>
      <c r="R385">
        <v>46.888278234717802</v>
      </c>
      <c r="S385" s="1">
        <f>(Table2[[#This Row],[Close Price]]-Table2[[#This Row],[20D EMA]])/Table2[[#This Row],[20D EMA]]</f>
        <v>4.3047295383743462E-3</v>
      </c>
      <c r="T385" s="1">
        <f>(Table2[[#This Row],[Close Price]]-Table2[[#This Row],[50D EMA]])/Table2[[#This Row],[50D EMA]]</f>
        <v>7.0602574484958783E-2</v>
      </c>
      <c r="U385" s="1">
        <f>(Table2[[#This Row],[Close Price]]-Table2[[#This Row],[200D EMA]])/Table2[[#This Row],[200D EMA]]</f>
        <v>0.20183905222197523</v>
      </c>
      <c r="V385">
        <v>1.5609967904666899</v>
      </c>
      <c r="W385">
        <v>175.1</v>
      </c>
      <c r="X385">
        <v>181.9</v>
      </c>
      <c r="Y385">
        <v>172.05</v>
      </c>
      <c r="Z385">
        <v>193.7</v>
      </c>
      <c r="AA385">
        <v>172.05</v>
      </c>
      <c r="AB385">
        <v>193.7</v>
      </c>
      <c r="AC385" s="1">
        <f>(Table2[[#This Row],[Close Price]]/Table2[[#This Row],[Day Low]])-1</f>
        <v>1.2621359223301098E-2</v>
      </c>
      <c r="AD385" s="1">
        <f>(Table2[[#This Row],[Day High]]/Table2[[#This Row],[Close Price]])-1</f>
        <v>2.5886864813039256E-2</v>
      </c>
      <c r="AE385" s="1">
        <f>(Table2[[#This Row],[Close Price]]/Table2[[#This Row],[Current Week Low]])-1</f>
        <v>3.0572507991862841E-2</v>
      </c>
      <c r="AF385" s="1">
        <f>(Table2[[#This Row],[Current Week High]]/Table2[[#This Row],[Close Price]])-1</f>
        <v>9.243697478991586E-2</v>
      </c>
      <c r="AG385" s="1">
        <f>(Table2[[#This Row],[Close Price]]/Table2[[#This Row],[Current Month Low]])-1</f>
        <v>3.0572507991862841E-2</v>
      </c>
      <c r="AH385" s="1">
        <f>(Table2[[#This Row],[Current Month High]]/Table2[[#This Row],[Close Price]])-1</f>
        <v>9.243697478991586E-2</v>
      </c>
      <c r="AI385">
        <v>9.2436974789915798</v>
      </c>
      <c r="AJ385">
        <v>57.468916518649998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0.12</v>
      </c>
      <c r="AM385" t="s">
        <v>3121</v>
      </c>
      <c r="AN385">
        <v>0.14000000000000001</v>
      </c>
      <c r="AO385" t="s">
        <v>3121</v>
      </c>
      <c r="AP385">
        <v>1.8907672317646999E-2</v>
      </c>
      <c r="AQ385">
        <f>(Table2[[#This Row],[Sharpe Ratio]]-AVERAGE(Table2[Sharpe Ratio]))/_xlfn.STDEV.P(Table2[Sharpe Ratio])</f>
        <v>-0.50310605165485112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0.76299141641620571</v>
      </c>
      <c r="AS385">
        <f>_xlfn.RANK.AVG(Table2[[#This Row],[1Y Return vs Nifty Z-Score]],Table2[1Y Return vs Nifty Z-Score])</f>
        <v>315</v>
      </c>
      <c r="AT385">
        <f>_xlfn.RANK.AVG(Table2[[#This Row],[6M Return vs Nifty Z-Score]],Table2[6M Return vs Nifty Z-Score])</f>
        <v>371</v>
      </c>
      <c r="AU385">
        <f>_xlfn.RANK.AVG(Table2[[#This Row],[Sharpe Ratio Z-Score]],Table2[Sharpe Ratio Z-Score])</f>
        <v>481</v>
      </c>
      <c r="AV385">
        <f>(Table2[[#This Row],[Rank 1Y]]+Table2[[#This Row],[Rank 6M]]+Table2[[#This Row],[Rank Sharpe]])/3</f>
        <v>389</v>
      </c>
    </row>
    <row r="386" spans="1:48" x14ac:dyDescent="0.3">
      <c r="A386" t="s">
        <v>64</v>
      </c>
      <c r="B386" t="s">
        <v>65</v>
      </c>
      <c r="C386" t="s">
        <v>3082</v>
      </c>
      <c r="D386" t="s">
        <v>63</v>
      </c>
      <c r="E386">
        <v>384331.99450907903</v>
      </c>
      <c r="F386">
        <v>12224.2</v>
      </c>
      <c r="G386">
        <v>5.0596869465944501</v>
      </c>
      <c r="H386">
        <f>(Table2[[#This Row],[1Y Return vs Nifty]]-AVERAGE(Table2[1Y Return vs Nifty]))/_xlfn.STDEV.P(Table2[1Y Return vs Nifty])</f>
        <v>-0.43204585094828918</v>
      </c>
      <c r="I386">
        <v>-1.4538025433803901</v>
      </c>
      <c r="J386">
        <f>(Table2[[#This Row],[1M Return vs Nifty]]-AVERAGE(Table2[1M Return vs Nifty]))/_xlfn.STDEV.P(Table2[1M Return vs Nifty])</f>
        <v>-1.2416990802932308E-2</v>
      </c>
      <c r="K386">
        <v>2.027866245262</v>
      </c>
      <c r="L386">
        <f>(Table2[[#This Row],[6M Return vs Nifty]]-AVERAGE(Table2[6M Return vs Nifty]))/_xlfn.STDEV.P(Table2[6M Return vs Nifty])</f>
        <v>-0.12595596520403915</v>
      </c>
      <c r="M386">
        <v>-4.7183334285185596</v>
      </c>
      <c r="N386">
        <f>(Table2[[#This Row],[1W Return vs Nifty]]-AVERAGE(Table2[1W Return vs Nifty]))/_xlfn.STDEV.P(Table2[1W Return vs Nifty])</f>
        <v>-0.79278591156378064</v>
      </c>
      <c r="O386">
        <v>12512.92</v>
      </c>
      <c r="P386">
        <v>12492.382642975799</v>
      </c>
      <c r="Q386">
        <v>11676.497568462801</v>
      </c>
      <c r="R386">
        <v>38.987706226168498</v>
      </c>
      <c r="S386" s="1">
        <f>(Table2[[#This Row],[Close Price]]-Table2[[#This Row],[20D EMA]])/Table2[[#This Row],[20D EMA]]</f>
        <v>-2.3073750970996326E-2</v>
      </c>
      <c r="T386" s="1">
        <f>(Table2[[#This Row],[Close Price]]-Table2[[#This Row],[50D EMA]])/Table2[[#This Row],[50D EMA]]</f>
        <v>-2.1467693604997909E-2</v>
      </c>
      <c r="U386" s="1">
        <f>(Table2[[#This Row],[Close Price]]-Table2[[#This Row],[200D EMA]])/Table2[[#This Row],[200D EMA]]</f>
        <v>4.6906397087470512E-2</v>
      </c>
      <c r="V386">
        <v>1.2543654703808</v>
      </c>
      <c r="W386">
        <v>12195.1</v>
      </c>
      <c r="X386">
        <v>12390</v>
      </c>
      <c r="Y386">
        <v>12027.65</v>
      </c>
      <c r="Z386">
        <v>12554.9</v>
      </c>
      <c r="AA386">
        <v>12027.65</v>
      </c>
      <c r="AB386">
        <v>13680</v>
      </c>
      <c r="AC386" s="1">
        <f>(Table2[[#This Row],[Close Price]]/Table2[[#This Row],[Day Low]])-1</f>
        <v>2.386204295167671E-3</v>
      </c>
      <c r="AD386" s="1">
        <f>(Table2[[#This Row],[Day High]]/Table2[[#This Row],[Close Price]])-1</f>
        <v>1.3563259763420099E-2</v>
      </c>
      <c r="AE386" s="1">
        <f>(Table2[[#This Row],[Close Price]]/Table2[[#This Row],[Current Week Low]])-1</f>
        <v>1.6341513096906013E-2</v>
      </c>
      <c r="AF386" s="1">
        <f>(Table2[[#This Row],[Current Week High]]/Table2[[#This Row],[Close Price]])-1</f>
        <v>2.7052895076978389E-2</v>
      </c>
      <c r="AG386" s="1">
        <f>(Table2[[#This Row],[Close Price]]/Table2[[#This Row],[Current Month Low]])-1</f>
        <v>1.6341513096906013E-2</v>
      </c>
      <c r="AH386" s="1">
        <f>(Table2[[#This Row],[Current Month High]]/Table2[[#This Row],[Close Price]])-1</f>
        <v>0.11909163789859445</v>
      </c>
      <c r="AI386">
        <v>11.9091637898594</v>
      </c>
      <c r="AJ386">
        <v>32.094249606933097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-0.1</v>
      </c>
      <c r="AM386" t="s">
        <v>3120</v>
      </c>
      <c r="AN386">
        <v>-2.11</v>
      </c>
      <c r="AO386" t="s">
        <v>3120</v>
      </c>
      <c r="AP386">
        <v>5.4580720184879E-2</v>
      </c>
      <c r="AQ386">
        <f>(Table2[[#This Row],[Sharpe Ratio]]-AVERAGE(Table2[Sharpe Ratio]))/_xlfn.STDEV.P(Table2[Sharpe Ratio])</f>
        <v>-8.8125524325291041E-2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-1.4513302428443324</v>
      </c>
      <c r="AS386">
        <f>_xlfn.RANK.AVG(Table2[[#This Row],[1Y Return vs Nifty Z-Score]],Table2[1Y Return vs Nifty Z-Score])</f>
        <v>448</v>
      </c>
      <c r="AT386">
        <f>_xlfn.RANK.AVG(Table2[[#This Row],[6M Return vs Nifty Z-Score]],Table2[6M Return vs Nifty Z-Score])</f>
        <v>354</v>
      </c>
      <c r="AU386">
        <f>_xlfn.RANK.AVG(Table2[[#This Row],[Sharpe Ratio Z-Score]],Table2[Sharpe Ratio Z-Score])</f>
        <v>368</v>
      </c>
      <c r="AV386">
        <f>(Table2[[#This Row],[Rank 1Y]]+Table2[[#This Row],[Rank 6M]]+Table2[[#This Row],[Rank Sharpe]])/3</f>
        <v>390</v>
      </c>
    </row>
    <row r="387" spans="1:48" x14ac:dyDescent="0.3">
      <c r="A387" t="s">
        <v>1045</v>
      </c>
      <c r="B387" t="s">
        <v>1046</v>
      </c>
      <c r="C387" t="s">
        <v>3076</v>
      </c>
      <c r="D387" t="s">
        <v>24</v>
      </c>
      <c r="E387">
        <v>12455.474838992999</v>
      </c>
      <c r="F387">
        <v>113.11</v>
      </c>
      <c r="G387">
        <v>34.188652751151899</v>
      </c>
      <c r="H387">
        <f>(Table2[[#This Row],[1Y Return vs Nifty]]-AVERAGE(Table2[1Y Return vs Nifty]))/_xlfn.STDEV.P(Table2[1Y Return vs Nifty])</f>
        <v>1.081632558732061E-2</v>
      </c>
      <c r="I387">
        <v>7.0200186831910099</v>
      </c>
      <c r="J387">
        <f>(Table2[[#This Row],[1M Return vs Nifty]]-AVERAGE(Table2[1M Return vs Nifty]))/_xlfn.STDEV.P(Table2[1M Return vs Nifty])</f>
        <v>0.78327086080473796</v>
      </c>
      <c r="K387">
        <v>-33.318713576137803</v>
      </c>
      <c r="L387">
        <f>(Table2[[#This Row],[6M Return vs Nifty]]-AVERAGE(Table2[6M Return vs Nifty]))/_xlfn.STDEV.P(Table2[6M Return vs Nifty])</f>
        <v>-1.3324217010065331</v>
      </c>
      <c r="M387">
        <v>6.9502857864539802</v>
      </c>
      <c r="N387">
        <f>(Table2[[#This Row],[1W Return vs Nifty]]-AVERAGE(Table2[1W Return vs Nifty]))/_xlfn.STDEV.P(Table2[1W Return vs Nifty])</f>
        <v>1.5193447515962664</v>
      </c>
      <c r="O387">
        <v>112.41</v>
      </c>
      <c r="P387">
        <v>115.824799789851</v>
      </c>
      <c r="Q387">
        <v>116.53503656825001</v>
      </c>
      <c r="R387">
        <v>52.303897444942301</v>
      </c>
      <c r="S387" s="1">
        <f>(Table2[[#This Row],[Close Price]]-Table2[[#This Row],[20D EMA]])/Table2[[#This Row],[20D EMA]]</f>
        <v>6.2272039854105758E-3</v>
      </c>
      <c r="T387" s="1">
        <f>(Table2[[#This Row],[Close Price]]-Table2[[#This Row],[50D EMA]])/Table2[[#This Row],[50D EMA]]</f>
        <v>-2.3438847248401468E-2</v>
      </c>
      <c r="U387" s="1">
        <f>(Table2[[#This Row],[Close Price]]-Table2[[#This Row],[200D EMA]])/Table2[[#This Row],[200D EMA]]</f>
        <v>-2.9390616497074661E-2</v>
      </c>
      <c r="V387">
        <v>2.0509531218235901</v>
      </c>
      <c r="W387">
        <v>112.44</v>
      </c>
      <c r="X387">
        <v>114.84</v>
      </c>
      <c r="Y387">
        <v>110</v>
      </c>
      <c r="Z387">
        <v>116.9</v>
      </c>
      <c r="AA387">
        <v>107.71</v>
      </c>
      <c r="AB387">
        <v>123.7</v>
      </c>
      <c r="AC387" s="1">
        <f>(Table2[[#This Row],[Close Price]]/Table2[[#This Row],[Day Low]])-1</f>
        <v>5.9587335467805591E-3</v>
      </c>
      <c r="AD387" s="1">
        <f>(Table2[[#This Row],[Day High]]/Table2[[#This Row],[Close Price]])-1</f>
        <v>1.5294845725400075E-2</v>
      </c>
      <c r="AE387" s="1">
        <f>(Table2[[#This Row],[Close Price]]/Table2[[#This Row],[Current Week Low]])-1</f>
        <v>2.8272727272727227E-2</v>
      </c>
      <c r="AF387" s="1">
        <f>(Table2[[#This Row],[Current Week High]]/Table2[[#This Row],[Close Price]])-1</f>
        <v>3.3507205375298499E-2</v>
      </c>
      <c r="AG387" s="1">
        <f>(Table2[[#This Row],[Close Price]]/Table2[[#This Row],[Current Month Low]])-1</f>
        <v>5.0134620740878377E-2</v>
      </c>
      <c r="AH387" s="1">
        <f>(Table2[[#This Row],[Current Month High]]/Table2[[#This Row],[Close Price]])-1</f>
        <v>9.362567412253564E-2</v>
      </c>
      <c r="AI387">
        <v>34.824507116965698</v>
      </c>
      <c r="AJ387">
        <v>62.164874551971302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-0.17</v>
      </c>
      <c r="AM387" t="s">
        <v>3120</v>
      </c>
      <c r="AN387">
        <v>5.58</v>
      </c>
      <c r="AO387" t="s">
        <v>3121</v>
      </c>
      <c r="AP387">
        <v>0.118667974880576</v>
      </c>
      <c r="AQ387">
        <f>(Table2[[#This Row],[Sharpe Ratio]]-AVERAGE(Table2[Sharpe Ratio]))/_xlfn.STDEV.P(Table2[Sharpe Ratio])</f>
        <v>0.65739425429596199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292</v>
      </c>
      <c r="AT387">
        <f>_xlfn.RANK.AVG(Table2[[#This Row],[6M Return vs Nifty Z-Score]],Table2[6M Return vs Nifty Z-Score])</f>
        <v>698</v>
      </c>
      <c r="AU387">
        <f>_xlfn.RANK.AVG(Table2[[#This Row],[Sharpe Ratio Z-Score]],Table2[Sharpe Ratio Z-Score])</f>
        <v>182</v>
      </c>
      <c r="AV387">
        <f>(Table2[[#This Row],[Rank 1Y]]+Table2[[#This Row],[Rank 6M]]+Table2[[#This Row],[Rank Sharpe]])/3</f>
        <v>390.66666666666669</v>
      </c>
    </row>
    <row r="388" spans="1:48" x14ac:dyDescent="0.3">
      <c r="A388" t="s">
        <v>1320</v>
      </c>
      <c r="B388" t="s">
        <v>1321</v>
      </c>
      <c r="C388" t="s">
        <v>3078</v>
      </c>
      <c r="D388" t="s">
        <v>989</v>
      </c>
      <c r="E388">
        <v>8313.7448246399999</v>
      </c>
      <c r="F388">
        <v>379.8</v>
      </c>
      <c r="G388">
        <v>1.6334314377518899</v>
      </c>
      <c r="H388">
        <f>(Table2[[#This Row],[1Y Return vs Nifty]]-AVERAGE(Table2[1Y Return vs Nifty]))/_xlfn.STDEV.P(Table2[1Y Return vs Nifty])</f>
        <v>-0.48413692009897408</v>
      </c>
      <c r="I388">
        <v>-5.45662796001203</v>
      </c>
      <c r="J388">
        <f>(Table2[[#This Row],[1M Return vs Nifty]]-AVERAGE(Table2[1M Return vs Nifty]))/_xlfn.STDEV.P(Table2[1M Return vs Nifty])</f>
        <v>-0.38828042607732649</v>
      </c>
      <c r="K388">
        <v>-2.9016095818121199</v>
      </c>
      <c r="L388">
        <f>(Table2[[#This Row],[6M Return vs Nifty]]-AVERAGE(Table2[6M Return vs Nifty]))/_xlfn.STDEV.P(Table2[6M Return vs Nifty])</f>
        <v>-0.2942111036327637</v>
      </c>
      <c r="M388">
        <v>-3.3928207499444301</v>
      </c>
      <c r="N388">
        <f>(Table2[[#This Row],[1W Return vs Nifty]]-AVERAGE(Table2[1W Return vs Nifty]))/_xlfn.STDEV.P(Table2[1W Return vs Nifty])</f>
        <v>-0.53013628249660538</v>
      </c>
      <c r="O388">
        <v>395</v>
      </c>
      <c r="P388">
        <v>387.46279054365999</v>
      </c>
      <c r="Q388">
        <v>356.53792954373699</v>
      </c>
      <c r="R388">
        <v>36.537541954360002</v>
      </c>
      <c r="S388" s="1">
        <f>(Table2[[#This Row],[Close Price]]-Table2[[#This Row],[20D EMA]])/Table2[[#This Row],[20D EMA]]</f>
        <v>-3.8481012658227821E-2</v>
      </c>
      <c r="T388" s="1">
        <f>(Table2[[#This Row],[Close Price]]-Table2[[#This Row],[50D EMA]])/Table2[[#This Row],[50D EMA]]</f>
        <v>-1.9776842397970919E-2</v>
      </c>
      <c r="U388" s="1">
        <f>(Table2[[#This Row],[Close Price]]-Table2[[#This Row],[200D EMA]])/Table2[[#This Row],[200D EMA]]</f>
        <v>6.5244307908646867E-2</v>
      </c>
      <c r="V388">
        <v>0.54907138150538504</v>
      </c>
      <c r="W388">
        <v>378.5</v>
      </c>
      <c r="X388">
        <v>383.85</v>
      </c>
      <c r="Y388">
        <v>370</v>
      </c>
      <c r="Z388">
        <v>388.8</v>
      </c>
      <c r="AA388">
        <v>370</v>
      </c>
      <c r="AB388">
        <v>426.35</v>
      </c>
      <c r="AC388" s="1">
        <f>(Table2[[#This Row],[Close Price]]/Table2[[#This Row],[Day Low]])-1</f>
        <v>3.434610303830965E-3</v>
      </c>
      <c r="AD388" s="1">
        <f>(Table2[[#This Row],[Day High]]/Table2[[#This Row],[Close Price]])-1</f>
        <v>1.0663507109004877E-2</v>
      </c>
      <c r="AE388" s="1">
        <f>(Table2[[#This Row],[Close Price]]/Table2[[#This Row],[Current Week Low]])-1</f>
        <v>2.6486486486486438E-2</v>
      </c>
      <c r="AF388" s="1">
        <f>(Table2[[#This Row],[Current Week High]]/Table2[[#This Row],[Close Price]])-1</f>
        <v>2.3696682464454888E-2</v>
      </c>
      <c r="AG388" s="1">
        <f>(Table2[[#This Row],[Close Price]]/Table2[[#This Row],[Current Month Low]])-1</f>
        <v>2.6486486486486438E-2</v>
      </c>
      <c r="AH388" s="1">
        <f>(Table2[[#This Row],[Current Month High]]/Table2[[#This Row],[Close Price]])-1</f>
        <v>0.12256450763559767</v>
      </c>
      <c r="AI388">
        <v>14.494470774091599</v>
      </c>
      <c r="AJ388">
        <v>41.981308411214897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-0.03</v>
      </c>
      <c r="AM388" t="s">
        <v>3120</v>
      </c>
      <c r="AN388">
        <v>-8.17</v>
      </c>
      <c r="AO388" t="s">
        <v>3120</v>
      </c>
      <c r="AP388">
        <v>7.8365363012332004E-2</v>
      </c>
      <c r="AQ388">
        <f>(Table2[[#This Row],[Sharpe Ratio]]-AVERAGE(Table2[Sharpe Ratio]))/_xlfn.STDEV.P(Table2[Sharpe Ratio])</f>
        <v>0.18855853305092404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-1.5082061992547455</v>
      </c>
      <c r="AS388">
        <f>_xlfn.RANK.AVG(Table2[[#This Row],[1Y Return vs Nifty Z-Score]],Table2[1Y Return vs Nifty Z-Score])</f>
        <v>473</v>
      </c>
      <c r="AT388">
        <f>_xlfn.RANK.AVG(Table2[[#This Row],[6M Return vs Nifty Z-Score]],Table2[6M Return vs Nifty Z-Score])</f>
        <v>414</v>
      </c>
      <c r="AU388">
        <f>_xlfn.RANK.AVG(Table2[[#This Row],[Sharpe Ratio Z-Score]],Table2[Sharpe Ratio Z-Score])</f>
        <v>285</v>
      </c>
      <c r="AV388">
        <f>(Table2[[#This Row],[Rank 1Y]]+Table2[[#This Row],[Rank 6M]]+Table2[[#This Row],[Rank Sharpe]])/3</f>
        <v>390.66666666666669</v>
      </c>
    </row>
    <row r="389" spans="1:48" x14ac:dyDescent="0.3">
      <c r="A389" t="s">
        <v>820</v>
      </c>
      <c r="B389" t="s">
        <v>821</v>
      </c>
      <c r="C389" t="s">
        <v>3084</v>
      </c>
      <c r="D389" t="s">
        <v>393</v>
      </c>
      <c r="E389">
        <v>18808.896002459998</v>
      </c>
      <c r="F389">
        <v>7926.9</v>
      </c>
      <c r="G389">
        <v>1.60816732089564</v>
      </c>
      <c r="H389">
        <f>(Table2[[#This Row],[1Y Return vs Nifty]]-AVERAGE(Table2[1Y Return vs Nifty]))/_xlfn.STDEV.P(Table2[1Y Return vs Nifty])</f>
        <v>-0.48452102305183137</v>
      </c>
      <c r="I389">
        <v>-5.0470486354961803</v>
      </c>
      <c r="J389">
        <f>(Table2[[#This Row],[1M Return vs Nifty]]-AVERAGE(Table2[1M Return vs Nifty]))/_xlfn.STDEV.P(Table2[1M Return vs Nifty])</f>
        <v>-0.34982111898632728</v>
      </c>
      <c r="K389">
        <v>19.059514249400902</v>
      </c>
      <c r="L389">
        <f>(Table2[[#This Row],[6M Return vs Nifty]]-AVERAGE(Table2[6M Return vs Nifty]))/_xlfn.STDEV.P(Table2[6M Return vs Nifty])</f>
        <v>0.45537608573465232</v>
      </c>
      <c r="M389">
        <v>0.40094425868316802</v>
      </c>
      <c r="N389">
        <f>(Table2[[#This Row],[1W Return vs Nifty]]-AVERAGE(Table2[1W Return vs Nifty]))/_xlfn.STDEV.P(Table2[1W Return vs Nifty])</f>
        <v>0.2215962270376988</v>
      </c>
      <c r="O389">
        <v>8049.66</v>
      </c>
      <c r="P389">
        <v>7852.4826438120099</v>
      </c>
      <c r="Q389">
        <v>7151.9875555170102</v>
      </c>
      <c r="R389">
        <v>43.175439715679197</v>
      </c>
      <c r="S389" s="1">
        <f>(Table2[[#This Row],[Close Price]]-Table2[[#This Row],[20D EMA]])/Table2[[#This Row],[20D EMA]]</f>
        <v>-1.5250333554460713E-2</v>
      </c>
      <c r="T389" s="1">
        <f>(Table2[[#This Row],[Close Price]]-Table2[[#This Row],[50D EMA]])/Table2[[#This Row],[50D EMA]]</f>
        <v>9.4769208113605757E-3</v>
      </c>
      <c r="U389" s="1">
        <f>(Table2[[#This Row],[Close Price]]-Table2[[#This Row],[200D EMA]])/Table2[[#This Row],[200D EMA]]</f>
        <v>0.1083492439643894</v>
      </c>
      <c r="V389">
        <v>0.75375295856589197</v>
      </c>
      <c r="W389">
        <v>7898.5</v>
      </c>
      <c r="X389">
        <v>8157.75</v>
      </c>
      <c r="Y389">
        <v>7827</v>
      </c>
      <c r="Z389">
        <v>8249</v>
      </c>
      <c r="AA389">
        <v>7827</v>
      </c>
      <c r="AB389">
        <v>8296.15</v>
      </c>
      <c r="AC389" s="1">
        <f>(Table2[[#This Row],[Close Price]]/Table2[[#This Row],[Day Low]])-1</f>
        <v>3.5956194214090687E-3</v>
      </c>
      <c r="AD389" s="1">
        <f>(Table2[[#This Row],[Day High]]/Table2[[#This Row],[Close Price]])-1</f>
        <v>2.9122355523596877E-2</v>
      </c>
      <c r="AE389" s="1">
        <f>(Table2[[#This Row],[Close Price]]/Table2[[#This Row],[Current Week Low]])-1</f>
        <v>1.2763510923725629E-2</v>
      </c>
      <c r="AF389" s="1">
        <f>(Table2[[#This Row],[Current Week High]]/Table2[[#This Row],[Close Price]])-1</f>
        <v>4.063379126770883E-2</v>
      </c>
      <c r="AG389" s="1">
        <f>(Table2[[#This Row],[Close Price]]/Table2[[#This Row],[Current Month Low]])-1</f>
        <v>1.2763510923725629E-2</v>
      </c>
      <c r="AH389" s="1">
        <f>(Table2[[#This Row],[Current Month High]]/Table2[[#This Row],[Close Price]])-1</f>
        <v>4.6581892038501715E-2</v>
      </c>
      <c r="AI389">
        <v>13.2851429941086</v>
      </c>
      <c r="AJ389">
        <v>44.477454161046801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0.05</v>
      </c>
      <c r="AM389" t="s">
        <v>3121</v>
      </c>
      <c r="AN389">
        <v>0.28999999999999998</v>
      </c>
      <c r="AO389" t="s">
        <v>3121</v>
      </c>
      <c r="AP389">
        <v>1.2093064456368E-2</v>
      </c>
      <c r="AQ389">
        <f>(Table2[[#This Row],[Sharpe Ratio]]-AVERAGE(Table2[Sharpe Ratio]))/_xlfn.STDEV.P(Table2[Sharpe Ratio])</f>
        <v>-0.5823796134301924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-0.73974944269599985</v>
      </c>
      <c r="AS389">
        <f>_xlfn.RANK.AVG(Table2[[#This Row],[1Y Return vs Nifty Z-Score]],Table2[1Y Return vs Nifty Z-Score])</f>
        <v>475</v>
      </c>
      <c r="AT389">
        <f>_xlfn.RANK.AVG(Table2[[#This Row],[6M Return vs Nifty Z-Score]],Table2[6M Return vs Nifty Z-Score])</f>
        <v>196</v>
      </c>
      <c r="AU389">
        <f>_xlfn.RANK.AVG(Table2[[#This Row],[Sharpe Ratio Z-Score]],Table2[Sharpe Ratio Z-Score])</f>
        <v>501</v>
      </c>
      <c r="AV389">
        <f>(Table2[[#This Row],[Rank 1Y]]+Table2[[#This Row],[Rank 6M]]+Table2[[#This Row],[Rank Sharpe]])/3</f>
        <v>390.66666666666669</v>
      </c>
    </row>
    <row r="390" spans="1:48" x14ac:dyDescent="0.3">
      <c r="A390" t="s">
        <v>81</v>
      </c>
      <c r="B390" t="s">
        <v>82</v>
      </c>
      <c r="C390" t="s">
        <v>3085</v>
      </c>
      <c r="D390" t="s">
        <v>83</v>
      </c>
      <c r="E390">
        <v>325675.63272592903</v>
      </c>
      <c r="F390">
        <v>11300.35</v>
      </c>
      <c r="G390">
        <v>14.6770283528188</v>
      </c>
      <c r="H390">
        <f>(Table2[[#This Row],[1Y Return vs Nifty]]-AVERAGE(Table2[1Y Return vs Nifty]))/_xlfn.STDEV.P(Table2[1Y Return vs Nifty])</f>
        <v>-0.28582861906221302</v>
      </c>
      <c r="I390">
        <v>-2.5153333913116298</v>
      </c>
      <c r="J390">
        <f>(Table2[[#This Row],[1M Return vs Nifty]]-AVERAGE(Table2[1M Return vs Nifty]))/_xlfn.STDEV.P(Table2[1M Return vs Nifty])</f>
        <v>-0.11209424115099401</v>
      </c>
      <c r="K390">
        <v>1.7525632045641499</v>
      </c>
      <c r="L390">
        <f>(Table2[[#This Row],[6M Return vs Nifty]]-AVERAGE(Table2[6M Return vs Nifty]))/_xlfn.STDEV.P(Table2[6M Return vs Nifty])</f>
        <v>-0.13535273533689104</v>
      </c>
      <c r="M390">
        <v>-2.7208186489527599</v>
      </c>
      <c r="N390">
        <f>(Table2[[#This Row],[1W Return vs Nifty]]-AVERAGE(Table2[1W Return vs Nifty]))/_xlfn.STDEV.P(Table2[1W Return vs Nifty])</f>
        <v>-0.39697942522105739</v>
      </c>
      <c r="O390">
        <v>11524.64</v>
      </c>
      <c r="P390">
        <v>11212.2055338147</v>
      </c>
      <c r="Q390">
        <v>10071.0911808811</v>
      </c>
      <c r="R390">
        <v>39.1854593652143</v>
      </c>
      <c r="S390" s="1">
        <f>(Table2[[#This Row],[Close Price]]-Table2[[#This Row],[20D EMA]])/Table2[[#This Row],[20D EMA]]</f>
        <v>-1.9461779283344128E-2</v>
      </c>
      <c r="T390" s="1">
        <f>(Table2[[#This Row],[Close Price]]-Table2[[#This Row],[50D EMA]])/Table2[[#This Row],[50D EMA]]</f>
        <v>7.8614743477067733E-3</v>
      </c>
      <c r="U390" s="1">
        <f>(Table2[[#This Row],[Close Price]]-Table2[[#This Row],[200D EMA]])/Table2[[#This Row],[200D EMA]]</f>
        <v>0.12205815606679427</v>
      </c>
      <c r="V390">
        <v>0.73389754214386904</v>
      </c>
      <c r="W390">
        <v>11231.05</v>
      </c>
      <c r="X390">
        <v>11449</v>
      </c>
      <c r="Y390">
        <v>11228.75</v>
      </c>
      <c r="Z390">
        <v>11700</v>
      </c>
      <c r="AA390">
        <v>11228.75</v>
      </c>
      <c r="AB390">
        <v>12032.3</v>
      </c>
      <c r="AC390" s="1">
        <f>(Table2[[#This Row],[Close Price]]/Table2[[#This Row],[Day Low]])-1</f>
        <v>6.1703936853634289E-3</v>
      </c>
      <c r="AD390" s="1">
        <f>(Table2[[#This Row],[Day High]]/Table2[[#This Row],[Close Price]])-1</f>
        <v>1.3154459817616315E-2</v>
      </c>
      <c r="AE390" s="1">
        <f>(Table2[[#This Row],[Close Price]]/Table2[[#This Row],[Current Week Low]])-1</f>
        <v>6.3764889235222721E-3</v>
      </c>
      <c r="AF390" s="1">
        <f>(Table2[[#This Row],[Current Week High]]/Table2[[#This Row],[Close Price]])-1</f>
        <v>3.5366161225094839E-2</v>
      </c>
      <c r="AG390" s="1">
        <f>(Table2[[#This Row],[Close Price]]/Table2[[#This Row],[Current Month Low]])-1</f>
        <v>6.3764889235222721E-3</v>
      </c>
      <c r="AH390" s="1">
        <f>(Table2[[#This Row],[Current Month High]]/Table2[[#This Row],[Close Price]])-1</f>
        <v>6.4772330060573147E-2</v>
      </c>
      <c r="AI390">
        <v>6.88164525877517</v>
      </c>
      <c r="AJ390">
        <v>41.472773594236102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0.09</v>
      </c>
      <c r="AM390" t="s">
        <v>3121</v>
      </c>
      <c r="AN390">
        <v>-1.34</v>
      </c>
      <c r="AO390" t="s">
        <v>3120</v>
      </c>
      <c r="AP390">
        <v>3.0062713940767E-2</v>
      </c>
      <c r="AQ390">
        <f>(Table2[[#This Row],[Sharpe Ratio]]-AVERAGE(Table2[Sharpe Ratio]))/_xlfn.STDEV.P(Table2[Sharpe Ratio])</f>
        <v>-0.37334071530416379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-1.3035957360753192</v>
      </c>
      <c r="AS390">
        <f>_xlfn.RANK.AVG(Table2[[#This Row],[1Y Return vs Nifty Z-Score]],Table2[1Y Return vs Nifty Z-Score])</f>
        <v>379</v>
      </c>
      <c r="AT390">
        <f>_xlfn.RANK.AVG(Table2[[#This Row],[6M Return vs Nifty Z-Score]],Table2[6M Return vs Nifty Z-Score])</f>
        <v>360</v>
      </c>
      <c r="AU390">
        <f>_xlfn.RANK.AVG(Table2[[#This Row],[Sharpe Ratio Z-Score]],Table2[Sharpe Ratio Z-Score])</f>
        <v>439</v>
      </c>
      <c r="AV390">
        <f>(Table2[[#This Row],[Rank 1Y]]+Table2[[#This Row],[Rank 6M]]+Table2[[#This Row],[Rank Sharpe]])/3</f>
        <v>392.66666666666669</v>
      </c>
    </row>
    <row r="391" spans="1:48" x14ac:dyDescent="0.3">
      <c r="A391" t="s">
        <v>1271</v>
      </c>
      <c r="B391" t="s">
        <v>1272</v>
      </c>
      <c r="C391" t="s">
        <v>3086</v>
      </c>
      <c r="D391" t="s">
        <v>309</v>
      </c>
      <c r="E391">
        <v>8755.6452023999991</v>
      </c>
      <c r="F391">
        <v>434.4</v>
      </c>
      <c r="G391">
        <v>4.2130161954421803</v>
      </c>
      <c r="H391">
        <f>(Table2[[#This Row],[1Y Return vs Nifty]]-AVERAGE(Table2[1Y Return vs Nifty]))/_xlfn.STDEV.P(Table2[1Y Return vs Nifty])</f>
        <v>-0.44491820811263688</v>
      </c>
      <c r="I391">
        <v>-5.4843654946572702</v>
      </c>
      <c r="J391">
        <f>(Table2[[#This Row],[1M Return vs Nifty]]-AVERAGE(Table2[1M Return vs Nifty]))/_xlfn.STDEV.P(Table2[1M Return vs Nifty])</f>
        <v>-0.39088496761303393</v>
      </c>
      <c r="K391">
        <v>-6.2894901994618397</v>
      </c>
      <c r="L391">
        <f>(Table2[[#This Row],[6M Return vs Nifty]]-AVERAGE(Table2[6M Return vs Nifty]))/_xlfn.STDEV.P(Table2[6M Return vs Nifty])</f>
        <v>-0.40984780463287496</v>
      </c>
      <c r="M391">
        <v>-4.3672051264697496</v>
      </c>
      <c r="N391">
        <f>(Table2[[#This Row],[1W Return vs Nifty]]-AVERAGE(Table2[1W Return vs Nifty]))/_xlfn.STDEV.P(Table2[1W Return vs Nifty])</f>
        <v>-0.72321002611294272</v>
      </c>
      <c r="O391">
        <v>441.1</v>
      </c>
      <c r="P391">
        <v>438.68795226152997</v>
      </c>
      <c r="Q391">
        <v>408.97627656200501</v>
      </c>
      <c r="R391">
        <v>46.508692950377799</v>
      </c>
      <c r="S391" s="1">
        <f>(Table2[[#This Row],[Close Price]]-Table2[[#This Row],[20D EMA]])/Table2[[#This Row],[20D EMA]]</f>
        <v>-1.5189299478576388E-2</v>
      </c>
      <c r="T391" s="1">
        <f>(Table2[[#This Row],[Close Price]]-Table2[[#This Row],[50D EMA]])/Table2[[#This Row],[50D EMA]]</f>
        <v>-9.7744928699880773E-3</v>
      </c>
      <c r="U391" s="1">
        <f>(Table2[[#This Row],[Close Price]]-Table2[[#This Row],[200D EMA]])/Table2[[#This Row],[200D EMA]]</f>
        <v>6.2164298750322422E-2</v>
      </c>
      <c r="V391">
        <v>0.98323040177778298</v>
      </c>
      <c r="W391">
        <v>420.6</v>
      </c>
      <c r="X391">
        <v>438.5</v>
      </c>
      <c r="Y391">
        <v>411</v>
      </c>
      <c r="Z391">
        <v>440</v>
      </c>
      <c r="AA391">
        <v>411</v>
      </c>
      <c r="AB391">
        <v>458.75</v>
      </c>
      <c r="AC391" s="1">
        <f>(Table2[[#This Row],[Close Price]]/Table2[[#This Row],[Day Low]])-1</f>
        <v>3.2810271041369354E-2</v>
      </c>
      <c r="AD391" s="1">
        <f>(Table2[[#This Row],[Day High]]/Table2[[#This Row],[Close Price]])-1</f>
        <v>9.4383057090239308E-3</v>
      </c>
      <c r="AE391" s="1">
        <f>(Table2[[#This Row],[Close Price]]/Table2[[#This Row],[Current Week Low]])-1</f>
        <v>5.6934306569343063E-2</v>
      </c>
      <c r="AF391" s="1">
        <f>(Table2[[#This Row],[Current Week High]]/Table2[[#This Row],[Close Price]])-1</f>
        <v>1.2891344383057168E-2</v>
      </c>
      <c r="AG391" s="1">
        <f>(Table2[[#This Row],[Close Price]]/Table2[[#This Row],[Current Month Low]])-1</f>
        <v>5.6934306569343063E-2</v>
      </c>
      <c r="AH391" s="1">
        <f>(Table2[[#This Row],[Current Month High]]/Table2[[#This Row],[Close Price]])-1</f>
        <v>5.6054327808471527E-2</v>
      </c>
      <c r="AI391">
        <v>16.252302025782601</v>
      </c>
      <c r="AJ391">
        <v>31.060491778548698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-0.01</v>
      </c>
      <c r="AM391" t="s">
        <v>3120</v>
      </c>
      <c r="AN391">
        <v>-6.96</v>
      </c>
      <c r="AO391" t="s">
        <v>3120</v>
      </c>
      <c r="AP391">
        <v>8.0633072154944002E-2</v>
      </c>
      <c r="AQ391">
        <f>(Table2[[#This Row],[Sharpe Ratio]]-AVERAGE(Table2[Sharpe Ratio]))/_xlfn.STDEV.P(Table2[Sharpe Ratio])</f>
        <v>0.2149385367818531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-1.7539224696896354</v>
      </c>
      <c r="AS391">
        <f>_xlfn.RANK.AVG(Table2[[#This Row],[1Y Return vs Nifty Z-Score]],Table2[1Y Return vs Nifty Z-Score])</f>
        <v>452</v>
      </c>
      <c r="AT391">
        <f>_xlfn.RANK.AVG(Table2[[#This Row],[6M Return vs Nifty Z-Score]],Table2[6M Return vs Nifty Z-Score])</f>
        <v>450</v>
      </c>
      <c r="AU391">
        <f>_xlfn.RANK.AVG(Table2[[#This Row],[Sharpe Ratio Z-Score]],Table2[Sharpe Ratio Z-Score])</f>
        <v>276</v>
      </c>
      <c r="AV391">
        <f>(Table2[[#This Row],[Rank 1Y]]+Table2[[#This Row],[Rank 6M]]+Table2[[#This Row],[Rank Sharpe]])/3</f>
        <v>392.66666666666669</v>
      </c>
    </row>
    <row r="392" spans="1:48" x14ac:dyDescent="0.3">
      <c r="A392" t="s">
        <v>1183</v>
      </c>
      <c r="B392" t="s">
        <v>1184</v>
      </c>
      <c r="C392" t="s">
        <v>3078</v>
      </c>
      <c r="D392" t="s">
        <v>989</v>
      </c>
      <c r="E392">
        <v>9905.8879295000006</v>
      </c>
      <c r="F392">
        <v>491</v>
      </c>
      <c r="G392">
        <v>0.28042187610237601</v>
      </c>
      <c r="H392">
        <f>(Table2[[#This Row],[1Y Return vs Nifty]]-AVERAGE(Table2[1Y Return vs Nifty]))/_xlfn.STDEV.P(Table2[1Y Return vs Nifty])</f>
        <v>-0.50470739841138457</v>
      </c>
      <c r="I392">
        <v>15.1366747926889</v>
      </c>
      <c r="J392">
        <f>(Table2[[#This Row],[1M Return vs Nifty]]-AVERAGE(Table2[1M Return vs Nifty]))/_xlfn.STDEV.P(Table2[1M Return vs Nifty])</f>
        <v>1.5454210748962567</v>
      </c>
      <c r="K392">
        <v>16.297645294479</v>
      </c>
      <c r="L392">
        <f>(Table2[[#This Row],[6M Return vs Nifty]]-AVERAGE(Table2[6M Return vs Nifty]))/_xlfn.STDEV.P(Table2[6M Return vs Nifty])</f>
        <v>0.36110670301851838</v>
      </c>
      <c r="M392">
        <v>3.2730921583625299</v>
      </c>
      <c r="N392">
        <f>(Table2[[#This Row],[1W Return vs Nifty]]-AVERAGE(Table2[1W Return vs Nifty]))/_xlfn.STDEV.P(Table2[1W Return vs Nifty])</f>
        <v>0.79071079883367346</v>
      </c>
      <c r="O392">
        <v>467.2</v>
      </c>
      <c r="P392">
        <v>442.80533848815003</v>
      </c>
      <c r="Q392">
        <v>410.42323029015603</v>
      </c>
      <c r="R392">
        <v>69.693847430444094</v>
      </c>
      <c r="S392" s="1">
        <f>(Table2[[#This Row],[Close Price]]-Table2[[#This Row],[20D EMA]])/Table2[[#This Row],[20D EMA]]</f>
        <v>5.0941780821917831E-2</v>
      </c>
      <c r="T392" s="1">
        <f>(Table2[[#This Row],[Close Price]]-Table2[[#This Row],[50D EMA]])/Table2[[#This Row],[50D EMA]]</f>
        <v>0.10883938679781684</v>
      </c>
      <c r="U392" s="1">
        <f>(Table2[[#This Row],[Close Price]]-Table2[[#This Row],[200D EMA]])/Table2[[#This Row],[200D EMA]]</f>
        <v>0.19632604531882561</v>
      </c>
      <c r="V392">
        <v>1.1228192455166599</v>
      </c>
      <c r="W392">
        <v>488.25</v>
      </c>
      <c r="X392">
        <v>498</v>
      </c>
      <c r="Y392">
        <v>467</v>
      </c>
      <c r="Z392">
        <v>499.75</v>
      </c>
      <c r="AA392">
        <v>467</v>
      </c>
      <c r="AB392">
        <v>499.75</v>
      </c>
      <c r="AC392" s="1">
        <f>(Table2[[#This Row],[Close Price]]/Table2[[#This Row],[Day Low]])-1</f>
        <v>5.6323604710701858E-3</v>
      </c>
      <c r="AD392" s="1">
        <f>(Table2[[#This Row],[Day High]]/Table2[[#This Row],[Close Price]])-1</f>
        <v>1.4256619144602745E-2</v>
      </c>
      <c r="AE392" s="1">
        <f>(Table2[[#This Row],[Close Price]]/Table2[[#This Row],[Current Week Low]])-1</f>
        <v>5.1391862955032064E-2</v>
      </c>
      <c r="AF392" s="1">
        <f>(Table2[[#This Row],[Current Week High]]/Table2[[#This Row],[Close Price]])-1</f>
        <v>1.7820773930753653E-2</v>
      </c>
      <c r="AG392" s="1">
        <f>(Table2[[#This Row],[Close Price]]/Table2[[#This Row],[Current Month Low]])-1</f>
        <v>5.1391862955032064E-2</v>
      </c>
      <c r="AH392" s="1">
        <f>(Table2[[#This Row],[Current Month High]]/Table2[[#This Row],[Close Price]])-1</f>
        <v>1.7820773930753653E-2</v>
      </c>
      <c r="AI392">
        <v>1.78207739307536</v>
      </c>
      <c r="AJ392">
        <v>42.940320232896603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0.17</v>
      </c>
      <c r="AM392" t="s">
        <v>3121</v>
      </c>
      <c r="AN392">
        <v>8.5</v>
      </c>
      <c r="AO392" t="s">
        <v>3121</v>
      </c>
      <c r="AP392">
        <v>2.0545893580229999E-2</v>
      </c>
      <c r="AQ392">
        <f>(Table2[[#This Row],[Sharpe Ratio]]-AVERAGE(Table2[Sharpe Ratio]))/_xlfn.STDEV.P(Table2[Sharpe Ratio])</f>
        <v>-0.48404880916860821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1.7084823691684559</v>
      </c>
      <c r="AS392">
        <f>_xlfn.RANK.AVG(Table2[[#This Row],[1Y Return vs Nifty Z-Score]],Table2[1Y Return vs Nifty Z-Score])</f>
        <v>486</v>
      </c>
      <c r="AT392">
        <f>_xlfn.RANK.AVG(Table2[[#This Row],[6M Return vs Nifty Z-Score]],Table2[6M Return vs Nifty Z-Score])</f>
        <v>223</v>
      </c>
      <c r="AU392">
        <f>_xlfn.RANK.AVG(Table2[[#This Row],[Sharpe Ratio Z-Score]],Table2[Sharpe Ratio Z-Score])</f>
        <v>469</v>
      </c>
      <c r="AV392">
        <f>(Table2[[#This Row],[Rank 1Y]]+Table2[[#This Row],[Rank 6M]]+Table2[[#This Row],[Rank Sharpe]])/3</f>
        <v>392.66666666666669</v>
      </c>
    </row>
    <row r="393" spans="1:48" x14ac:dyDescent="0.3">
      <c r="A393" t="s">
        <v>780</v>
      </c>
      <c r="B393" t="s">
        <v>781</v>
      </c>
      <c r="C393" t="s">
        <v>3080</v>
      </c>
      <c r="D393" t="s">
        <v>288</v>
      </c>
      <c r="E393">
        <v>20318.388327060002</v>
      </c>
      <c r="F393">
        <v>408.05</v>
      </c>
      <c r="G393">
        <v>8.1083274644217305</v>
      </c>
      <c r="H393">
        <f>(Table2[[#This Row],[1Y Return vs Nifty]]-AVERAGE(Table2[1Y Return vs Nifty]))/_xlfn.STDEV.P(Table2[1Y Return vs Nifty])</f>
        <v>-0.38569585059955036</v>
      </c>
      <c r="I393">
        <v>16.787400145621799</v>
      </c>
      <c r="J393">
        <f>(Table2[[#This Row],[1M Return vs Nifty]]-AVERAGE(Table2[1M Return vs Nifty]))/_xlfn.STDEV.P(Table2[1M Return vs Nifty])</f>
        <v>1.7004234138116519</v>
      </c>
      <c r="K393">
        <v>-18.342227277209901</v>
      </c>
      <c r="L393">
        <f>(Table2[[#This Row],[6M Return vs Nifty]]-AVERAGE(Table2[6M Return vs Nifty]))/_xlfn.STDEV.P(Table2[6M Return vs Nifty])</f>
        <v>-0.82123737557336129</v>
      </c>
      <c r="M393">
        <v>11.0462240292405</v>
      </c>
      <c r="N393">
        <f>(Table2[[#This Row],[1W Return vs Nifty]]-AVERAGE(Table2[1W Return vs Nifty]))/_xlfn.STDEV.P(Table2[1W Return vs Nifty])</f>
        <v>2.3309527260346434</v>
      </c>
      <c r="O393">
        <v>362.98</v>
      </c>
      <c r="P393">
        <v>359.34041695592202</v>
      </c>
      <c r="Q393">
        <v>368.927078053277</v>
      </c>
      <c r="R393">
        <v>89.204203285928799</v>
      </c>
      <c r="S393" s="1">
        <f>(Table2[[#This Row],[Close Price]]-Table2[[#This Row],[20D EMA]])/Table2[[#This Row],[20D EMA]]</f>
        <v>0.12416662075045455</v>
      </c>
      <c r="T393" s="1">
        <f>(Table2[[#This Row],[Close Price]]-Table2[[#This Row],[50D EMA]])/Table2[[#This Row],[50D EMA]]</f>
        <v>0.13555275372781928</v>
      </c>
      <c r="U393" s="1">
        <f>(Table2[[#This Row],[Close Price]]-Table2[[#This Row],[200D EMA]])/Table2[[#This Row],[200D EMA]]</f>
        <v>0.10604513540497899</v>
      </c>
      <c r="V393">
        <v>1.70930559126513</v>
      </c>
      <c r="W393">
        <v>392.65</v>
      </c>
      <c r="X393">
        <v>410.45</v>
      </c>
      <c r="Y393">
        <v>358.1</v>
      </c>
      <c r="Z393">
        <v>410.45</v>
      </c>
      <c r="AA393">
        <v>354.9</v>
      </c>
      <c r="AB393">
        <v>410.45</v>
      </c>
      <c r="AC393" s="1">
        <f>(Table2[[#This Row],[Close Price]]/Table2[[#This Row],[Day Low]])-1</f>
        <v>3.9220679994906416E-2</v>
      </c>
      <c r="AD393" s="1">
        <f>(Table2[[#This Row],[Day High]]/Table2[[#This Row],[Close Price]])-1</f>
        <v>5.881632152922478E-3</v>
      </c>
      <c r="AE393" s="1">
        <f>(Table2[[#This Row],[Close Price]]/Table2[[#This Row],[Current Week Low]])-1</f>
        <v>0.13948617704551802</v>
      </c>
      <c r="AF393" s="1">
        <f>(Table2[[#This Row],[Current Week High]]/Table2[[#This Row],[Close Price]])-1</f>
        <v>5.881632152922478E-3</v>
      </c>
      <c r="AG393" s="1">
        <f>(Table2[[#This Row],[Close Price]]/Table2[[#This Row],[Current Month Low]])-1</f>
        <v>0.14976049591434215</v>
      </c>
      <c r="AH393" s="1">
        <f>(Table2[[#This Row],[Current Month High]]/Table2[[#This Row],[Close Price]])-1</f>
        <v>5.881632152922478E-3</v>
      </c>
      <c r="AI393">
        <v>36.747947555446601</v>
      </c>
      <c r="AJ393">
        <v>38.627484287412898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0</v>
      </c>
      <c r="AM393" t="s">
        <v>3122</v>
      </c>
      <c r="AN393">
        <v>26.78</v>
      </c>
      <c r="AO393" t="s">
        <v>3121</v>
      </c>
      <c r="AP393">
        <v>0.12753900129074999</v>
      </c>
      <c r="AQ393">
        <f>(Table2[[#This Row],[Sharpe Ratio]]-AVERAGE(Table2[Sharpe Ratio]))/_xlfn.STDEV.P(Table2[Sharpe Ratio])</f>
        <v>0.76058990024551854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424</v>
      </c>
      <c r="AT393">
        <f>_xlfn.RANK.AVG(Table2[[#This Row],[6M Return vs Nifty Z-Score]],Table2[6M Return vs Nifty Z-Score])</f>
        <v>595</v>
      </c>
      <c r="AU393">
        <f>_xlfn.RANK.AVG(Table2[[#This Row],[Sharpe Ratio Z-Score]],Table2[Sharpe Ratio Z-Score])</f>
        <v>162</v>
      </c>
      <c r="AV393">
        <f>(Table2[[#This Row],[Rank 1Y]]+Table2[[#This Row],[Rank 6M]]+Table2[[#This Row],[Rank Sharpe]])/3</f>
        <v>393.66666666666669</v>
      </c>
    </row>
    <row r="394" spans="1:48" x14ac:dyDescent="0.3">
      <c r="A394" t="s">
        <v>760</v>
      </c>
      <c r="B394" t="s">
        <v>761</v>
      </c>
      <c r="C394" t="s">
        <v>3082</v>
      </c>
      <c r="D394" t="s">
        <v>204</v>
      </c>
      <c r="E394">
        <v>20760.606081325001</v>
      </c>
      <c r="F394">
        <v>547.25</v>
      </c>
      <c r="G394">
        <v>-7.8671914621267698</v>
      </c>
      <c r="H394">
        <f>(Table2[[#This Row],[1Y Return vs Nifty]]-AVERAGE(Table2[1Y Return vs Nifty]))/_xlfn.STDEV.P(Table2[1Y Return vs Nifty])</f>
        <v>-0.62857962239450249</v>
      </c>
      <c r="I394">
        <v>-10.397218052534001</v>
      </c>
      <c r="J394">
        <f>(Table2[[#This Row],[1M Return vs Nifty]]-AVERAGE(Table2[1M Return vs Nifty]))/_xlfn.STDEV.P(Table2[1M Return vs Nifty])</f>
        <v>-0.85219952600664384</v>
      </c>
      <c r="K394">
        <v>1.0259192529264001</v>
      </c>
      <c r="L394">
        <f>(Table2[[#This Row],[6M Return vs Nifty]]-AVERAGE(Table2[6M Return vs Nifty]))/_xlfn.STDEV.P(Table2[6M Return vs Nifty])</f>
        <v>-0.16015488123640206</v>
      </c>
      <c r="M394">
        <v>-5.3228525549159897</v>
      </c>
      <c r="N394">
        <f>(Table2[[#This Row],[1W Return vs Nifty]]-AVERAGE(Table2[1W Return vs Nifty]))/_xlfn.STDEV.P(Table2[1W Return vs Nifty])</f>
        <v>-0.91257105347814993</v>
      </c>
      <c r="O394">
        <v>573.64</v>
      </c>
      <c r="P394">
        <v>567.19932677912595</v>
      </c>
      <c r="Q394">
        <v>513.41696666273299</v>
      </c>
      <c r="R394">
        <v>33.956550121475999</v>
      </c>
      <c r="S394" s="1">
        <f>(Table2[[#This Row],[Close Price]]-Table2[[#This Row],[20D EMA]])/Table2[[#This Row],[20D EMA]]</f>
        <v>-4.6004462729237826E-2</v>
      </c>
      <c r="T394" s="1">
        <f>(Table2[[#This Row],[Close Price]]-Table2[[#This Row],[50D EMA]])/Table2[[#This Row],[50D EMA]]</f>
        <v>-3.5171633387524201E-2</v>
      </c>
      <c r="U394" s="1">
        <f>(Table2[[#This Row],[Close Price]]-Table2[[#This Row],[200D EMA]])/Table2[[#This Row],[200D EMA]]</f>
        <v>6.5897770300006764E-2</v>
      </c>
      <c r="V394">
        <v>0.80714938317408902</v>
      </c>
      <c r="W394">
        <v>541.5</v>
      </c>
      <c r="X394">
        <v>549.95000000000005</v>
      </c>
      <c r="Y394">
        <v>541.5</v>
      </c>
      <c r="Z394">
        <v>569.70000000000005</v>
      </c>
      <c r="AA394">
        <v>541.5</v>
      </c>
      <c r="AB394">
        <v>593.15</v>
      </c>
      <c r="AC394" s="1">
        <f>(Table2[[#This Row],[Close Price]]/Table2[[#This Row],[Day Low]])-1</f>
        <v>1.061865189289013E-2</v>
      </c>
      <c r="AD394" s="1">
        <f>(Table2[[#This Row],[Day High]]/Table2[[#This Row],[Close Price]])-1</f>
        <v>4.933759707629104E-3</v>
      </c>
      <c r="AE394" s="1">
        <f>(Table2[[#This Row],[Close Price]]/Table2[[#This Row],[Current Week Low]])-1</f>
        <v>1.061865189289013E-2</v>
      </c>
      <c r="AF394" s="1">
        <f>(Table2[[#This Row],[Current Week High]]/Table2[[#This Row],[Close Price]])-1</f>
        <v>4.1023298309730505E-2</v>
      </c>
      <c r="AG394" s="1">
        <f>(Table2[[#This Row],[Close Price]]/Table2[[#This Row],[Current Month Low]])-1</f>
        <v>1.061865189289013E-2</v>
      </c>
      <c r="AH394" s="1">
        <f>(Table2[[#This Row],[Current Month High]]/Table2[[#This Row],[Close Price]])-1</f>
        <v>8.387391502969388E-2</v>
      </c>
      <c r="AI394">
        <v>13.7322978529008</v>
      </c>
      <c r="AJ394">
        <v>34.525565388397197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-0.05</v>
      </c>
      <c r="AM394" t="s">
        <v>3120</v>
      </c>
      <c r="AN394">
        <v>-7.49</v>
      </c>
      <c r="AO394" t="s">
        <v>3120</v>
      </c>
      <c r="AP394">
        <v>8.2813079477378995E-2</v>
      </c>
      <c r="AQ394">
        <f>(Table2[[#This Row],[Sharpe Ratio]]-AVERAGE(Table2[Sharpe Ratio]))/_xlfn.STDEV.P(Table2[Sharpe Ratio])</f>
        <v>0.24029831516729813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-2.3132067679484001</v>
      </c>
      <c r="AS394">
        <f>_xlfn.RANK.AVG(Table2[[#This Row],[1Y Return vs Nifty Z-Score]],Table2[1Y Return vs Nifty Z-Score])</f>
        <v>547</v>
      </c>
      <c r="AT394">
        <f>_xlfn.RANK.AVG(Table2[[#This Row],[6M Return vs Nifty Z-Score]],Table2[6M Return vs Nifty Z-Score])</f>
        <v>365</v>
      </c>
      <c r="AU394">
        <f>_xlfn.RANK.AVG(Table2[[#This Row],[Sharpe Ratio Z-Score]],Table2[Sharpe Ratio Z-Score])</f>
        <v>269</v>
      </c>
      <c r="AV394">
        <f>(Table2[[#This Row],[Rank 1Y]]+Table2[[#This Row],[Rank 6M]]+Table2[[#This Row],[Rank Sharpe]])/3</f>
        <v>393.66666666666669</v>
      </c>
    </row>
    <row r="395" spans="1:48" x14ac:dyDescent="0.3">
      <c r="A395" t="s">
        <v>28</v>
      </c>
      <c r="B395" t="s">
        <v>29</v>
      </c>
      <c r="C395" t="s">
        <v>3076</v>
      </c>
      <c r="D395" t="s">
        <v>24</v>
      </c>
      <c r="E395">
        <v>824954.78126544005</v>
      </c>
      <c r="F395">
        <v>1171.5999999999999</v>
      </c>
      <c r="G395">
        <v>-3.6696184299795398</v>
      </c>
      <c r="H395">
        <f>(Table2[[#This Row],[1Y Return vs Nifty]]-AVERAGE(Table2[1Y Return vs Nifty]))/_xlfn.STDEV.P(Table2[1Y Return vs Nifty])</f>
        <v>-0.56476182873658087</v>
      </c>
      <c r="I395">
        <v>-5.4197819198911104</v>
      </c>
      <c r="J395">
        <f>(Table2[[#This Row],[1M Return vs Nifty]]-AVERAGE(Table2[1M Return vs Nifty]))/_xlfn.STDEV.P(Table2[1M Return vs Nifty])</f>
        <v>-0.38482060013573927</v>
      </c>
      <c r="K395">
        <v>4.05233495458344</v>
      </c>
      <c r="L395">
        <f>(Table2[[#This Row],[6M Return vs Nifty]]-AVERAGE(Table2[6M Return vs Nifty]))/_xlfn.STDEV.P(Table2[6M Return vs Nifty])</f>
        <v>-5.6855867165080148E-2</v>
      </c>
      <c r="M395">
        <v>-1.36283423266948</v>
      </c>
      <c r="N395">
        <f>(Table2[[#This Row],[1W Return vs Nifty]]-AVERAGE(Table2[1W Return vs Nifty]))/_xlfn.STDEV.P(Table2[1W Return vs Nifty])</f>
        <v>-0.1278955386757496</v>
      </c>
      <c r="O395">
        <v>1196.0899999999999</v>
      </c>
      <c r="P395">
        <v>1183.8302440013299</v>
      </c>
      <c r="Q395">
        <v>1091.7811525858499</v>
      </c>
      <c r="R395">
        <v>32.770446504628502</v>
      </c>
      <c r="S395" s="1">
        <f>(Table2[[#This Row],[Close Price]]-Table2[[#This Row],[20D EMA]])/Table2[[#This Row],[20D EMA]]</f>
        <v>-2.0475047864291159E-2</v>
      </c>
      <c r="T395" s="1">
        <f>(Table2[[#This Row],[Close Price]]-Table2[[#This Row],[50D EMA]])/Table2[[#This Row],[50D EMA]]</f>
        <v>-1.0331079192563907E-2</v>
      </c>
      <c r="U395" s="1">
        <f>(Table2[[#This Row],[Close Price]]-Table2[[#This Row],[200D EMA]])/Table2[[#This Row],[200D EMA]]</f>
        <v>7.3108834334703013E-2</v>
      </c>
      <c r="V395">
        <v>0.976194791426507</v>
      </c>
      <c r="W395">
        <v>1169</v>
      </c>
      <c r="X395">
        <v>1180.95</v>
      </c>
      <c r="Y395">
        <v>1158.9000000000001</v>
      </c>
      <c r="Z395">
        <v>1188.9000000000001</v>
      </c>
      <c r="AA395">
        <v>1158.9000000000001</v>
      </c>
      <c r="AB395">
        <v>1222.6500000000001</v>
      </c>
      <c r="AC395" s="1">
        <f>(Table2[[#This Row],[Close Price]]/Table2[[#This Row],[Day Low]])-1</f>
        <v>2.224123182206883E-3</v>
      </c>
      <c r="AD395" s="1">
        <f>(Table2[[#This Row],[Day High]]/Table2[[#This Row],[Close Price]])-1</f>
        <v>7.9805394332537194E-3</v>
      </c>
      <c r="AE395" s="1">
        <f>(Table2[[#This Row],[Close Price]]/Table2[[#This Row],[Current Week Low]])-1</f>
        <v>1.0958667702131164E-2</v>
      </c>
      <c r="AF395" s="1">
        <f>(Table2[[#This Row],[Current Week High]]/Table2[[#This Row],[Close Price]])-1</f>
        <v>1.4766131785592496E-2</v>
      </c>
      <c r="AG395" s="1">
        <f>(Table2[[#This Row],[Close Price]]/Table2[[#This Row],[Current Month Low]])-1</f>
        <v>1.0958667702131164E-2</v>
      </c>
      <c r="AH395" s="1">
        <f>(Table2[[#This Row],[Current Month High]]/Table2[[#This Row],[Close Price]])-1</f>
        <v>4.3572891771936018E-2</v>
      </c>
      <c r="AI395">
        <v>7.3574598839194199</v>
      </c>
      <c r="AJ395">
        <v>30.322580645161199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</v>
      </c>
      <c r="AM395" t="s">
        <v>3122</v>
      </c>
      <c r="AN395">
        <v>-4.2</v>
      </c>
      <c r="AO395" t="s">
        <v>3120</v>
      </c>
      <c r="AP395">
        <v>6.2598426742921001E-2</v>
      </c>
      <c r="AQ395">
        <f>(Table2[[#This Row],[Sharpe Ratio]]-AVERAGE(Table2[Sharpe Ratio]))/_xlfn.STDEV.P(Table2[Sharpe Ratio])</f>
        <v>5.1435483878981923E-3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-1.1291902863252516</v>
      </c>
      <c r="AS395">
        <f>_xlfn.RANK.AVG(Table2[[#This Row],[1Y Return vs Nifty Z-Score]],Table2[1Y Return vs Nifty Z-Score])</f>
        <v>510</v>
      </c>
      <c r="AT395">
        <f>_xlfn.RANK.AVG(Table2[[#This Row],[6M Return vs Nifty Z-Score]],Table2[6M Return vs Nifty Z-Score])</f>
        <v>333</v>
      </c>
      <c r="AU395">
        <f>_xlfn.RANK.AVG(Table2[[#This Row],[Sharpe Ratio Z-Score]],Table2[Sharpe Ratio Z-Score])</f>
        <v>344</v>
      </c>
      <c r="AV395">
        <f>(Table2[[#This Row],[Rank 1Y]]+Table2[[#This Row],[Rank 6M]]+Table2[[#This Row],[Rank Sharpe]])/3</f>
        <v>395.66666666666669</v>
      </c>
    </row>
    <row r="396" spans="1:48" x14ac:dyDescent="0.3">
      <c r="A396" t="s">
        <v>207</v>
      </c>
      <c r="B396" t="s">
        <v>208</v>
      </c>
      <c r="C396" t="s">
        <v>3076</v>
      </c>
      <c r="D396" t="s">
        <v>32</v>
      </c>
      <c r="E396">
        <v>127137.939170714</v>
      </c>
      <c r="F396">
        <v>245.85</v>
      </c>
      <c r="G396">
        <v>2.57629569557862</v>
      </c>
      <c r="H396">
        <f>(Table2[[#This Row],[1Y Return vs Nifty]]-AVERAGE(Table2[1Y Return vs Nifty]))/_xlfn.STDEV.P(Table2[1Y Return vs Nifty])</f>
        <v>-0.46980208513777383</v>
      </c>
      <c r="I396">
        <v>-8.4110513605347403</v>
      </c>
      <c r="J396">
        <f>(Table2[[#This Row],[1M Return vs Nifty]]-AVERAGE(Table2[1M Return vs Nifty]))/_xlfn.STDEV.P(Table2[1M Return vs Nifty])</f>
        <v>-0.6656994021739584</v>
      </c>
      <c r="K396">
        <v>-18.565616907362699</v>
      </c>
      <c r="L396">
        <f>(Table2[[#This Row],[6M Return vs Nifty]]-AVERAGE(Table2[6M Return vs Nifty]))/_xlfn.STDEV.P(Table2[6M Return vs Nifty])</f>
        <v>-0.82886221327688847</v>
      </c>
      <c r="M396">
        <v>-1.5842085608129</v>
      </c>
      <c r="N396">
        <f>(Table2[[#This Row],[1W Return vs Nifty]]-AVERAGE(Table2[1W Return vs Nifty]))/_xlfn.STDEV.P(Table2[1W Return vs Nifty])</f>
        <v>-0.17176074352193071</v>
      </c>
      <c r="O396">
        <v>250.26</v>
      </c>
      <c r="P396">
        <v>257.99805420681798</v>
      </c>
      <c r="Q396">
        <v>246.425712161115</v>
      </c>
      <c r="R396">
        <v>45.949633119191098</v>
      </c>
      <c r="S396" s="1">
        <f>(Table2[[#This Row],[Close Price]]-Table2[[#This Row],[20D EMA]])/Table2[[#This Row],[20D EMA]]</f>
        <v>-1.7621673459602E-2</v>
      </c>
      <c r="T396" s="1">
        <f>(Table2[[#This Row],[Close Price]]-Table2[[#This Row],[50D EMA]])/Table2[[#This Row],[50D EMA]]</f>
        <v>-4.7085836535339876E-2</v>
      </c>
      <c r="U396" s="1">
        <f>(Table2[[#This Row],[Close Price]]-Table2[[#This Row],[200D EMA]])/Table2[[#This Row],[200D EMA]]</f>
        <v>-2.3362503695986154E-3</v>
      </c>
      <c r="V396">
        <v>1.0288135400129399</v>
      </c>
      <c r="W396">
        <v>242.1</v>
      </c>
      <c r="X396">
        <v>250.2</v>
      </c>
      <c r="Y396">
        <v>231.25</v>
      </c>
      <c r="Z396">
        <v>250.2</v>
      </c>
      <c r="AA396">
        <v>231.25</v>
      </c>
      <c r="AB396">
        <v>258.45</v>
      </c>
      <c r="AC396" s="1">
        <f>(Table2[[#This Row],[Close Price]]/Table2[[#This Row],[Day Low]])-1</f>
        <v>1.5489467162329573E-2</v>
      </c>
      <c r="AD396" s="1">
        <f>(Table2[[#This Row],[Day High]]/Table2[[#This Row],[Close Price]])-1</f>
        <v>1.7693715680292765E-2</v>
      </c>
      <c r="AE396" s="1">
        <f>(Table2[[#This Row],[Close Price]]/Table2[[#This Row],[Current Week Low]])-1</f>
        <v>6.3135135135135023E-2</v>
      </c>
      <c r="AF396" s="1">
        <f>(Table2[[#This Row],[Current Week High]]/Table2[[#This Row],[Close Price]])-1</f>
        <v>1.7693715680292765E-2</v>
      </c>
      <c r="AG396" s="1">
        <f>(Table2[[#This Row],[Close Price]]/Table2[[#This Row],[Current Month Low]])-1</f>
        <v>6.3135135135135023E-2</v>
      </c>
      <c r="AH396" s="1">
        <f>(Table2[[#This Row],[Current Month High]]/Table2[[#This Row],[Close Price]])-1</f>
        <v>5.12507626601586E-2</v>
      </c>
      <c r="AI396">
        <v>21.903599755948701</v>
      </c>
      <c r="AJ396">
        <v>32.3553162853297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-0.12</v>
      </c>
      <c r="AM396" t="s">
        <v>3120</v>
      </c>
      <c r="AN396">
        <v>-1.25</v>
      </c>
      <c r="AO396" t="s">
        <v>3120</v>
      </c>
      <c r="AP396">
        <v>0.14004099969412501</v>
      </c>
      <c r="AQ396">
        <f>(Table2[[#This Row],[Sharpe Ratio]]-AVERAGE(Table2[Sharpe Ratio]))/_xlfn.STDEV.P(Table2[Sharpe Ratio])</f>
        <v>0.90602423233328711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466</v>
      </c>
      <c r="AT396">
        <f>_xlfn.RANK.AVG(Table2[[#This Row],[6M Return vs Nifty Z-Score]],Table2[6M Return vs Nifty Z-Score])</f>
        <v>596</v>
      </c>
      <c r="AU396">
        <f>_xlfn.RANK.AVG(Table2[[#This Row],[Sharpe Ratio Z-Score]],Table2[Sharpe Ratio Z-Score])</f>
        <v>128</v>
      </c>
      <c r="AV396">
        <f>(Table2[[#This Row],[Rank 1Y]]+Table2[[#This Row],[Rank 6M]]+Table2[[#This Row],[Rank Sharpe]])/3</f>
        <v>396.66666666666669</v>
      </c>
    </row>
    <row r="397" spans="1:48" x14ac:dyDescent="0.3">
      <c r="A397" t="s">
        <v>35</v>
      </c>
      <c r="B397" t="s">
        <v>36</v>
      </c>
      <c r="C397" t="s">
        <v>3076</v>
      </c>
      <c r="D397" t="s">
        <v>37</v>
      </c>
      <c r="E397">
        <v>716906.86441984505</v>
      </c>
      <c r="F397">
        <v>1133.45</v>
      </c>
      <c r="G397">
        <v>51.897363276436799</v>
      </c>
      <c r="H397">
        <f>(Table2[[#This Row],[1Y Return vs Nifty]]-AVERAGE(Table2[1Y Return vs Nifty]))/_xlfn.STDEV.P(Table2[1Y Return vs Nifty])</f>
        <v>0.28005067257672556</v>
      </c>
      <c r="I397">
        <v>10.822782958167499</v>
      </c>
      <c r="J397">
        <f>(Table2[[#This Row],[1M Return vs Nifty]]-AVERAGE(Table2[1M Return vs Nifty]))/_xlfn.STDEV.P(Table2[1M Return vs Nifty])</f>
        <v>1.1403486484076184</v>
      </c>
      <c r="K397">
        <v>-7.0007844642762604</v>
      </c>
      <c r="L397">
        <f>(Table2[[#This Row],[6M Return vs Nifty]]-AVERAGE(Table2[6M Return vs Nifty]))/_xlfn.STDEV.P(Table2[6M Return vs Nifty])</f>
        <v>-0.43412602795483485</v>
      </c>
      <c r="M397">
        <v>-2.1273532320544501</v>
      </c>
      <c r="N397">
        <f>(Table2[[#This Row],[1W Return vs Nifty]]-AVERAGE(Table2[1W Return vs Nifty]))/_xlfn.STDEV.P(Table2[1W Return vs Nifty])</f>
        <v>-0.27938456993818478</v>
      </c>
      <c r="O397">
        <v>1119.8800000000001</v>
      </c>
      <c r="P397">
        <v>1074.28024574046</v>
      </c>
      <c r="Q397">
        <v>939.257781004359</v>
      </c>
      <c r="R397">
        <v>51.553914425811399</v>
      </c>
      <c r="S397" s="1">
        <f>(Table2[[#This Row],[Close Price]]-Table2[[#This Row],[20D EMA]])/Table2[[#This Row],[20D EMA]]</f>
        <v>1.2117369718184032E-2</v>
      </c>
      <c r="T397" s="1">
        <f>(Table2[[#This Row],[Close Price]]-Table2[[#This Row],[50D EMA]])/Table2[[#This Row],[50D EMA]]</f>
        <v>5.5078509070746788E-2</v>
      </c>
      <c r="U397" s="1">
        <f>(Table2[[#This Row],[Close Price]]-Table2[[#This Row],[200D EMA]])/Table2[[#This Row],[200D EMA]]</f>
        <v>0.2067507162815187</v>
      </c>
      <c r="V397">
        <v>0.994678892029777</v>
      </c>
      <c r="W397">
        <v>1128.95</v>
      </c>
      <c r="X397">
        <v>1160</v>
      </c>
      <c r="Y397">
        <v>1076.2</v>
      </c>
      <c r="Z397">
        <v>1160</v>
      </c>
      <c r="AA397">
        <v>1076.2</v>
      </c>
      <c r="AB397">
        <v>1222</v>
      </c>
      <c r="AC397" s="1">
        <f>(Table2[[#This Row],[Close Price]]/Table2[[#This Row],[Day Low]])-1</f>
        <v>3.9860046946278427E-3</v>
      </c>
      <c r="AD397" s="1">
        <f>(Table2[[#This Row],[Day High]]/Table2[[#This Row],[Close Price]])-1</f>
        <v>2.3424059288014387E-2</v>
      </c>
      <c r="AE397" s="1">
        <f>(Table2[[#This Row],[Close Price]]/Table2[[#This Row],[Current Week Low]])-1</f>
        <v>5.3196431889983353E-2</v>
      </c>
      <c r="AF397" s="1">
        <f>(Table2[[#This Row],[Current Week High]]/Table2[[#This Row],[Close Price]])-1</f>
        <v>2.3424059288014387E-2</v>
      </c>
      <c r="AG397" s="1">
        <f>(Table2[[#This Row],[Close Price]]/Table2[[#This Row],[Current Month Low]])-1</f>
        <v>5.3196431889983353E-2</v>
      </c>
      <c r="AH397" s="1">
        <f>(Table2[[#This Row],[Current Month High]]/Table2[[#This Row],[Close Price]])-1</f>
        <v>7.8124310732718749E-2</v>
      </c>
      <c r="AI397">
        <v>7.8124310732718696</v>
      </c>
      <c r="AJ397">
        <v>89.746379844312301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</v>
      </c>
      <c r="AM397" t="s">
        <v>3122</v>
      </c>
      <c r="AN397">
        <v>-2.34</v>
      </c>
      <c r="AO397" t="s">
        <v>3120</v>
      </c>
      <c r="AP397">
        <v>6.6379710079350002E-3</v>
      </c>
      <c r="AQ397">
        <f>(Table2[[#This Row],[Sharpe Ratio]]-AVERAGE(Table2[Sharpe Ratio]))/_xlfn.STDEV.P(Table2[Sharpe Ratio])</f>
        <v>-0.64583809795015867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6.105062514116566E-2</v>
      </c>
      <c r="AS397">
        <f>_xlfn.RANK.AVG(Table2[[#This Row],[1Y Return vs Nifty Z-Score]],Table2[1Y Return vs Nifty Z-Score])</f>
        <v>220</v>
      </c>
      <c r="AT397">
        <f>_xlfn.RANK.AVG(Table2[[#This Row],[6M Return vs Nifty Z-Score]],Table2[6M Return vs Nifty Z-Score])</f>
        <v>458</v>
      </c>
      <c r="AU397">
        <f>_xlfn.RANK.AVG(Table2[[#This Row],[Sharpe Ratio Z-Score]],Table2[Sharpe Ratio Z-Score])</f>
        <v>514</v>
      </c>
      <c r="AV397">
        <f>(Table2[[#This Row],[Rank 1Y]]+Table2[[#This Row],[Rank 6M]]+Table2[[#This Row],[Rank Sharpe]])/3</f>
        <v>397.33333333333331</v>
      </c>
    </row>
    <row r="398" spans="1:48" x14ac:dyDescent="0.3">
      <c r="A398" t="s">
        <v>370</v>
      </c>
      <c r="B398" t="s">
        <v>371</v>
      </c>
      <c r="C398" t="s">
        <v>3078</v>
      </c>
      <c r="D398" t="s">
        <v>372</v>
      </c>
      <c r="E398">
        <v>65175.363308385</v>
      </c>
      <c r="F398">
        <v>1800.45</v>
      </c>
      <c r="G398">
        <v>10.1889590708036</v>
      </c>
      <c r="H398">
        <f>(Table2[[#This Row],[1Y Return vs Nifty]]-AVERAGE(Table2[1Y Return vs Nifty]))/_xlfn.STDEV.P(Table2[1Y Return vs Nifty])</f>
        <v>-0.35406297190576269</v>
      </c>
      <c r="I398">
        <v>9.5952189413146591</v>
      </c>
      <c r="J398">
        <f>(Table2[[#This Row],[1M Return vs Nifty]]-AVERAGE(Table2[1M Return vs Nifty]))/_xlfn.STDEV.P(Table2[1M Return vs Nifty])</f>
        <v>1.0250809611194214</v>
      </c>
      <c r="K398">
        <v>0.39417924092166001</v>
      </c>
      <c r="L398">
        <f>(Table2[[#This Row],[6M Return vs Nifty]]-AVERAGE(Table2[6M Return vs Nifty]))/_xlfn.STDEV.P(Table2[6M Return vs Nifty])</f>
        <v>-0.18171772217519452</v>
      </c>
      <c r="M398">
        <v>6.1732538875935399</v>
      </c>
      <c r="N398">
        <f>(Table2[[#This Row],[1W Return vs Nifty]]-AVERAGE(Table2[1W Return vs Nifty]))/_xlfn.STDEV.P(Table2[1W Return vs Nifty])</f>
        <v>1.3653762959881339</v>
      </c>
      <c r="O398">
        <v>1696.74</v>
      </c>
      <c r="P398">
        <v>1611.30777245436</v>
      </c>
      <c r="Q398">
        <v>1482.0723945171401</v>
      </c>
      <c r="R398">
        <v>73.977078017580496</v>
      </c>
      <c r="S398" s="1">
        <f>(Table2[[#This Row],[Close Price]]-Table2[[#This Row],[20D EMA]])/Table2[[#This Row],[20D EMA]]</f>
        <v>6.1123094876056459E-2</v>
      </c>
      <c r="T398" s="1">
        <f>(Table2[[#This Row],[Close Price]]-Table2[[#This Row],[50D EMA]])/Table2[[#This Row],[50D EMA]]</f>
        <v>0.11738429540219787</v>
      </c>
      <c r="U398" s="1">
        <f>(Table2[[#This Row],[Close Price]]-Table2[[#This Row],[200D EMA]])/Table2[[#This Row],[200D EMA]]</f>
        <v>0.21481919956183215</v>
      </c>
      <c r="V398">
        <v>1.06492564177575</v>
      </c>
      <c r="W398">
        <v>1760.15</v>
      </c>
      <c r="X398">
        <v>1812</v>
      </c>
      <c r="Y398">
        <v>1633.9</v>
      </c>
      <c r="Z398">
        <v>1839</v>
      </c>
      <c r="AA398">
        <v>1633.9</v>
      </c>
      <c r="AB398">
        <v>1839</v>
      </c>
      <c r="AC398" s="1">
        <f>(Table2[[#This Row],[Close Price]]/Table2[[#This Row],[Day Low]])-1</f>
        <v>2.2895775928187811E-2</v>
      </c>
      <c r="AD398" s="1">
        <f>(Table2[[#This Row],[Day High]]/Table2[[#This Row],[Close Price]])-1</f>
        <v>6.415062900941404E-3</v>
      </c>
      <c r="AE398" s="1">
        <f>(Table2[[#This Row],[Close Price]]/Table2[[#This Row],[Current Week Low]])-1</f>
        <v>0.10193402289001763</v>
      </c>
      <c r="AF398" s="1">
        <f>(Table2[[#This Row],[Current Week High]]/Table2[[#This Row],[Close Price]])-1</f>
        <v>2.1411313838207047E-2</v>
      </c>
      <c r="AG398" s="1">
        <f>(Table2[[#This Row],[Close Price]]/Table2[[#This Row],[Current Month Low]])-1</f>
        <v>0.10193402289001763</v>
      </c>
      <c r="AH398" s="1">
        <f>(Table2[[#This Row],[Current Month High]]/Table2[[#This Row],[Close Price]])-1</f>
        <v>2.1411313838207047E-2</v>
      </c>
      <c r="AI398">
        <v>2.1411313838206998</v>
      </c>
      <c r="AJ398">
        <v>53.891191931279103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0.15</v>
      </c>
      <c r="AM398" t="s">
        <v>3121</v>
      </c>
      <c r="AN398">
        <v>9.19</v>
      </c>
      <c r="AO398" t="s">
        <v>3121</v>
      </c>
      <c r="AP398">
        <v>4.1290279936433E-2</v>
      </c>
      <c r="AQ398">
        <f>(Table2[[#This Row],[Sharpe Ratio]]-AVERAGE(Table2[Sharpe Ratio]))/_xlfn.STDEV.P(Table2[Sharpe Ratio])</f>
        <v>-0.2427317111380603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1.6119448518885378</v>
      </c>
      <c r="AS398">
        <f>_xlfn.RANK.AVG(Table2[[#This Row],[1Y Return vs Nifty Z-Score]],Table2[1Y Return vs Nifty Z-Score])</f>
        <v>415</v>
      </c>
      <c r="AT398">
        <f>_xlfn.RANK.AVG(Table2[[#This Row],[6M Return vs Nifty Z-Score]],Table2[6M Return vs Nifty Z-Score])</f>
        <v>374</v>
      </c>
      <c r="AU398">
        <f>_xlfn.RANK.AVG(Table2[[#This Row],[Sharpe Ratio Z-Score]],Table2[Sharpe Ratio Z-Score])</f>
        <v>403</v>
      </c>
      <c r="AV398">
        <f>(Table2[[#This Row],[Rank 1Y]]+Table2[[#This Row],[Rank 6M]]+Table2[[#This Row],[Rank Sharpe]])/3</f>
        <v>397.33333333333331</v>
      </c>
    </row>
    <row r="399" spans="1:48" x14ac:dyDescent="0.3">
      <c r="A399" t="s">
        <v>1403</v>
      </c>
      <c r="B399" t="s">
        <v>1404</v>
      </c>
      <c r="C399" t="s">
        <v>3076</v>
      </c>
      <c r="D399" t="s">
        <v>256</v>
      </c>
      <c r="E399">
        <v>7434.0287849599999</v>
      </c>
      <c r="F399">
        <v>6699.1</v>
      </c>
      <c r="G399">
        <v>22.061336464061998</v>
      </c>
      <c r="H399">
        <f>(Table2[[#This Row],[1Y Return vs Nifty]]-AVERAGE(Table2[1Y Return vs Nifty]))/_xlfn.STDEV.P(Table2[1Y Return vs Nifty])</f>
        <v>-0.17356130465439884</v>
      </c>
      <c r="I399">
        <v>-6.6499944783584102</v>
      </c>
      <c r="J399">
        <f>(Table2[[#This Row],[1M Return vs Nifty]]-AVERAGE(Table2[1M Return vs Nifty]))/_xlfn.STDEV.P(Table2[1M Return vs Nifty])</f>
        <v>-0.50033698424332329</v>
      </c>
      <c r="K399">
        <v>2.3076079916207601</v>
      </c>
      <c r="L399">
        <f>(Table2[[#This Row],[6M Return vs Nifty]]-AVERAGE(Table2[6M Return vs Nifty]))/_xlfn.STDEV.P(Table2[6M Return vs Nifty])</f>
        <v>-0.11640769112601745</v>
      </c>
      <c r="M399">
        <v>-2.0036049362244102</v>
      </c>
      <c r="N399">
        <f>(Table2[[#This Row],[1W Return vs Nifty]]-AVERAGE(Table2[1W Return vs Nifty]))/_xlfn.STDEV.P(Table2[1W Return vs Nifty])</f>
        <v>-0.25486391123545676</v>
      </c>
      <c r="O399">
        <v>6859.29</v>
      </c>
      <c r="P399">
        <v>6879.0631825868304</v>
      </c>
      <c r="Q399">
        <v>6244.2939033209204</v>
      </c>
      <c r="R399">
        <v>40.070404621742398</v>
      </c>
      <c r="S399" s="1">
        <f>(Table2[[#This Row],[Close Price]]-Table2[[#This Row],[20D EMA]])/Table2[[#This Row],[20D EMA]]</f>
        <v>-2.3353729030264007E-2</v>
      </c>
      <c r="T399" s="1">
        <f>(Table2[[#This Row],[Close Price]]-Table2[[#This Row],[50D EMA]])/Table2[[#This Row],[50D EMA]]</f>
        <v>-2.6161001550672771E-2</v>
      </c>
      <c r="U399" s="1">
        <f>(Table2[[#This Row],[Close Price]]-Table2[[#This Row],[200D EMA]])/Table2[[#This Row],[200D EMA]]</f>
        <v>7.2835472468264051E-2</v>
      </c>
      <c r="V399">
        <v>0.40137576724991603</v>
      </c>
      <c r="W399">
        <v>6646.1</v>
      </c>
      <c r="X399">
        <v>6804.25</v>
      </c>
      <c r="Y399">
        <v>6458</v>
      </c>
      <c r="Z399">
        <v>6804.25</v>
      </c>
      <c r="AA399">
        <v>6458</v>
      </c>
      <c r="AB399">
        <v>7088.1</v>
      </c>
      <c r="AC399" s="1">
        <f>(Table2[[#This Row],[Close Price]]/Table2[[#This Row],[Day Low]])-1</f>
        <v>7.9746016460782165E-3</v>
      </c>
      <c r="AD399" s="1">
        <f>(Table2[[#This Row],[Day High]]/Table2[[#This Row],[Close Price]])-1</f>
        <v>1.5696138287232486E-2</v>
      </c>
      <c r="AE399" s="1">
        <f>(Table2[[#This Row],[Close Price]]/Table2[[#This Row],[Current Week Low]])-1</f>
        <v>3.7333539795602499E-2</v>
      </c>
      <c r="AF399" s="1">
        <f>(Table2[[#This Row],[Current Week High]]/Table2[[#This Row],[Close Price]])-1</f>
        <v>1.5696138287232486E-2</v>
      </c>
      <c r="AG399" s="1">
        <f>(Table2[[#This Row],[Close Price]]/Table2[[#This Row],[Current Month Low]])-1</f>
        <v>3.7333539795602499E-2</v>
      </c>
      <c r="AH399" s="1">
        <f>(Table2[[#This Row],[Current Month High]]/Table2[[#This Row],[Close Price]])-1</f>
        <v>5.8067501604693206E-2</v>
      </c>
      <c r="AI399">
        <v>16.806735233090901</v>
      </c>
      <c r="AJ399">
        <v>55.3558590941768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-0.08</v>
      </c>
      <c r="AM399" t="s">
        <v>3120</v>
      </c>
      <c r="AN399">
        <v>-4.62</v>
      </c>
      <c r="AO399" t="s">
        <v>3120</v>
      </c>
      <c r="AP399">
        <v>7.9578716261049995E-3</v>
      </c>
      <c r="AQ399">
        <f>(Table2[[#This Row],[Sharpe Ratio]]-AVERAGE(Table2[Sharpe Ratio]))/_xlfn.STDEV.P(Table2[Sharpe Ratio])</f>
        <v>-0.63048384348361142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333</v>
      </c>
      <c r="AT399">
        <f>_xlfn.RANK.AVG(Table2[[#This Row],[6M Return vs Nifty Z-Score]],Table2[6M Return vs Nifty Z-Score])</f>
        <v>350</v>
      </c>
      <c r="AU399">
        <f>_xlfn.RANK.AVG(Table2[[#This Row],[Sharpe Ratio Z-Score]],Table2[Sharpe Ratio Z-Score])</f>
        <v>511</v>
      </c>
      <c r="AV399">
        <f>(Table2[[#This Row],[Rank 1Y]]+Table2[[#This Row],[Rank 6M]]+Table2[[#This Row],[Rank Sharpe]])/3</f>
        <v>398</v>
      </c>
    </row>
    <row r="400" spans="1:48" x14ac:dyDescent="0.3">
      <c r="A400" t="s">
        <v>1513</v>
      </c>
      <c r="B400" t="s">
        <v>1514</v>
      </c>
      <c r="C400" t="s">
        <v>3086</v>
      </c>
      <c r="D400" t="s">
        <v>605</v>
      </c>
      <c r="E400">
        <v>6414.5600187549999</v>
      </c>
      <c r="F400">
        <v>481.55</v>
      </c>
      <c r="G400">
        <v>19.499800534165701</v>
      </c>
      <c r="H400">
        <f>(Table2[[#This Row],[1Y Return vs Nifty]]-AVERAGE(Table2[1Y Return vs Nifty]))/_xlfn.STDEV.P(Table2[1Y Return vs Nifty])</f>
        <v>-0.21250561132149495</v>
      </c>
      <c r="I400">
        <v>-9.0100098152806698</v>
      </c>
      <c r="J400">
        <f>(Table2[[#This Row],[1M Return vs Nifty]]-AVERAGE(Table2[1M Return vs Nifty]))/_xlfn.STDEV.P(Table2[1M Return vs Nifty])</f>
        <v>-0.72194132105756803</v>
      </c>
      <c r="K400">
        <v>-16.482556934451001</v>
      </c>
      <c r="L400">
        <f>(Table2[[#This Row],[6M Return vs Nifty]]-AVERAGE(Table2[6M Return vs Nifty]))/_xlfn.STDEV.P(Table2[6M Return vs Nifty])</f>
        <v>-0.75776225125402508</v>
      </c>
      <c r="M400">
        <v>-5.1298941184713698</v>
      </c>
      <c r="N400">
        <f>(Table2[[#This Row],[1W Return vs Nifty]]-AVERAGE(Table2[1W Return vs Nifty]))/_xlfn.STDEV.P(Table2[1W Return vs Nifty])</f>
        <v>-0.87433644239009978</v>
      </c>
      <c r="O400">
        <v>493.66</v>
      </c>
      <c r="P400">
        <v>491.11608588412503</v>
      </c>
      <c r="Q400">
        <v>449.59620434518598</v>
      </c>
      <c r="R400">
        <v>39.6238000286437</v>
      </c>
      <c r="S400" s="1">
        <f>(Table2[[#This Row],[Close Price]]-Table2[[#This Row],[20D EMA]])/Table2[[#This Row],[20D EMA]]</f>
        <v>-2.4531053761698361E-2</v>
      </c>
      <c r="T400" s="1">
        <f>(Table2[[#This Row],[Close Price]]-Table2[[#This Row],[50D EMA]])/Table2[[#This Row],[50D EMA]]</f>
        <v>-1.9478258112649274E-2</v>
      </c>
      <c r="U400" s="1">
        <f>(Table2[[#This Row],[Close Price]]-Table2[[#This Row],[200D EMA]])/Table2[[#This Row],[200D EMA]]</f>
        <v>7.107220956492083E-2</v>
      </c>
      <c r="V400">
        <v>1.58685215596796</v>
      </c>
      <c r="W400">
        <v>479.45</v>
      </c>
      <c r="X400">
        <v>497.15</v>
      </c>
      <c r="Y400">
        <v>472.2</v>
      </c>
      <c r="Z400">
        <v>511.75</v>
      </c>
      <c r="AA400">
        <v>472.2</v>
      </c>
      <c r="AB400">
        <v>528</v>
      </c>
      <c r="AC400" s="1">
        <f>(Table2[[#This Row],[Close Price]]/Table2[[#This Row],[Day Low]])-1</f>
        <v>4.3800187715090644E-3</v>
      </c>
      <c r="AD400" s="1">
        <f>(Table2[[#This Row],[Day High]]/Table2[[#This Row],[Close Price]])-1</f>
        <v>3.2395389886823667E-2</v>
      </c>
      <c r="AE400" s="1">
        <f>(Table2[[#This Row],[Close Price]]/Table2[[#This Row],[Current Week Low]])-1</f>
        <v>1.9800931808555688E-2</v>
      </c>
      <c r="AF400" s="1">
        <f>(Table2[[#This Row],[Current Week High]]/Table2[[#This Row],[Close Price]])-1</f>
        <v>6.271415221679999E-2</v>
      </c>
      <c r="AG400" s="1">
        <f>(Table2[[#This Row],[Close Price]]/Table2[[#This Row],[Current Month Low]])-1</f>
        <v>1.9800931808555688E-2</v>
      </c>
      <c r="AH400" s="1">
        <f>(Table2[[#This Row],[Current Month High]]/Table2[[#This Row],[Close Price]])-1</f>
        <v>9.6459350015574596E-2</v>
      </c>
      <c r="AI400">
        <v>16.249610632332999</v>
      </c>
      <c r="AJ400">
        <v>61.702484889187303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-0.1</v>
      </c>
      <c r="AM400" t="s">
        <v>3120</v>
      </c>
      <c r="AN400">
        <v>-0.54</v>
      </c>
      <c r="AO400" t="s">
        <v>3120</v>
      </c>
      <c r="AP400">
        <v>8.2339577488433999E-2</v>
      </c>
      <c r="AQ400">
        <f>(Table2[[#This Row],[Sharpe Ratio]]-AVERAGE(Table2[Sharpe Ratio]))/_xlfn.STDEV.P(Table2[Sharpe Ratio])</f>
        <v>0.23479012013458597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-2.3317555058886019</v>
      </c>
      <c r="AS400">
        <f>_xlfn.RANK.AVG(Table2[[#This Row],[1Y Return vs Nifty Z-Score]],Table2[1Y Return vs Nifty Z-Score])</f>
        <v>349</v>
      </c>
      <c r="AT400">
        <f>_xlfn.RANK.AVG(Table2[[#This Row],[6M Return vs Nifty Z-Score]],Table2[6M Return vs Nifty Z-Score])</f>
        <v>575</v>
      </c>
      <c r="AU400">
        <f>_xlfn.RANK.AVG(Table2[[#This Row],[Sharpe Ratio Z-Score]],Table2[Sharpe Ratio Z-Score])</f>
        <v>272</v>
      </c>
      <c r="AV400">
        <f>(Table2[[#This Row],[Rank 1Y]]+Table2[[#This Row],[Rank 6M]]+Table2[[#This Row],[Rank Sharpe]])/3</f>
        <v>398.66666666666669</v>
      </c>
    </row>
    <row r="401" spans="1:48" x14ac:dyDescent="0.3">
      <c r="A401" t="s">
        <v>496</v>
      </c>
      <c r="B401" t="s">
        <v>497</v>
      </c>
      <c r="C401" t="s">
        <v>3076</v>
      </c>
      <c r="D401" t="s">
        <v>37</v>
      </c>
      <c r="E401">
        <v>41488.400000000001</v>
      </c>
      <c r="F401">
        <v>251.75</v>
      </c>
      <c r="G401">
        <v>74.344895984606794</v>
      </c>
      <c r="H401">
        <f>(Table2[[#This Row],[1Y Return vs Nifty]]-AVERAGE(Table2[1Y Return vs Nifty]))/_xlfn.STDEV.P(Table2[1Y Return vs Nifty])</f>
        <v>0.62133169366395835</v>
      </c>
      <c r="I401">
        <v>-6.2397351227597699</v>
      </c>
      <c r="J401">
        <f>(Table2[[#This Row],[1M Return vs Nifty]]-AVERAGE(Table2[1M Return vs Nifty]))/_xlfn.STDEV.P(Table2[1M Return vs Nifty])</f>
        <v>-0.46181382255156911</v>
      </c>
      <c r="K401">
        <v>-25.340430031809799</v>
      </c>
      <c r="L401">
        <f>(Table2[[#This Row],[6M Return vs Nifty]]-AVERAGE(Table2[6M Return vs Nifty]))/_xlfn.STDEV.P(Table2[6M Return vs Nifty])</f>
        <v>-1.0601032539209949</v>
      </c>
      <c r="M401">
        <v>-5.00984417573392</v>
      </c>
      <c r="N401">
        <f>(Table2[[#This Row],[1W Return vs Nifty]]-AVERAGE(Table2[1W Return vs Nifty]))/_xlfn.STDEV.P(Table2[1W Return vs Nifty])</f>
        <v>-0.85054861037671969</v>
      </c>
      <c r="O401">
        <v>267.08</v>
      </c>
      <c r="P401">
        <v>259.15902481180399</v>
      </c>
      <c r="Q401">
        <v>226.605088230756</v>
      </c>
      <c r="R401">
        <v>36.652105429065998</v>
      </c>
      <c r="S401" s="1">
        <f>(Table2[[#This Row],[Close Price]]-Table2[[#This Row],[20D EMA]])/Table2[[#This Row],[20D EMA]]</f>
        <v>-5.7398532274973733E-2</v>
      </c>
      <c r="T401" s="1">
        <f>(Table2[[#This Row],[Close Price]]-Table2[[#This Row],[50D EMA]])/Table2[[#This Row],[50D EMA]]</f>
        <v>-2.8588720061685179E-2</v>
      </c>
      <c r="U401" s="1">
        <f>(Table2[[#This Row],[Close Price]]-Table2[[#This Row],[200D EMA]])/Table2[[#This Row],[200D EMA]]</f>
        <v>0.1109635797040819</v>
      </c>
      <c r="V401">
        <v>2.2305739470448498</v>
      </c>
      <c r="W401">
        <v>250.1</v>
      </c>
      <c r="X401">
        <v>264</v>
      </c>
      <c r="Y401">
        <v>250.1</v>
      </c>
      <c r="Z401">
        <v>279.05</v>
      </c>
      <c r="AA401">
        <v>250.1</v>
      </c>
      <c r="AB401">
        <v>301.95</v>
      </c>
      <c r="AC401" s="1">
        <f>(Table2[[#This Row],[Close Price]]/Table2[[#This Row],[Day Low]])-1</f>
        <v>6.5973610555778439E-3</v>
      </c>
      <c r="AD401" s="1">
        <f>(Table2[[#This Row],[Day High]]/Table2[[#This Row],[Close Price]])-1</f>
        <v>4.8659384309831077E-2</v>
      </c>
      <c r="AE401" s="1">
        <f>(Table2[[#This Row],[Close Price]]/Table2[[#This Row],[Current Week Low]])-1</f>
        <v>6.5973610555778439E-3</v>
      </c>
      <c r="AF401" s="1">
        <f>(Table2[[#This Row],[Current Week High]]/Table2[[#This Row],[Close Price]])-1</f>
        <v>0.1084409136047666</v>
      </c>
      <c r="AG401" s="1">
        <f>(Table2[[#This Row],[Close Price]]/Table2[[#This Row],[Current Month Low]])-1</f>
        <v>6.5973610555778439E-3</v>
      </c>
      <c r="AH401" s="1">
        <f>(Table2[[#This Row],[Current Month High]]/Table2[[#This Row],[Close Price]])-1</f>
        <v>0.19940417080436945</v>
      </c>
      <c r="AI401">
        <v>28.977159880834101</v>
      </c>
      <c r="AJ401">
        <v>105.342577487765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-0.05</v>
      </c>
      <c r="AM401" t="s">
        <v>3120</v>
      </c>
      <c r="AN401">
        <v>-3.28</v>
      </c>
      <c r="AO401" t="s">
        <v>3120</v>
      </c>
      <c r="AP401">
        <v>4.8169065828952001E-2</v>
      </c>
      <c r="AQ401">
        <f>(Table2[[#This Row],[Sharpe Ratio]]-AVERAGE(Table2[Sharpe Ratio]))/_xlfn.STDEV.P(Table2[Sharpe Ratio])</f>
        <v>-0.16271157359083452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-1.91384556677616</v>
      </c>
      <c r="AS401">
        <f>_xlfn.RANK.AVG(Table2[[#This Row],[1Y Return vs Nifty Z-Score]],Table2[1Y Return vs Nifty Z-Score])</f>
        <v>143</v>
      </c>
      <c r="AT401">
        <f>_xlfn.RANK.AVG(Table2[[#This Row],[6M Return vs Nifty Z-Score]],Table2[6M Return vs Nifty Z-Score])</f>
        <v>662</v>
      </c>
      <c r="AU401">
        <f>_xlfn.RANK.AVG(Table2[[#This Row],[Sharpe Ratio Z-Score]],Table2[Sharpe Ratio Z-Score])</f>
        <v>392</v>
      </c>
      <c r="AV401">
        <f>(Table2[[#This Row],[Rank 1Y]]+Table2[[#This Row],[Rank 6M]]+Table2[[#This Row],[Rank Sharpe]])/3</f>
        <v>399</v>
      </c>
    </row>
    <row r="402" spans="1:48" x14ac:dyDescent="0.3">
      <c r="A402" t="s">
        <v>1891</v>
      </c>
      <c r="B402" t="s">
        <v>1892</v>
      </c>
      <c r="C402" t="s">
        <v>605</v>
      </c>
      <c r="D402" t="s">
        <v>469</v>
      </c>
      <c r="E402">
        <v>3631.0662442299999</v>
      </c>
      <c r="F402">
        <v>573.54999999999995</v>
      </c>
      <c r="G402">
        <v>7.1593248363197501</v>
      </c>
      <c r="H402">
        <f>(Table2[[#This Row],[1Y Return vs Nifty]]-AVERAGE(Table2[1Y Return vs Nifty]))/_xlfn.STDEV.P(Table2[1Y Return vs Nifty])</f>
        <v>-0.40012401026162464</v>
      </c>
      <c r="I402">
        <v>6.5905588365530203</v>
      </c>
      <c r="J402">
        <f>(Table2[[#This Row],[1M Return vs Nifty]]-AVERAGE(Table2[1M Return vs Nifty]))/_xlfn.STDEV.P(Table2[1M Return vs Nifty])</f>
        <v>0.74294478198074509</v>
      </c>
      <c r="K402">
        <v>22.768825547492799</v>
      </c>
      <c r="L402">
        <f>(Table2[[#This Row],[6M Return vs Nifty]]-AVERAGE(Table2[6M Return vs Nifty]))/_xlfn.STDEV.P(Table2[6M Return vs Nifty])</f>
        <v>0.58198400670423822</v>
      </c>
      <c r="M402">
        <v>-2.6259365542025201</v>
      </c>
      <c r="N402">
        <f>(Table2[[#This Row],[1W Return vs Nifty]]-AVERAGE(Table2[1W Return vs Nifty]))/_xlfn.STDEV.P(Table2[1W Return vs Nifty])</f>
        <v>-0.37817858883971506</v>
      </c>
      <c r="O402">
        <v>571.05999999999995</v>
      </c>
      <c r="P402">
        <v>543.61598322575799</v>
      </c>
      <c r="Q402">
        <v>467.76242402872703</v>
      </c>
      <c r="R402">
        <v>48.515549906310703</v>
      </c>
      <c r="S402" s="1">
        <f>(Table2[[#This Row],[Close Price]]-Table2[[#This Row],[20D EMA]])/Table2[[#This Row],[20D EMA]]</f>
        <v>4.3603124014989832E-3</v>
      </c>
      <c r="T402" s="1">
        <f>(Table2[[#This Row],[Close Price]]-Table2[[#This Row],[50D EMA]])/Table2[[#This Row],[50D EMA]]</f>
        <v>5.5064636982556647E-2</v>
      </c>
      <c r="U402" s="1">
        <f>(Table2[[#This Row],[Close Price]]-Table2[[#This Row],[200D EMA]])/Table2[[#This Row],[200D EMA]]</f>
        <v>0.22615663537089956</v>
      </c>
      <c r="V402">
        <v>1.5040422942250899</v>
      </c>
      <c r="W402">
        <v>558.6</v>
      </c>
      <c r="X402">
        <v>578.70000000000005</v>
      </c>
      <c r="Y402">
        <v>555.1</v>
      </c>
      <c r="Z402">
        <v>606.95000000000005</v>
      </c>
      <c r="AA402">
        <v>555.1</v>
      </c>
      <c r="AB402">
        <v>614.15</v>
      </c>
      <c r="AC402" s="1">
        <f>(Table2[[#This Row],[Close Price]]/Table2[[#This Row],[Day Low]])-1</f>
        <v>2.6763336913712799E-2</v>
      </c>
      <c r="AD402" s="1">
        <f>(Table2[[#This Row],[Day High]]/Table2[[#This Row],[Close Price]])-1</f>
        <v>8.9791648504926602E-3</v>
      </c>
      <c r="AE402" s="1">
        <f>(Table2[[#This Row],[Close Price]]/Table2[[#This Row],[Current Week Low]])-1</f>
        <v>3.3237254548729833E-2</v>
      </c>
      <c r="AF402" s="1">
        <f>(Table2[[#This Row],[Current Week High]]/Table2[[#This Row],[Close Price]])-1</f>
        <v>5.8233806991544013E-2</v>
      </c>
      <c r="AG402" s="1">
        <f>(Table2[[#This Row],[Close Price]]/Table2[[#This Row],[Current Month Low]])-1</f>
        <v>3.3237254548729833E-2</v>
      </c>
      <c r="AH402" s="1">
        <f>(Table2[[#This Row],[Current Month High]]/Table2[[#This Row],[Close Price]])-1</f>
        <v>7.0787202510679048E-2</v>
      </c>
      <c r="AI402">
        <v>7.9068956498997398</v>
      </c>
      <c r="AJ402">
        <v>74.331306990881401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0.06</v>
      </c>
      <c r="AM402" t="s">
        <v>3121</v>
      </c>
      <c r="AN402">
        <v>0.35</v>
      </c>
      <c r="AO402" t="s">
        <v>3121</v>
      </c>
      <c r="AP402">
        <v>-1.5008639516085999E-2</v>
      </c>
      <c r="AQ402">
        <f>(Table2[[#This Row],[Sharpe Ratio]]-AVERAGE(Table2[Sharpe Ratio]))/_xlfn.STDEV.P(Table2[Sharpe Ratio])</f>
        <v>-0.89765066758504064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-0.35102447800139697</v>
      </c>
      <c r="AS402">
        <f>_xlfn.RANK.AVG(Table2[[#This Row],[1Y Return vs Nifty Z-Score]],Table2[1Y Return vs Nifty Z-Score])</f>
        <v>431</v>
      </c>
      <c r="AT402">
        <f>_xlfn.RANK.AVG(Table2[[#This Row],[6M Return vs Nifty Z-Score]],Table2[6M Return vs Nifty Z-Score])</f>
        <v>164</v>
      </c>
      <c r="AU402">
        <f>_xlfn.RANK.AVG(Table2[[#This Row],[Sharpe Ratio Z-Score]],Table2[Sharpe Ratio Z-Score])</f>
        <v>602</v>
      </c>
      <c r="AV402">
        <f>(Table2[[#This Row],[Rank 1Y]]+Table2[[#This Row],[Rank 6M]]+Table2[[#This Row],[Rank Sharpe]])/3</f>
        <v>399</v>
      </c>
    </row>
    <row r="403" spans="1:48" x14ac:dyDescent="0.3">
      <c r="A403" t="s">
        <v>147</v>
      </c>
      <c r="B403" t="s">
        <v>148</v>
      </c>
      <c r="C403" t="s">
        <v>3076</v>
      </c>
      <c r="D403" t="s">
        <v>37</v>
      </c>
      <c r="E403">
        <v>172782.02325604999</v>
      </c>
      <c r="F403">
        <v>1725.1</v>
      </c>
      <c r="G403">
        <v>3.7288857270219999</v>
      </c>
      <c r="H403">
        <f>(Table2[[#This Row],[1Y Return vs Nifty]]-AVERAGE(Table2[1Y Return vs Nifty]))/_xlfn.STDEV.P(Table2[1Y Return vs Nifty])</f>
        <v>-0.45227868477392019</v>
      </c>
      <c r="I403">
        <v>12.21753571064</v>
      </c>
      <c r="J403">
        <f>(Table2[[#This Row],[1M Return vs Nifty]]-AVERAGE(Table2[1M Return vs Nifty]))/_xlfn.STDEV.P(Table2[1M Return vs Nifty])</f>
        <v>1.2713152798086635</v>
      </c>
      <c r="K403">
        <v>7.95624966851961</v>
      </c>
      <c r="L403">
        <f>(Table2[[#This Row],[6M Return vs Nifty]]-AVERAGE(Table2[6M Return vs Nifty]))/_xlfn.STDEV.P(Table2[6M Return vs Nifty])</f>
        <v>7.6394347188266015E-2</v>
      </c>
      <c r="M403">
        <v>-1.4274105992707</v>
      </c>
      <c r="N403">
        <f>(Table2[[#This Row],[1W Return vs Nifty]]-AVERAGE(Table2[1W Return vs Nifty]))/_xlfn.STDEV.P(Table2[1W Return vs Nifty])</f>
        <v>-0.14069131121604811</v>
      </c>
      <c r="O403">
        <v>1673.71</v>
      </c>
      <c r="P403">
        <v>1591.6290972316399</v>
      </c>
      <c r="Q403">
        <v>1469.7968143666201</v>
      </c>
      <c r="R403">
        <v>59.440398999662897</v>
      </c>
      <c r="S403" s="1">
        <f>(Table2[[#This Row],[Close Price]]-Table2[[#This Row],[20D EMA]])/Table2[[#This Row],[20D EMA]]</f>
        <v>3.0704243865424637E-2</v>
      </c>
      <c r="T403" s="1">
        <f>(Table2[[#This Row],[Close Price]]-Table2[[#This Row],[50D EMA]])/Table2[[#This Row],[50D EMA]]</f>
        <v>8.3858043937817719E-2</v>
      </c>
      <c r="U403" s="1">
        <f>(Table2[[#This Row],[Close Price]]-Table2[[#This Row],[200D EMA]])/Table2[[#This Row],[200D EMA]]</f>
        <v>0.17369964551419831</v>
      </c>
      <c r="V403">
        <v>0.96165597961939597</v>
      </c>
      <c r="W403">
        <v>1708</v>
      </c>
      <c r="X403">
        <v>1733.4</v>
      </c>
      <c r="Y403">
        <v>1670.05</v>
      </c>
      <c r="Z403">
        <v>1780</v>
      </c>
      <c r="AA403">
        <v>1670.05</v>
      </c>
      <c r="AB403">
        <v>1791.15</v>
      </c>
      <c r="AC403" s="1">
        <f>(Table2[[#This Row],[Close Price]]/Table2[[#This Row],[Day Low]])-1</f>
        <v>1.0011709601873475E-2</v>
      </c>
      <c r="AD403" s="1">
        <f>(Table2[[#This Row],[Day High]]/Table2[[#This Row],[Close Price]])-1</f>
        <v>4.8113152860704833E-3</v>
      </c>
      <c r="AE403" s="1">
        <f>(Table2[[#This Row],[Close Price]]/Table2[[#This Row],[Current Week Low]])-1</f>
        <v>3.2963084937576603E-2</v>
      </c>
      <c r="AF403" s="1">
        <f>(Table2[[#This Row],[Current Week High]]/Table2[[#This Row],[Close Price]])-1</f>
        <v>3.1824242072923337E-2</v>
      </c>
      <c r="AG403" s="1">
        <f>(Table2[[#This Row],[Close Price]]/Table2[[#This Row],[Current Month Low]])-1</f>
        <v>3.2963084937576603E-2</v>
      </c>
      <c r="AH403" s="1">
        <f>(Table2[[#This Row],[Current Month High]]/Table2[[#This Row],[Close Price]])-1</f>
        <v>3.8287635499391515E-2</v>
      </c>
      <c r="AI403">
        <v>3.8287635499391501</v>
      </c>
      <c r="AJ403">
        <v>36.441649859611601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0.12</v>
      </c>
      <c r="AM403" t="s">
        <v>3121</v>
      </c>
      <c r="AN403">
        <v>5.64</v>
      </c>
      <c r="AO403" t="s">
        <v>3121</v>
      </c>
      <c r="AP403">
        <v>2.6608422777700001E-2</v>
      </c>
      <c r="AQ403">
        <f>(Table2[[#This Row],[Sharpe Ratio]]-AVERAGE(Table2[Sharpe Ratio]))/_xlfn.STDEV.P(Table2[Sharpe Ratio])</f>
        <v>-0.41352409334728613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0.34121553765967511</v>
      </c>
      <c r="AS403">
        <f>_xlfn.RANK.AVG(Table2[[#This Row],[1Y Return vs Nifty Z-Score]],Table2[1Y Return vs Nifty Z-Score])</f>
        <v>456</v>
      </c>
      <c r="AT403">
        <f>_xlfn.RANK.AVG(Table2[[#This Row],[6M Return vs Nifty Z-Score]],Table2[6M Return vs Nifty Z-Score])</f>
        <v>290</v>
      </c>
      <c r="AU403">
        <f>_xlfn.RANK.AVG(Table2[[#This Row],[Sharpe Ratio Z-Score]],Table2[Sharpe Ratio Z-Score])</f>
        <v>454</v>
      </c>
      <c r="AV403">
        <f>(Table2[[#This Row],[Rank 1Y]]+Table2[[#This Row],[Rank 6M]]+Table2[[#This Row],[Rank Sharpe]])/3</f>
        <v>400</v>
      </c>
    </row>
    <row r="404" spans="1:48" x14ac:dyDescent="0.3">
      <c r="A404" t="s">
        <v>244</v>
      </c>
      <c r="B404" t="s">
        <v>245</v>
      </c>
      <c r="C404" t="s">
        <v>3076</v>
      </c>
      <c r="D404" t="s">
        <v>37</v>
      </c>
      <c r="E404">
        <v>106674.759459225</v>
      </c>
      <c r="F404">
        <v>739.25</v>
      </c>
      <c r="G404">
        <v>3.7247733244050001</v>
      </c>
      <c r="H404">
        <f>(Table2[[#This Row],[1Y Return vs Nifty]]-AVERAGE(Table2[1Y Return vs Nifty]))/_xlfn.STDEV.P(Table2[1Y Return vs Nifty])</f>
        <v>-0.45234120767933245</v>
      </c>
      <c r="I404">
        <v>16.299586004919998</v>
      </c>
      <c r="J404">
        <f>(Table2[[#This Row],[1M Return vs Nifty]]-AVERAGE(Table2[1M Return vs Nifty]))/_xlfn.STDEV.P(Table2[1M Return vs Nifty])</f>
        <v>1.6546178940560849</v>
      </c>
      <c r="K404">
        <v>29.900821827277799</v>
      </c>
      <c r="L404">
        <f>(Table2[[#This Row],[6M Return vs Nifty]]-AVERAGE(Table2[6M Return vs Nifty]))/_xlfn.STDEV.P(Table2[6M Return vs Nifty])</f>
        <v>0.82541658725116995</v>
      </c>
      <c r="M404">
        <v>3.10949786237137</v>
      </c>
      <c r="N404">
        <f>(Table2[[#This Row],[1W Return vs Nifty]]-AVERAGE(Table2[1W Return vs Nifty]))/_xlfn.STDEV.P(Table2[1W Return vs Nifty])</f>
        <v>0.75829467648786153</v>
      </c>
      <c r="O404">
        <v>699.68</v>
      </c>
      <c r="P404">
        <v>657.03717250060697</v>
      </c>
      <c r="Q404">
        <v>588.67939536639096</v>
      </c>
      <c r="R404">
        <v>68.770536436751499</v>
      </c>
      <c r="S404" s="1">
        <f>(Table2[[#This Row],[Close Price]]-Table2[[#This Row],[20D EMA]])/Table2[[#This Row],[20D EMA]]</f>
        <v>5.6554424879945192E-2</v>
      </c>
      <c r="T404" s="1">
        <f>(Table2[[#This Row],[Close Price]]-Table2[[#This Row],[50D EMA]])/Table2[[#This Row],[50D EMA]]</f>
        <v>0.1251266000468445</v>
      </c>
      <c r="U404" s="1">
        <f>(Table2[[#This Row],[Close Price]]-Table2[[#This Row],[200D EMA]])/Table2[[#This Row],[200D EMA]]</f>
        <v>0.25577692343027342</v>
      </c>
      <c r="V404">
        <v>0.92902351442758602</v>
      </c>
      <c r="W404">
        <v>735.75</v>
      </c>
      <c r="X404">
        <v>746.65</v>
      </c>
      <c r="Y404">
        <v>697.35</v>
      </c>
      <c r="Z404">
        <v>746.65</v>
      </c>
      <c r="AA404">
        <v>697.35</v>
      </c>
      <c r="AB404">
        <v>746.65</v>
      </c>
      <c r="AC404" s="1">
        <f>(Table2[[#This Row],[Close Price]]/Table2[[#This Row],[Day Low]])-1</f>
        <v>4.7570506286103154E-3</v>
      </c>
      <c r="AD404" s="1">
        <f>(Table2[[#This Row],[Day High]]/Table2[[#This Row],[Close Price]])-1</f>
        <v>1.0010145417653105E-2</v>
      </c>
      <c r="AE404" s="1">
        <f>(Table2[[#This Row],[Close Price]]/Table2[[#This Row],[Current Week Low]])-1</f>
        <v>6.008460600846055E-2</v>
      </c>
      <c r="AF404" s="1">
        <f>(Table2[[#This Row],[Current Week High]]/Table2[[#This Row],[Close Price]])-1</f>
        <v>1.0010145417653105E-2</v>
      </c>
      <c r="AG404" s="1">
        <f>(Table2[[#This Row],[Close Price]]/Table2[[#This Row],[Current Month Low]])-1</f>
        <v>6.008460600846055E-2</v>
      </c>
      <c r="AH404" s="1">
        <f>(Table2[[#This Row],[Current Month High]]/Table2[[#This Row],[Close Price]])-1</f>
        <v>1.0010145417653105E-2</v>
      </c>
      <c r="AI404">
        <v>1.00101454176531</v>
      </c>
      <c r="AJ404">
        <v>59.510195274571103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0.19</v>
      </c>
      <c r="AM404" t="s">
        <v>3121</v>
      </c>
      <c r="AN404">
        <v>6.48</v>
      </c>
      <c r="AO404" t="s">
        <v>3121</v>
      </c>
      <c r="AP404">
        <v>-3.0162260492232001E-2</v>
      </c>
      <c r="AQ404">
        <f>(Table2[[#This Row],[Sharpe Ratio]]-AVERAGE(Table2[Sharpe Ratio]))/_xlfn.STDEV.P(Table2[Sharpe Ratio])</f>
        <v>-1.0739310248743237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1.7120569252414604</v>
      </c>
      <c r="AS404">
        <f>_xlfn.RANK.AVG(Table2[[#This Row],[1Y Return vs Nifty Z-Score]],Table2[1Y Return vs Nifty Z-Score])</f>
        <v>457</v>
      </c>
      <c r="AT404">
        <f>_xlfn.RANK.AVG(Table2[[#This Row],[6M Return vs Nifty Z-Score]],Table2[6M Return vs Nifty Z-Score])</f>
        <v>123</v>
      </c>
      <c r="AU404">
        <f>_xlfn.RANK.AVG(Table2[[#This Row],[Sharpe Ratio Z-Score]],Table2[Sharpe Ratio Z-Score])</f>
        <v>625</v>
      </c>
      <c r="AV404">
        <f>(Table2[[#This Row],[Rank 1Y]]+Table2[[#This Row],[Rank 6M]]+Table2[[#This Row],[Rank Sharpe]])/3</f>
        <v>401.66666666666669</v>
      </c>
    </row>
    <row r="405" spans="1:48" x14ac:dyDescent="0.3">
      <c r="A405" t="s">
        <v>1157</v>
      </c>
      <c r="B405" t="s">
        <v>1158</v>
      </c>
      <c r="C405" t="s">
        <v>3092</v>
      </c>
      <c r="D405" t="s">
        <v>1159</v>
      </c>
      <c r="E405">
        <v>10461.109601848</v>
      </c>
      <c r="F405">
        <v>99.92</v>
      </c>
      <c r="G405">
        <v>42.2768158109767</v>
      </c>
      <c r="H405">
        <f>(Table2[[#This Row],[1Y Return vs Nifty]]-AVERAGE(Table2[1Y Return vs Nifty]))/_xlfn.STDEV.P(Table2[1Y Return vs Nifty])</f>
        <v>0.13378469737512044</v>
      </c>
      <c r="I405">
        <v>12.961723132062</v>
      </c>
      <c r="J405">
        <f>(Table2[[#This Row],[1M Return vs Nifty]]-AVERAGE(Table2[1M Return vs Nifty]))/_xlfn.STDEV.P(Table2[1M Return vs Nifty])</f>
        <v>1.3411941307676551</v>
      </c>
      <c r="K405">
        <v>-19.647666173174098</v>
      </c>
      <c r="L405">
        <f>(Table2[[#This Row],[6M Return vs Nifty]]-AVERAGE(Table2[6M Return vs Nifty]))/_xlfn.STDEV.P(Table2[6M Return vs Nifty])</f>
        <v>-0.86579521698609996</v>
      </c>
      <c r="M405">
        <v>6.9479661794894803</v>
      </c>
      <c r="N405">
        <f>(Table2[[#This Row],[1W Return vs Nifty]]-AVERAGE(Table2[1W Return vs Nifty]))/_xlfn.STDEV.P(Table2[1W Return vs Nifty])</f>
        <v>1.5188851227155655</v>
      </c>
      <c r="O405">
        <v>90.93</v>
      </c>
      <c r="P405">
        <v>87.461417387728602</v>
      </c>
      <c r="Q405">
        <v>85.986505634310802</v>
      </c>
      <c r="R405">
        <v>65.5552698358226</v>
      </c>
      <c r="S405" s="1">
        <f>(Table2[[#This Row],[Close Price]]-Table2[[#This Row],[20D EMA]])/Table2[[#This Row],[20D EMA]]</f>
        <v>9.8867260530078022E-2</v>
      </c>
      <c r="T405" s="1">
        <f>(Table2[[#This Row],[Close Price]]-Table2[[#This Row],[50D EMA]])/Table2[[#This Row],[50D EMA]]</f>
        <v>0.14244661228208519</v>
      </c>
      <c r="U405" s="1">
        <f>(Table2[[#This Row],[Close Price]]-Table2[[#This Row],[200D EMA]])/Table2[[#This Row],[200D EMA]]</f>
        <v>0.16204280268053342</v>
      </c>
      <c r="V405">
        <v>3.1479383787039299</v>
      </c>
      <c r="W405">
        <v>94.44</v>
      </c>
      <c r="X405">
        <v>102.9</v>
      </c>
      <c r="Y405">
        <v>86.88</v>
      </c>
      <c r="Z405">
        <v>102.9</v>
      </c>
      <c r="AA405">
        <v>86.88</v>
      </c>
      <c r="AB405">
        <v>102.9</v>
      </c>
      <c r="AC405" s="1">
        <f>(Table2[[#This Row],[Close Price]]/Table2[[#This Row],[Day Low]])-1</f>
        <v>5.8026260059296897E-2</v>
      </c>
      <c r="AD405" s="1">
        <f>(Table2[[#This Row],[Day High]]/Table2[[#This Row],[Close Price]])-1</f>
        <v>2.9823859087269922E-2</v>
      </c>
      <c r="AE405" s="1">
        <f>(Table2[[#This Row],[Close Price]]/Table2[[#This Row],[Current Week Low]])-1</f>
        <v>0.15009208103130756</v>
      </c>
      <c r="AF405" s="1">
        <f>(Table2[[#This Row],[Current Week High]]/Table2[[#This Row],[Close Price]])-1</f>
        <v>2.9823859087269922E-2</v>
      </c>
      <c r="AG405" s="1">
        <f>(Table2[[#This Row],[Close Price]]/Table2[[#This Row],[Current Month Low]])-1</f>
        <v>0.15009208103130756</v>
      </c>
      <c r="AH405" s="1">
        <f>(Table2[[#This Row],[Current Month High]]/Table2[[#This Row],[Close Price]])-1</f>
        <v>2.9823859087269922E-2</v>
      </c>
      <c r="AI405">
        <v>35.808646917533999</v>
      </c>
      <c r="AJ405">
        <v>66.811352253756198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0.08</v>
      </c>
      <c r="AM405" t="s">
        <v>3121</v>
      </c>
      <c r="AN405">
        <v>19.809999999999999</v>
      </c>
      <c r="AO405" t="s">
        <v>3121</v>
      </c>
      <c r="AP405">
        <v>6.5180255733674003E-2</v>
      </c>
      <c r="AQ405">
        <f>(Table2[[#This Row],[Sharpe Ratio]]-AVERAGE(Table2[Sharpe Ratio]))/_xlfn.STDEV.P(Table2[Sharpe Ratio])</f>
        <v>3.5177672751058778E-2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2.1632464066232999</v>
      </c>
      <c r="AS405">
        <f>_xlfn.RANK.AVG(Table2[[#This Row],[1Y Return vs Nifty Z-Score]],Table2[1Y Return vs Nifty Z-Score])</f>
        <v>260</v>
      </c>
      <c r="AT405">
        <f>_xlfn.RANK.AVG(Table2[[#This Row],[6M Return vs Nifty Z-Score]],Table2[6M Return vs Nifty Z-Score])</f>
        <v>611</v>
      </c>
      <c r="AU405">
        <f>_xlfn.RANK.AVG(Table2[[#This Row],[Sharpe Ratio Z-Score]],Table2[Sharpe Ratio Z-Score])</f>
        <v>335</v>
      </c>
      <c r="AV405">
        <f>(Table2[[#This Row],[Rank 1Y]]+Table2[[#This Row],[Rank 6M]]+Table2[[#This Row],[Rank Sharpe]])/3</f>
        <v>402</v>
      </c>
    </row>
    <row r="406" spans="1:48" x14ac:dyDescent="0.3">
      <c r="A406" t="s">
        <v>1295</v>
      </c>
      <c r="B406" t="s">
        <v>1296</v>
      </c>
      <c r="C406" t="s">
        <v>3086</v>
      </c>
      <c r="D406" t="s">
        <v>347</v>
      </c>
      <c r="E406">
        <v>8549.1174916399996</v>
      </c>
      <c r="F406">
        <v>222.2</v>
      </c>
      <c r="G406">
        <v>70.538298886658595</v>
      </c>
      <c r="H406">
        <f>(Table2[[#This Row],[1Y Return vs Nifty]]-AVERAGE(Table2[1Y Return vs Nifty]))/_xlfn.STDEV.P(Table2[1Y Return vs Nifty])</f>
        <v>0.56345810188241563</v>
      </c>
      <c r="I406">
        <v>-9.7982630788810905</v>
      </c>
      <c r="J406">
        <f>(Table2[[#This Row],[1M Return vs Nifty]]-AVERAGE(Table2[1M Return vs Nifty]))/_xlfn.STDEV.P(Table2[1M Return vs Nifty])</f>
        <v>-0.7959579339960412</v>
      </c>
      <c r="K406">
        <v>-11.1420300362969</v>
      </c>
      <c r="L406">
        <f>(Table2[[#This Row],[6M Return vs Nifty]]-AVERAGE(Table2[6M Return vs Nifty]))/_xlfn.STDEV.P(Table2[6M Return vs Nifty])</f>
        <v>-0.57547692842192377</v>
      </c>
      <c r="M406">
        <v>4.2923448423397303</v>
      </c>
      <c r="N406">
        <f>(Table2[[#This Row],[1W Return vs Nifty]]-AVERAGE(Table2[1W Return vs Nifty]))/_xlfn.STDEV.P(Table2[1W Return vs Nifty])</f>
        <v>0.99267517359945068</v>
      </c>
      <c r="O406">
        <v>219.93</v>
      </c>
      <c r="P406">
        <v>221.05063897776</v>
      </c>
      <c r="Q406">
        <v>200.45952771611999</v>
      </c>
      <c r="R406">
        <v>56.662746453272703</v>
      </c>
      <c r="S406" s="1">
        <f>(Table2[[#This Row],[Close Price]]-Table2[[#This Row],[20D EMA]])/Table2[[#This Row],[20D EMA]]</f>
        <v>1.0321465920974772E-2</v>
      </c>
      <c r="T406" s="1">
        <f>(Table2[[#This Row],[Close Price]]-Table2[[#This Row],[50D EMA]])/Table2[[#This Row],[50D EMA]]</f>
        <v>5.1995372081038152E-3</v>
      </c>
      <c r="U406" s="1">
        <f>(Table2[[#This Row],[Close Price]]-Table2[[#This Row],[200D EMA]])/Table2[[#This Row],[200D EMA]]</f>
        <v>0.10845317521982634</v>
      </c>
      <c r="V406">
        <v>1.2056459476800001</v>
      </c>
      <c r="W406">
        <v>220</v>
      </c>
      <c r="X406">
        <v>232</v>
      </c>
      <c r="Y406">
        <v>204</v>
      </c>
      <c r="Z406">
        <v>232</v>
      </c>
      <c r="AA406">
        <v>204</v>
      </c>
      <c r="AB406">
        <v>232</v>
      </c>
      <c r="AC406" s="1">
        <f>(Table2[[#This Row],[Close Price]]/Table2[[#This Row],[Day Low]])-1</f>
        <v>1.0000000000000009E-2</v>
      </c>
      <c r="AD406" s="1">
        <f>(Table2[[#This Row],[Day High]]/Table2[[#This Row],[Close Price]])-1</f>
        <v>4.4104410441044184E-2</v>
      </c>
      <c r="AE406" s="1">
        <f>(Table2[[#This Row],[Close Price]]/Table2[[#This Row],[Current Week Low]])-1</f>
        <v>8.9215686274509709E-2</v>
      </c>
      <c r="AF406" s="1">
        <f>(Table2[[#This Row],[Current Week High]]/Table2[[#This Row],[Close Price]])-1</f>
        <v>4.4104410441044184E-2</v>
      </c>
      <c r="AG406" s="1">
        <f>(Table2[[#This Row],[Close Price]]/Table2[[#This Row],[Current Month Low]])-1</f>
        <v>8.9215686274509709E-2</v>
      </c>
      <c r="AH406" s="1">
        <f>(Table2[[#This Row],[Current Month High]]/Table2[[#This Row],[Close Price]])-1</f>
        <v>4.4104410441044184E-2</v>
      </c>
      <c r="AI406">
        <v>17.911791179117898</v>
      </c>
      <c r="AJ406">
        <v>105.64553447478001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-0.09</v>
      </c>
      <c r="AM406" t="s">
        <v>3120</v>
      </c>
      <c r="AN406">
        <v>1.68</v>
      </c>
      <c r="AO406" t="s">
        <v>3121</v>
      </c>
      <c r="AQ406">
        <f>(Table2[[#This Row],[Sharpe Ratio]]-AVERAGE(Table2[Sharpe Ratio]))/_xlfn.STDEV.P(Table2[Sharpe Ratio])</f>
        <v>-0.72305686320743012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151</v>
      </c>
      <c r="AT406">
        <f>_xlfn.RANK.AVG(Table2[[#This Row],[6M Return vs Nifty Z-Score]],Table2[6M Return vs Nifty Z-Score])</f>
        <v>511</v>
      </c>
      <c r="AU406">
        <f>_xlfn.RANK.AVG(Table2[[#This Row],[Sharpe Ratio Z-Score]],Table2[Sharpe Ratio Z-Score])</f>
        <v>548.5</v>
      </c>
      <c r="AV406">
        <f>(Table2[[#This Row],[Rank 1Y]]+Table2[[#This Row],[Rank 6M]]+Table2[[#This Row],[Rank Sharpe]])/3</f>
        <v>403.5</v>
      </c>
    </row>
    <row r="407" spans="1:48" x14ac:dyDescent="0.3">
      <c r="A407" t="s">
        <v>167</v>
      </c>
      <c r="B407" t="s">
        <v>168</v>
      </c>
      <c r="C407" t="s">
        <v>3085</v>
      </c>
      <c r="D407" t="s">
        <v>83</v>
      </c>
      <c r="E407">
        <v>155669.40380959999</v>
      </c>
      <c r="F407">
        <v>632</v>
      </c>
      <c r="G407">
        <v>12.486489240473199</v>
      </c>
      <c r="H407">
        <f>(Table2[[#This Row],[1Y Return vs Nifty]]-AVERAGE(Table2[1Y Return vs Nifty]))/_xlfn.STDEV.P(Table2[1Y Return vs Nifty])</f>
        <v>-0.31913247631511887</v>
      </c>
      <c r="I407">
        <v>-6.4668224694280401</v>
      </c>
      <c r="J407">
        <f>(Table2[[#This Row],[1M Return vs Nifty]]-AVERAGE(Table2[1M Return vs Nifty]))/_xlfn.STDEV.P(Table2[1M Return vs Nifty])</f>
        <v>-0.48313721823888545</v>
      </c>
      <c r="K407">
        <v>-2.18318723497543</v>
      </c>
      <c r="L407">
        <f>(Table2[[#This Row],[6M Return vs Nifty]]-AVERAGE(Table2[6M Return vs Nifty]))/_xlfn.STDEV.P(Table2[6M Return vs Nifty])</f>
        <v>-0.26968958133349652</v>
      </c>
      <c r="M407">
        <v>-1.1962821960640599</v>
      </c>
      <c r="N407">
        <f>(Table2[[#This Row],[1W Return vs Nifty]]-AVERAGE(Table2[1W Return vs Nifty]))/_xlfn.STDEV.P(Table2[1W Return vs Nifty])</f>
        <v>-9.4893341607477852E-2</v>
      </c>
      <c r="O407">
        <v>659.1</v>
      </c>
      <c r="P407">
        <v>656.80642534311096</v>
      </c>
      <c r="Q407">
        <v>589.72226163528796</v>
      </c>
      <c r="R407">
        <v>31.962275833756902</v>
      </c>
      <c r="S407" s="1">
        <f>(Table2[[#This Row],[Close Price]]-Table2[[#This Row],[20D EMA]])/Table2[[#This Row],[20D EMA]]</f>
        <v>-4.1116674252768957E-2</v>
      </c>
      <c r="T407" s="1">
        <f>(Table2[[#This Row],[Close Price]]-Table2[[#This Row],[50D EMA]])/Table2[[#This Row],[50D EMA]]</f>
        <v>-3.776824401520168E-2</v>
      </c>
      <c r="U407" s="1">
        <f>(Table2[[#This Row],[Close Price]]-Table2[[#This Row],[200D EMA]])/Table2[[#This Row],[200D EMA]]</f>
        <v>7.1690931672609273E-2</v>
      </c>
      <c r="V407">
        <v>0.797229500710954</v>
      </c>
      <c r="W407">
        <v>630.1</v>
      </c>
      <c r="X407">
        <v>645.5</v>
      </c>
      <c r="Y407">
        <v>622.95000000000005</v>
      </c>
      <c r="Z407">
        <v>650.54999999999995</v>
      </c>
      <c r="AA407">
        <v>622.95000000000005</v>
      </c>
      <c r="AB407">
        <v>681</v>
      </c>
      <c r="AC407" s="1">
        <f>(Table2[[#This Row],[Close Price]]/Table2[[#This Row],[Day Low]])-1</f>
        <v>3.0153943818440609E-3</v>
      </c>
      <c r="AD407" s="1">
        <f>(Table2[[#This Row],[Day High]]/Table2[[#This Row],[Close Price]])-1</f>
        <v>2.1360759493670889E-2</v>
      </c>
      <c r="AE407" s="1">
        <f>(Table2[[#This Row],[Close Price]]/Table2[[#This Row],[Current Week Low]])-1</f>
        <v>1.4527650694277083E-2</v>
      </c>
      <c r="AF407" s="1">
        <f>(Table2[[#This Row],[Current Week High]]/Table2[[#This Row],[Close Price]])-1</f>
        <v>2.93512658227848E-2</v>
      </c>
      <c r="AG407" s="1">
        <f>(Table2[[#This Row],[Close Price]]/Table2[[#This Row],[Current Month Low]])-1</f>
        <v>1.4527650694277083E-2</v>
      </c>
      <c r="AH407" s="1">
        <f>(Table2[[#This Row],[Current Month High]]/Table2[[#This Row],[Close Price]])-1</f>
        <v>7.7531645569620222E-2</v>
      </c>
      <c r="AI407">
        <v>11.859177215189799</v>
      </c>
      <c r="AJ407">
        <v>56.416285113228497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-0.05</v>
      </c>
      <c r="AM407" t="s">
        <v>3120</v>
      </c>
      <c r="AN407">
        <v>-7.39</v>
      </c>
      <c r="AO407" t="s">
        <v>3120</v>
      </c>
      <c r="AP407">
        <v>3.7773852671359E-2</v>
      </c>
      <c r="AQ407">
        <f>(Table2[[#This Row],[Sharpe Ratio]]-AVERAGE(Table2[Sharpe Ratio]))/_xlfn.STDEV.P(Table2[Sharpe Ratio])</f>
        <v>-0.28363791142146433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-1.4504905289164429</v>
      </c>
      <c r="AS407">
        <f>_xlfn.RANK.AVG(Table2[[#This Row],[1Y Return vs Nifty Z-Score]],Table2[1Y Return vs Nifty Z-Score])</f>
        <v>398</v>
      </c>
      <c r="AT407">
        <f>_xlfn.RANK.AVG(Table2[[#This Row],[6M Return vs Nifty Z-Score]],Table2[6M Return vs Nifty Z-Score])</f>
        <v>401</v>
      </c>
      <c r="AU407">
        <f>_xlfn.RANK.AVG(Table2[[#This Row],[Sharpe Ratio Z-Score]],Table2[Sharpe Ratio Z-Score])</f>
        <v>412</v>
      </c>
      <c r="AV407">
        <f>(Table2[[#This Row],[Rank 1Y]]+Table2[[#This Row],[Rank 6M]]+Table2[[#This Row],[Rank Sharpe]])/3</f>
        <v>403.66666666666669</v>
      </c>
    </row>
    <row r="408" spans="1:48" x14ac:dyDescent="0.3">
      <c r="A408" t="s">
        <v>1722</v>
      </c>
      <c r="B408" t="s">
        <v>1723</v>
      </c>
      <c r="C408" t="s">
        <v>3086</v>
      </c>
      <c r="D408" t="s">
        <v>1433</v>
      </c>
      <c r="E408">
        <v>4582.4388390000004</v>
      </c>
      <c r="F408">
        <v>810</v>
      </c>
      <c r="G408">
        <v>3.81021599573686</v>
      </c>
      <c r="H408">
        <f>(Table2[[#This Row],[1Y Return vs Nifty]]-AVERAGE(Table2[1Y Return vs Nifty]))/_xlfn.STDEV.P(Table2[1Y Return vs Nifty])</f>
        <v>-0.45104218018728448</v>
      </c>
      <c r="I408">
        <v>-14.2671388293157</v>
      </c>
      <c r="J408">
        <f>(Table2[[#This Row],[1M Return vs Nifty]]-AVERAGE(Table2[1M Return vs Nifty]))/_xlfn.STDEV.P(Table2[1M Return vs Nifty])</f>
        <v>-1.2155832777329254</v>
      </c>
      <c r="K408">
        <v>-19.936783318505299</v>
      </c>
      <c r="L408">
        <f>(Table2[[#This Row],[6M Return vs Nifty]]-AVERAGE(Table2[6M Return vs Nifty]))/_xlfn.STDEV.P(Table2[6M Return vs Nifty])</f>
        <v>-0.8756634964982225</v>
      </c>
      <c r="M408">
        <v>-2.9718231635846002</v>
      </c>
      <c r="N408">
        <f>(Table2[[#This Row],[1W Return vs Nifty]]-AVERAGE(Table2[1W Return vs Nifty]))/_xlfn.STDEV.P(Table2[1W Return vs Nifty])</f>
        <v>-0.44671583568916168</v>
      </c>
      <c r="O408">
        <v>851.62</v>
      </c>
      <c r="P408">
        <v>880.32137213842805</v>
      </c>
      <c r="Q408">
        <v>854.15796696904397</v>
      </c>
      <c r="R408">
        <v>30.846180279542601</v>
      </c>
      <c r="S408" s="1">
        <f>(Table2[[#This Row],[Close Price]]-Table2[[#This Row],[20D EMA]])/Table2[[#This Row],[20D EMA]]</f>
        <v>-4.8871562433949418E-2</v>
      </c>
      <c r="T408" s="1">
        <f>(Table2[[#This Row],[Close Price]]-Table2[[#This Row],[50D EMA]])/Table2[[#This Row],[50D EMA]]</f>
        <v>-7.9881477792146813E-2</v>
      </c>
      <c r="U408" s="1">
        <f>(Table2[[#This Row],[Close Price]]-Table2[[#This Row],[200D EMA]])/Table2[[#This Row],[200D EMA]]</f>
        <v>-5.1697658602585302E-2</v>
      </c>
      <c r="V408">
        <v>1.9401152386837801</v>
      </c>
      <c r="W408">
        <v>805.6</v>
      </c>
      <c r="X408">
        <v>815</v>
      </c>
      <c r="Y408">
        <v>775</v>
      </c>
      <c r="Z408">
        <v>835.6</v>
      </c>
      <c r="AA408">
        <v>775</v>
      </c>
      <c r="AB408">
        <v>850</v>
      </c>
      <c r="AC408" s="1">
        <f>(Table2[[#This Row],[Close Price]]/Table2[[#This Row],[Day Low]])-1</f>
        <v>5.4617676266137671E-3</v>
      </c>
      <c r="AD408" s="1">
        <f>(Table2[[#This Row],[Day High]]/Table2[[#This Row],[Close Price]])-1</f>
        <v>6.1728395061728669E-3</v>
      </c>
      <c r="AE408" s="1">
        <f>(Table2[[#This Row],[Close Price]]/Table2[[#This Row],[Current Week Low]])-1</f>
        <v>4.5161290322580649E-2</v>
      </c>
      <c r="AF408" s="1">
        <f>(Table2[[#This Row],[Current Week High]]/Table2[[#This Row],[Close Price]])-1</f>
        <v>3.1604938271605043E-2</v>
      </c>
      <c r="AG408" s="1">
        <f>(Table2[[#This Row],[Close Price]]/Table2[[#This Row],[Current Month Low]])-1</f>
        <v>4.5161290322580649E-2</v>
      </c>
      <c r="AH408" s="1">
        <f>(Table2[[#This Row],[Current Month High]]/Table2[[#This Row],[Close Price]])-1</f>
        <v>4.9382716049382713E-2</v>
      </c>
      <c r="AI408">
        <v>36.530864197530803</v>
      </c>
      <c r="AJ408">
        <v>34.652148616075102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-0.16</v>
      </c>
      <c r="AM408" t="s">
        <v>3120</v>
      </c>
      <c r="AN408">
        <v>-10.62</v>
      </c>
      <c r="AO408" t="s">
        <v>3120</v>
      </c>
      <c r="AP408">
        <v>0.13624998635054</v>
      </c>
      <c r="AQ408">
        <f>(Table2[[#This Row],[Sharpe Ratio]]-AVERAGE(Table2[Sharpe Ratio]))/_xlfn.STDEV.P(Table2[Sharpe Ratio])</f>
        <v>0.86192380328417895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454</v>
      </c>
      <c r="AT408">
        <f>_xlfn.RANK.AVG(Table2[[#This Row],[6M Return vs Nifty Z-Score]],Table2[6M Return vs Nifty Z-Score])</f>
        <v>615</v>
      </c>
      <c r="AU408">
        <f>_xlfn.RANK.AVG(Table2[[#This Row],[Sharpe Ratio Z-Score]],Table2[Sharpe Ratio Z-Score])</f>
        <v>142</v>
      </c>
      <c r="AV408">
        <f>(Table2[[#This Row],[Rank 1Y]]+Table2[[#This Row],[Rank 6M]]+Table2[[#This Row],[Rank Sharpe]])/3</f>
        <v>403.66666666666669</v>
      </c>
    </row>
    <row r="409" spans="1:48" x14ac:dyDescent="0.3">
      <c r="A409" t="s">
        <v>631</v>
      </c>
      <c r="B409" t="s">
        <v>632</v>
      </c>
      <c r="C409" t="s">
        <v>3082</v>
      </c>
      <c r="D409" t="s">
        <v>204</v>
      </c>
      <c r="E409">
        <v>28428.2671773</v>
      </c>
      <c r="F409">
        <v>1352.9</v>
      </c>
      <c r="G409">
        <v>-9.4434837762717692</v>
      </c>
      <c r="H409">
        <f>(Table2[[#This Row],[1Y Return vs Nifty]]-AVERAGE(Table2[1Y Return vs Nifty]))/_xlfn.STDEV.P(Table2[1Y Return vs Nifty])</f>
        <v>-0.6525447796123186</v>
      </c>
      <c r="I409">
        <v>-4.1716916742102397</v>
      </c>
      <c r="J409">
        <f>(Table2[[#This Row],[1M Return vs Nifty]]-AVERAGE(Table2[1M Return vs Nifty]))/_xlfn.STDEV.P(Table2[1M Return vs Nifty])</f>
        <v>-0.2676255095567377</v>
      </c>
      <c r="K409">
        <v>8.0068557132472602</v>
      </c>
      <c r="L409">
        <f>(Table2[[#This Row],[6M Return vs Nifty]]-AVERAGE(Table2[6M Return vs Nifty]))/_xlfn.STDEV.P(Table2[6M Return vs Nifty])</f>
        <v>7.8121656005608345E-2</v>
      </c>
      <c r="M409">
        <v>-2.1659389078456002</v>
      </c>
      <c r="N409">
        <f>(Table2[[#This Row],[1W Return vs Nifty]]-AVERAGE(Table2[1W Return vs Nifty]))/_xlfn.STDEV.P(Table2[1W Return vs Nifty])</f>
        <v>-0.28703030098072274</v>
      </c>
      <c r="O409">
        <v>1380.09</v>
      </c>
      <c r="P409">
        <v>1337.0924672829401</v>
      </c>
      <c r="Q409">
        <v>1228.4677408509499</v>
      </c>
      <c r="R409">
        <v>32.831403404558699</v>
      </c>
      <c r="S409" s="1">
        <f>(Table2[[#This Row],[Close Price]]-Table2[[#This Row],[20D EMA]])/Table2[[#This Row],[20D EMA]]</f>
        <v>-1.9701613662876934E-2</v>
      </c>
      <c r="T409" s="1">
        <f>(Table2[[#This Row],[Close Price]]-Table2[[#This Row],[50D EMA]])/Table2[[#This Row],[50D EMA]]</f>
        <v>1.1822318279289937E-2</v>
      </c>
      <c r="U409" s="1">
        <f>(Table2[[#This Row],[Close Price]]-Table2[[#This Row],[200D EMA]])/Table2[[#This Row],[200D EMA]]</f>
        <v>0.10129062002300276</v>
      </c>
      <c r="V409">
        <v>0.45406269962780499</v>
      </c>
      <c r="W409">
        <v>1340</v>
      </c>
      <c r="X409">
        <v>1370.95</v>
      </c>
      <c r="Y409">
        <v>1340</v>
      </c>
      <c r="Z409">
        <v>1411.3</v>
      </c>
      <c r="AA409">
        <v>1340</v>
      </c>
      <c r="AB409">
        <v>1450</v>
      </c>
      <c r="AC409" s="1">
        <f>(Table2[[#This Row],[Close Price]]/Table2[[#This Row],[Day Low]])-1</f>
        <v>9.6268656716418377E-3</v>
      </c>
      <c r="AD409" s="1">
        <f>(Table2[[#This Row],[Day High]]/Table2[[#This Row],[Close Price]])-1</f>
        <v>1.3341710399881634E-2</v>
      </c>
      <c r="AE409" s="1">
        <f>(Table2[[#This Row],[Close Price]]/Table2[[#This Row],[Current Week Low]])-1</f>
        <v>9.6268656716418377E-3</v>
      </c>
      <c r="AF409" s="1">
        <f>(Table2[[#This Row],[Current Week High]]/Table2[[#This Row],[Close Price]])-1</f>
        <v>4.3166531155296006E-2</v>
      </c>
      <c r="AG409" s="1">
        <f>(Table2[[#This Row],[Close Price]]/Table2[[#This Row],[Current Month Low]])-1</f>
        <v>9.6268656716418377E-3</v>
      </c>
      <c r="AH409" s="1">
        <f>(Table2[[#This Row],[Current Month High]]/Table2[[#This Row],[Close Price]])-1</f>
        <v>7.1771749574986998E-2</v>
      </c>
      <c r="AI409">
        <v>11.3127356049966</v>
      </c>
      <c r="AJ409">
        <v>34.878620208364403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0.05</v>
      </c>
      <c r="AM409" t="s">
        <v>3121</v>
      </c>
      <c r="AN409">
        <v>-3.65</v>
      </c>
      <c r="AO409" t="s">
        <v>3120</v>
      </c>
      <c r="AP409">
        <v>5.4483512892248002E-2</v>
      </c>
      <c r="AQ409">
        <f>(Table2[[#This Row],[Sharpe Ratio]]-AVERAGE(Table2[Sharpe Ratio]))/_xlfn.STDEV.P(Table2[Sharpe Ratio])</f>
        <v>-8.9256325755727381E-2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-1.218335259899898</v>
      </c>
      <c r="AS409">
        <f>_xlfn.RANK.AVG(Table2[[#This Row],[1Y Return vs Nifty Z-Score]],Table2[1Y Return vs Nifty Z-Score])</f>
        <v>560</v>
      </c>
      <c r="AT409">
        <f>_xlfn.RANK.AVG(Table2[[#This Row],[6M Return vs Nifty Z-Score]],Table2[6M Return vs Nifty Z-Score])</f>
        <v>288</v>
      </c>
      <c r="AU409">
        <f>_xlfn.RANK.AVG(Table2[[#This Row],[Sharpe Ratio Z-Score]],Table2[Sharpe Ratio Z-Score])</f>
        <v>369</v>
      </c>
      <c r="AV409">
        <f>(Table2[[#This Row],[Rank 1Y]]+Table2[[#This Row],[Rank 6M]]+Table2[[#This Row],[Rank Sharpe]])/3</f>
        <v>405.66666666666669</v>
      </c>
    </row>
    <row r="410" spans="1:48" x14ac:dyDescent="0.3">
      <c r="A410" t="s">
        <v>908</v>
      </c>
      <c r="B410" t="s">
        <v>909</v>
      </c>
      <c r="C410" t="s">
        <v>3090</v>
      </c>
      <c r="D410" t="s">
        <v>533</v>
      </c>
      <c r="E410">
        <v>16162.559648279999</v>
      </c>
      <c r="F410">
        <v>5271.55</v>
      </c>
      <c r="G410">
        <v>-9.2580106493550396</v>
      </c>
      <c r="H410">
        <f>(Table2[[#This Row],[1Y Return vs Nifty]]-AVERAGE(Table2[1Y Return vs Nifty]))/_xlfn.STDEV.P(Table2[1Y Return vs Nifty])</f>
        <v>-0.64972493927791319</v>
      </c>
      <c r="I410">
        <v>-2.0181417232691801</v>
      </c>
      <c r="J410">
        <f>(Table2[[#This Row],[1M Return vs Nifty]]-AVERAGE(Table2[1M Return vs Nifty]))/_xlfn.STDEV.P(Table2[1M Return vs Nifty])</f>
        <v>-6.5408175962196224E-2</v>
      </c>
      <c r="K410">
        <v>7.9951127843290504</v>
      </c>
      <c r="L410">
        <f>(Table2[[#This Row],[6M Return vs Nifty]]-AVERAGE(Table2[6M Return vs Nifty]))/_xlfn.STDEV.P(Table2[6M Return vs Nifty])</f>
        <v>7.7720840949402903E-2</v>
      </c>
      <c r="M410">
        <v>-3.50034359242375</v>
      </c>
      <c r="N410">
        <f>(Table2[[#This Row],[1W Return vs Nifty]]-AVERAGE(Table2[1W Return vs Nifty]))/_xlfn.STDEV.P(Table2[1W Return vs Nifty])</f>
        <v>-0.55144187628679131</v>
      </c>
      <c r="O410">
        <v>5289.78</v>
      </c>
      <c r="P410">
        <v>5074.43613507182</v>
      </c>
      <c r="Q410">
        <v>4717.7879476213802</v>
      </c>
      <c r="R410">
        <v>47.102290064799803</v>
      </c>
      <c r="S410" s="1">
        <f>(Table2[[#This Row],[Close Price]]-Table2[[#This Row],[20D EMA]])/Table2[[#This Row],[20D EMA]]</f>
        <v>-3.4462680867634503E-3</v>
      </c>
      <c r="T410" s="1">
        <f>(Table2[[#This Row],[Close Price]]-Table2[[#This Row],[50D EMA]])/Table2[[#This Row],[50D EMA]]</f>
        <v>3.8844486299834058E-2</v>
      </c>
      <c r="U410" s="1">
        <f>(Table2[[#This Row],[Close Price]]-Table2[[#This Row],[200D EMA]])/Table2[[#This Row],[200D EMA]]</f>
        <v>0.11737747828573269</v>
      </c>
      <c r="V410">
        <v>1.9202121387506901</v>
      </c>
      <c r="W410">
        <v>5211</v>
      </c>
      <c r="X410">
        <v>5324</v>
      </c>
      <c r="Y410">
        <v>5124.3500000000004</v>
      </c>
      <c r="Z410">
        <v>5463</v>
      </c>
      <c r="AA410">
        <v>5124.3500000000004</v>
      </c>
      <c r="AB410">
        <v>5769</v>
      </c>
      <c r="AC410" s="1">
        <f>(Table2[[#This Row],[Close Price]]/Table2[[#This Row],[Day Low]])-1</f>
        <v>1.1619650738821763E-2</v>
      </c>
      <c r="AD410" s="1">
        <f>(Table2[[#This Row],[Day High]]/Table2[[#This Row],[Close Price]])-1</f>
        <v>9.9496353065038345E-3</v>
      </c>
      <c r="AE410" s="1">
        <f>(Table2[[#This Row],[Close Price]]/Table2[[#This Row],[Current Week Low]])-1</f>
        <v>2.8725594465639492E-2</v>
      </c>
      <c r="AF410" s="1">
        <f>(Table2[[#This Row],[Current Week High]]/Table2[[#This Row],[Close Price]])-1</f>
        <v>3.6317591600193433E-2</v>
      </c>
      <c r="AG410" s="1">
        <f>(Table2[[#This Row],[Close Price]]/Table2[[#This Row],[Current Month Low]])-1</f>
        <v>2.8725594465639492E-2</v>
      </c>
      <c r="AH410" s="1">
        <f>(Table2[[#This Row],[Current Month High]]/Table2[[#This Row],[Close Price]])-1</f>
        <v>9.4365034951769289E-2</v>
      </c>
      <c r="AI410">
        <v>13.0379110508294</v>
      </c>
      <c r="AJ410">
        <v>31.100472519273801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0.18</v>
      </c>
      <c r="AM410" t="s">
        <v>3121</v>
      </c>
      <c r="AN410">
        <v>0.05</v>
      </c>
      <c r="AO410" t="s">
        <v>3121</v>
      </c>
      <c r="AP410">
        <v>5.3730406845646998E-2</v>
      </c>
      <c r="AQ410">
        <f>(Table2[[#This Row],[Sharpe Ratio]]-AVERAGE(Table2[Sharpe Ratio]))/_xlfn.STDEV.P(Table2[Sharpe Ratio])</f>
        <v>-9.8017123137457099E-2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-1.286871273714955</v>
      </c>
      <c r="AS410">
        <f>_xlfn.RANK.AVG(Table2[[#This Row],[1Y Return vs Nifty Z-Score]],Table2[1Y Return vs Nifty Z-Score])</f>
        <v>557</v>
      </c>
      <c r="AT410">
        <f>_xlfn.RANK.AVG(Table2[[#This Row],[6M Return vs Nifty Z-Score]],Table2[6M Return vs Nifty Z-Score])</f>
        <v>289</v>
      </c>
      <c r="AU410">
        <f>_xlfn.RANK.AVG(Table2[[#This Row],[Sharpe Ratio Z-Score]],Table2[Sharpe Ratio Z-Score])</f>
        <v>372</v>
      </c>
      <c r="AV410">
        <f>(Table2[[#This Row],[Rank 1Y]]+Table2[[#This Row],[Rank 6M]]+Table2[[#This Row],[Rank Sharpe]])/3</f>
        <v>406</v>
      </c>
    </row>
    <row r="411" spans="1:48" x14ac:dyDescent="0.3">
      <c r="A411" t="s">
        <v>1575</v>
      </c>
      <c r="B411" t="s">
        <v>1576</v>
      </c>
      <c r="C411" t="s">
        <v>3090</v>
      </c>
      <c r="D411" t="s">
        <v>297</v>
      </c>
      <c r="E411">
        <v>5898.9735915299998</v>
      </c>
      <c r="F411">
        <v>616.04999999999995</v>
      </c>
      <c r="G411">
        <v>-9.4612388810233394</v>
      </c>
      <c r="H411">
        <f>(Table2[[#This Row],[1Y Return vs Nifty]]-AVERAGE(Table2[1Y Return vs Nifty]))/_xlfn.STDEV.P(Table2[1Y Return vs Nifty])</f>
        <v>-0.65281471931383972</v>
      </c>
      <c r="I411">
        <v>8.1015118465195606</v>
      </c>
      <c r="J411">
        <f>(Table2[[#This Row],[1M Return vs Nifty]]-AVERAGE(Table2[1M Return vs Nifty]))/_xlfn.STDEV.P(Table2[1M Return vs Nifty])</f>
        <v>0.88482256323609287</v>
      </c>
      <c r="K411">
        <v>6.6836230660465397</v>
      </c>
      <c r="L411">
        <f>(Table2[[#This Row],[6M Return vs Nifty]]-AVERAGE(Table2[6M Return vs Nifty]))/_xlfn.STDEV.P(Table2[6M Return vs Nifty])</f>
        <v>3.2956470083535819E-2</v>
      </c>
      <c r="M411">
        <v>9.2478043220131401</v>
      </c>
      <c r="N411">
        <f>(Table2[[#This Row],[1W Return vs Nifty]]-AVERAGE(Table2[1W Return vs Nifty]))/_xlfn.STDEV.P(Table2[1W Return vs Nifty])</f>
        <v>1.9745968219036611</v>
      </c>
      <c r="O411">
        <v>576.66999999999996</v>
      </c>
      <c r="P411">
        <v>553.92513879862202</v>
      </c>
      <c r="Q411">
        <v>536.29115777080699</v>
      </c>
      <c r="R411">
        <v>65.053890433116905</v>
      </c>
      <c r="S411" s="1">
        <f>(Table2[[#This Row],[Close Price]]-Table2[[#This Row],[20D EMA]])/Table2[[#This Row],[20D EMA]]</f>
        <v>6.8288622609117861E-2</v>
      </c>
      <c r="T411" s="1">
        <f>(Table2[[#This Row],[Close Price]]-Table2[[#This Row],[50D EMA]])/Table2[[#This Row],[50D EMA]]</f>
        <v>0.11215389382059308</v>
      </c>
      <c r="U411" s="1">
        <f>(Table2[[#This Row],[Close Price]]-Table2[[#This Row],[200D EMA]])/Table2[[#This Row],[200D EMA]]</f>
        <v>0.14872302306964241</v>
      </c>
      <c r="V411">
        <v>2.8735955928051999</v>
      </c>
      <c r="W411">
        <v>609.15</v>
      </c>
      <c r="X411">
        <v>628.95000000000005</v>
      </c>
      <c r="Y411">
        <v>584.15</v>
      </c>
      <c r="Z411">
        <v>628.95000000000005</v>
      </c>
      <c r="AA411">
        <v>538</v>
      </c>
      <c r="AB411">
        <v>662</v>
      </c>
      <c r="AC411" s="1">
        <f>(Table2[[#This Row],[Close Price]]/Table2[[#This Row],[Day Low]])-1</f>
        <v>1.1327259295739855E-2</v>
      </c>
      <c r="AD411" s="1">
        <f>(Table2[[#This Row],[Day High]]/Table2[[#This Row],[Close Price]])-1</f>
        <v>2.0939858777696774E-2</v>
      </c>
      <c r="AE411" s="1">
        <f>(Table2[[#This Row],[Close Price]]/Table2[[#This Row],[Current Week Low]])-1</f>
        <v>5.4609261319866542E-2</v>
      </c>
      <c r="AF411" s="1">
        <f>(Table2[[#This Row],[Current Week High]]/Table2[[#This Row],[Close Price]])-1</f>
        <v>2.0939858777696774E-2</v>
      </c>
      <c r="AG411" s="1">
        <f>(Table2[[#This Row],[Close Price]]/Table2[[#This Row],[Current Month Low]])-1</f>
        <v>0.14507434944237918</v>
      </c>
      <c r="AH411" s="1">
        <f>(Table2[[#This Row],[Current Month High]]/Table2[[#This Row],[Close Price]])-1</f>
        <v>7.4588101615128632E-2</v>
      </c>
      <c r="AI411">
        <v>7.4588101615128597</v>
      </c>
      <c r="AJ411">
        <v>41.636969766639801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0.19</v>
      </c>
      <c r="AM411" t="s">
        <v>3121</v>
      </c>
      <c r="AN411">
        <v>13.14</v>
      </c>
      <c r="AO411" t="s">
        <v>3121</v>
      </c>
      <c r="AP411">
        <v>5.8402781466724001E-2</v>
      </c>
      <c r="AQ411">
        <f>(Table2[[#This Row],[Sharpe Ratio]]-AVERAGE(Table2[Sharpe Ratio]))/_xlfn.STDEV.P(Table2[Sharpe Ratio])</f>
        <v>-4.3663918125310286E-2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2.1958972177841396</v>
      </c>
      <c r="AS411">
        <f>_xlfn.RANK.AVG(Table2[[#This Row],[1Y Return vs Nifty Z-Score]],Table2[1Y Return vs Nifty Z-Score])</f>
        <v>561</v>
      </c>
      <c r="AT411">
        <f>_xlfn.RANK.AVG(Table2[[#This Row],[6M Return vs Nifty Z-Score]],Table2[6M Return vs Nifty Z-Score])</f>
        <v>304</v>
      </c>
      <c r="AU411">
        <f>_xlfn.RANK.AVG(Table2[[#This Row],[Sharpe Ratio Z-Score]],Table2[Sharpe Ratio Z-Score])</f>
        <v>356</v>
      </c>
      <c r="AV411">
        <f>(Table2[[#This Row],[Rank 1Y]]+Table2[[#This Row],[Rank 6M]]+Table2[[#This Row],[Rank Sharpe]])/3</f>
        <v>407</v>
      </c>
    </row>
    <row r="412" spans="1:48" x14ac:dyDescent="0.3">
      <c r="A412" t="s">
        <v>666</v>
      </c>
      <c r="B412" t="s">
        <v>667</v>
      </c>
      <c r="C412" t="s">
        <v>3078</v>
      </c>
      <c r="D412" t="s">
        <v>179</v>
      </c>
      <c r="E412">
        <v>26165.766324914999</v>
      </c>
      <c r="F412">
        <v>8029.95</v>
      </c>
      <c r="G412">
        <v>20.439603500833499</v>
      </c>
      <c r="H412">
        <f>(Table2[[#This Row],[1Y Return vs Nifty]]-AVERAGE(Table2[1Y Return vs Nifty]))/_xlfn.STDEV.P(Table2[1Y Return vs Nifty])</f>
        <v>-0.19821731869464151</v>
      </c>
      <c r="I412">
        <v>7.6268031100053904</v>
      </c>
      <c r="J412">
        <f>(Table2[[#This Row],[1M Return vs Nifty]]-AVERAGE(Table2[1M Return vs Nifty]))/_xlfn.STDEV.P(Table2[1M Return vs Nifty])</f>
        <v>0.84024763480688158</v>
      </c>
      <c r="K412">
        <v>6.0606257327710296</v>
      </c>
      <c r="L412">
        <f>(Table2[[#This Row],[6M Return vs Nifty]]-AVERAGE(Table2[6M Return vs Nifty]))/_xlfn.STDEV.P(Table2[6M Return vs Nifty])</f>
        <v>1.1692038280202611E-2</v>
      </c>
      <c r="M412">
        <v>2.17151546966458</v>
      </c>
      <c r="N412">
        <f>(Table2[[#This Row],[1W Return vs Nifty]]-AVERAGE(Table2[1W Return vs Nifty]))/_xlfn.STDEV.P(Table2[1W Return vs Nifty])</f>
        <v>0.57243396651638601</v>
      </c>
      <c r="O412">
        <v>7770.58</v>
      </c>
      <c r="P412">
        <v>7537.7624037443602</v>
      </c>
      <c r="Q412">
        <v>6813.1891362791002</v>
      </c>
      <c r="R412">
        <v>64.7488227721051</v>
      </c>
      <c r="S412" s="1">
        <f>(Table2[[#This Row],[Close Price]]-Table2[[#This Row],[20D EMA]])/Table2[[#This Row],[20D EMA]]</f>
        <v>3.3378460809875179E-2</v>
      </c>
      <c r="T412" s="1">
        <f>(Table2[[#This Row],[Close Price]]-Table2[[#This Row],[50D EMA]])/Table2[[#This Row],[50D EMA]]</f>
        <v>6.5296247068114932E-2</v>
      </c>
      <c r="U412" s="1">
        <f>(Table2[[#This Row],[Close Price]]-Table2[[#This Row],[200D EMA]])/Table2[[#This Row],[200D EMA]]</f>
        <v>0.17858903362037171</v>
      </c>
      <c r="V412">
        <v>0.60931941973701098</v>
      </c>
      <c r="W412">
        <v>7951.2</v>
      </c>
      <c r="X412">
        <v>8139.25</v>
      </c>
      <c r="Y412">
        <v>7551.2</v>
      </c>
      <c r="Z412">
        <v>8139.25</v>
      </c>
      <c r="AA412">
        <v>7551.2</v>
      </c>
      <c r="AB412">
        <v>8195</v>
      </c>
      <c r="AC412" s="1">
        <f>(Table2[[#This Row],[Close Price]]/Table2[[#This Row],[Day Low]])-1</f>
        <v>9.9041654089948583E-3</v>
      </c>
      <c r="AD412" s="1">
        <f>(Table2[[#This Row],[Day High]]/Table2[[#This Row],[Close Price]])-1</f>
        <v>1.3611541790422121E-2</v>
      </c>
      <c r="AE412" s="1">
        <f>(Table2[[#This Row],[Close Price]]/Table2[[#This Row],[Current Week Low]])-1</f>
        <v>6.3400519122788435E-2</v>
      </c>
      <c r="AF412" s="1">
        <f>(Table2[[#This Row],[Current Week High]]/Table2[[#This Row],[Close Price]])-1</f>
        <v>1.3611541790422121E-2</v>
      </c>
      <c r="AG412" s="1">
        <f>(Table2[[#This Row],[Close Price]]/Table2[[#This Row],[Current Month Low]])-1</f>
        <v>6.3400519122788435E-2</v>
      </c>
      <c r="AH412" s="1">
        <f>(Table2[[#This Row],[Current Month High]]/Table2[[#This Row],[Close Price]])-1</f>
        <v>2.0554299839974144E-2</v>
      </c>
      <c r="AI412">
        <v>2.0554299839974099</v>
      </c>
      <c r="AJ412">
        <v>48.633965756594101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0.04</v>
      </c>
      <c r="AM412" t="s">
        <v>3121</v>
      </c>
      <c r="AN412">
        <v>2.2799999999999998</v>
      </c>
      <c r="AO412" t="s">
        <v>3121</v>
      </c>
      <c r="AP412">
        <v>-2.2447602288550002E-3</v>
      </c>
      <c r="AQ412">
        <f>(Table2[[#This Row],[Sharpe Ratio]]-AVERAGE(Table2[Sharpe Ratio]))/_xlfn.STDEV.P(Table2[Sharpe Ratio])</f>
        <v>-0.74916990482264756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0.47698641608618109</v>
      </c>
      <c r="AS412">
        <f>_xlfn.RANK.AVG(Table2[[#This Row],[1Y Return vs Nifty Z-Score]],Table2[1Y Return vs Nifty Z-Score])</f>
        <v>340</v>
      </c>
      <c r="AT412">
        <f>_xlfn.RANK.AVG(Table2[[#This Row],[6M Return vs Nifty Z-Score]],Table2[6M Return vs Nifty Z-Score])</f>
        <v>307</v>
      </c>
      <c r="AU412">
        <f>_xlfn.RANK.AVG(Table2[[#This Row],[Sharpe Ratio Z-Score]],Table2[Sharpe Ratio Z-Score])</f>
        <v>575</v>
      </c>
      <c r="AV412">
        <f>(Table2[[#This Row],[Rank 1Y]]+Table2[[#This Row],[Rank 6M]]+Table2[[#This Row],[Rank Sharpe]])/3</f>
        <v>407.33333333333331</v>
      </c>
    </row>
    <row r="413" spans="1:48" x14ac:dyDescent="0.3">
      <c r="A413" t="s">
        <v>1980</v>
      </c>
      <c r="B413" t="s">
        <v>1981</v>
      </c>
      <c r="C413" t="s">
        <v>3088</v>
      </c>
      <c r="D413" t="s">
        <v>46</v>
      </c>
      <c r="E413">
        <v>3215.9791252999999</v>
      </c>
      <c r="F413">
        <v>1897.55</v>
      </c>
      <c r="G413">
        <v>-5.7392408667883901</v>
      </c>
      <c r="H413">
        <f>(Table2[[#This Row],[1Y Return vs Nifty]]-AVERAGE(Table2[1Y Return vs Nifty]))/_xlfn.STDEV.P(Table2[1Y Return vs Nifty])</f>
        <v>-0.59622732954158031</v>
      </c>
      <c r="I413">
        <v>-7.1748913782204902</v>
      </c>
      <c r="J413">
        <f>(Table2[[#This Row],[1M Return vs Nifty]]-AVERAGE(Table2[1M Return vs Nifty]))/_xlfn.STDEV.P(Table2[1M Return vs Nifty])</f>
        <v>-0.54962455774760555</v>
      </c>
      <c r="K413">
        <v>6.1211721260574397</v>
      </c>
      <c r="L413">
        <f>(Table2[[#This Row],[6M Return vs Nifty]]-AVERAGE(Table2[6M Return vs Nifty]))/_xlfn.STDEV.P(Table2[6M Return vs Nifty])</f>
        <v>1.3758635651025209E-2</v>
      </c>
      <c r="M413">
        <v>2.9980155465104699</v>
      </c>
      <c r="N413">
        <f>(Table2[[#This Row],[1W Return vs Nifty]]-AVERAGE(Table2[1W Return vs Nifty]))/_xlfn.STDEV.P(Table2[1W Return vs Nifty])</f>
        <v>0.73620451516257501</v>
      </c>
      <c r="O413">
        <v>1906.74</v>
      </c>
      <c r="P413">
        <v>1845.63542271596</v>
      </c>
      <c r="Q413">
        <v>1697.9130356839501</v>
      </c>
      <c r="R413">
        <v>46.339884544199101</v>
      </c>
      <c r="S413" s="1">
        <f>(Table2[[#This Row],[Close Price]]-Table2[[#This Row],[20D EMA]])/Table2[[#This Row],[20D EMA]]</f>
        <v>-4.8197446951341316E-3</v>
      </c>
      <c r="T413" s="1">
        <f>(Table2[[#This Row],[Close Price]]-Table2[[#This Row],[50D EMA]])/Table2[[#This Row],[50D EMA]]</f>
        <v>2.8128294811141333E-2</v>
      </c>
      <c r="U413" s="1">
        <f>(Table2[[#This Row],[Close Price]]-Table2[[#This Row],[200D EMA]])/Table2[[#This Row],[200D EMA]]</f>
        <v>0.11757785005498383</v>
      </c>
      <c r="V413">
        <v>0.330923338792458</v>
      </c>
      <c r="W413">
        <v>1880</v>
      </c>
      <c r="X413">
        <v>1918.4</v>
      </c>
      <c r="Y413">
        <v>1847.05</v>
      </c>
      <c r="Z413">
        <v>1920</v>
      </c>
      <c r="AA413">
        <v>1847.05</v>
      </c>
      <c r="AB413">
        <v>2005.85</v>
      </c>
      <c r="AC413" s="1">
        <f>(Table2[[#This Row],[Close Price]]/Table2[[#This Row],[Day Low]])-1</f>
        <v>9.3351063829787417E-3</v>
      </c>
      <c r="AD413" s="1">
        <f>(Table2[[#This Row],[Day High]]/Table2[[#This Row],[Close Price]])-1</f>
        <v>1.0987852757503136E-2</v>
      </c>
      <c r="AE413" s="1">
        <f>(Table2[[#This Row],[Close Price]]/Table2[[#This Row],[Current Week Low]])-1</f>
        <v>2.7340894940580895E-2</v>
      </c>
      <c r="AF413" s="1">
        <f>(Table2[[#This Row],[Current Week High]]/Table2[[#This Row],[Close Price]])-1</f>
        <v>1.1831045295249254E-2</v>
      </c>
      <c r="AG413" s="1">
        <f>(Table2[[#This Row],[Close Price]]/Table2[[#This Row],[Current Month Low]])-1</f>
        <v>2.7340894940580895E-2</v>
      </c>
      <c r="AH413" s="1">
        <f>(Table2[[#This Row],[Current Month High]]/Table2[[#This Row],[Close Price]])-1</f>
        <v>5.7073594898685132E-2</v>
      </c>
      <c r="AI413">
        <v>10.1420252430765</v>
      </c>
      <c r="AJ413">
        <v>34.197312588401601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0.12</v>
      </c>
      <c r="AM413" t="s">
        <v>3121</v>
      </c>
      <c r="AN413">
        <v>-2.35</v>
      </c>
      <c r="AO413" t="s">
        <v>3120</v>
      </c>
      <c r="AP413">
        <v>4.9881675515282997E-2</v>
      </c>
      <c r="AQ413">
        <f>(Table2[[#This Row],[Sharpe Ratio]]-AVERAGE(Table2[Sharpe Ratio]))/_xlfn.STDEV.P(Table2[Sharpe Ratio])</f>
        <v>-0.14278897899256995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-0.53867771546815535</v>
      </c>
      <c r="AS413">
        <f>_xlfn.RANK.AVG(Table2[[#This Row],[1Y Return vs Nifty Z-Score]],Table2[1Y Return vs Nifty Z-Score])</f>
        <v>531</v>
      </c>
      <c r="AT413">
        <f>_xlfn.RANK.AVG(Table2[[#This Row],[6M Return vs Nifty Z-Score]],Table2[6M Return vs Nifty Z-Score])</f>
        <v>306</v>
      </c>
      <c r="AU413">
        <f>_xlfn.RANK.AVG(Table2[[#This Row],[Sharpe Ratio Z-Score]],Table2[Sharpe Ratio Z-Score])</f>
        <v>385</v>
      </c>
      <c r="AV413">
        <f>(Table2[[#This Row],[Rank 1Y]]+Table2[[#This Row],[Rank 6M]]+Table2[[#This Row],[Rank Sharpe]])/3</f>
        <v>407.33333333333331</v>
      </c>
    </row>
    <row r="414" spans="1:48" x14ac:dyDescent="0.3">
      <c r="A414" t="s">
        <v>280</v>
      </c>
      <c r="B414" t="s">
        <v>281</v>
      </c>
      <c r="C414" t="s">
        <v>3076</v>
      </c>
      <c r="D414" t="s">
        <v>37</v>
      </c>
      <c r="E414">
        <v>97091.286266030002</v>
      </c>
      <c r="F414">
        <v>1965.95</v>
      </c>
      <c r="G414">
        <v>16.911556468272099</v>
      </c>
      <c r="H414">
        <f>(Table2[[#This Row],[1Y Return vs Nifty]]-AVERAGE(Table2[1Y Return vs Nifty]))/_xlfn.STDEV.P(Table2[1Y Return vs Nifty])</f>
        <v>-0.25185597508372914</v>
      </c>
      <c r="I414">
        <v>6.6362767522540196</v>
      </c>
      <c r="J414">
        <f>(Table2[[#This Row],[1M Return vs Nifty]]-AVERAGE(Table2[1M Return vs Nifty]))/_xlfn.STDEV.P(Table2[1M Return vs Nifty])</f>
        <v>0.74723767289164145</v>
      </c>
      <c r="K414">
        <v>8.1247407424385507</v>
      </c>
      <c r="L414">
        <f>(Table2[[#This Row],[6M Return vs Nifty]]-AVERAGE(Table2[6M Return vs Nifty]))/_xlfn.STDEV.P(Table2[6M Return vs Nifty])</f>
        <v>8.2145362095476251E-2</v>
      </c>
      <c r="M414">
        <v>0.70107268208089601</v>
      </c>
      <c r="N414">
        <f>(Table2[[#This Row],[1W Return vs Nifty]]-AVERAGE(Table2[1W Return vs Nifty]))/_xlfn.STDEV.P(Table2[1W Return vs Nifty])</f>
        <v>0.28106651378193903</v>
      </c>
      <c r="O414">
        <v>1928.2</v>
      </c>
      <c r="P414">
        <v>1848.4762782667401</v>
      </c>
      <c r="Q414">
        <v>1644.6445824948</v>
      </c>
      <c r="R414">
        <v>57.782145348483901</v>
      </c>
      <c r="S414" s="1">
        <f>(Table2[[#This Row],[Close Price]]-Table2[[#This Row],[20D EMA]])/Table2[[#This Row],[20D EMA]]</f>
        <v>1.9577844621927184E-2</v>
      </c>
      <c r="T414" s="1">
        <f>(Table2[[#This Row],[Close Price]]-Table2[[#This Row],[50D EMA]])/Table2[[#This Row],[50D EMA]]</f>
        <v>6.3551652306521059E-2</v>
      </c>
      <c r="U414" s="1">
        <f>(Table2[[#This Row],[Close Price]]-Table2[[#This Row],[200D EMA]])/Table2[[#This Row],[200D EMA]]</f>
        <v>0.19536465259734373</v>
      </c>
      <c r="V414">
        <v>0.88468258428577595</v>
      </c>
      <c r="W414">
        <v>1960.75</v>
      </c>
      <c r="X414">
        <v>1989.95</v>
      </c>
      <c r="Y414">
        <v>1905.05</v>
      </c>
      <c r="Z414">
        <v>1996.45</v>
      </c>
      <c r="AA414">
        <v>1905.05</v>
      </c>
      <c r="AB414">
        <v>2031</v>
      </c>
      <c r="AC414" s="1">
        <f>(Table2[[#This Row],[Close Price]]/Table2[[#This Row],[Day Low]])-1</f>
        <v>2.6520464108121811E-3</v>
      </c>
      <c r="AD414" s="1">
        <f>(Table2[[#This Row],[Day High]]/Table2[[#This Row],[Close Price]])-1</f>
        <v>1.2207838449604491E-2</v>
      </c>
      <c r="AE414" s="1">
        <f>(Table2[[#This Row],[Close Price]]/Table2[[#This Row],[Current Week Low]])-1</f>
        <v>3.1967664890685255E-2</v>
      </c>
      <c r="AF414" s="1">
        <f>(Table2[[#This Row],[Current Week High]]/Table2[[#This Row],[Close Price]])-1</f>
        <v>1.5514128029705754E-2</v>
      </c>
      <c r="AG414" s="1">
        <f>(Table2[[#This Row],[Close Price]]/Table2[[#This Row],[Current Month Low]])-1</f>
        <v>3.1967664890685255E-2</v>
      </c>
      <c r="AH414" s="1">
        <f>(Table2[[#This Row],[Current Month High]]/Table2[[#This Row],[Close Price]])-1</f>
        <v>3.3088328797782118E-2</v>
      </c>
      <c r="AI414">
        <v>3.3088328797782101</v>
      </c>
      <c r="AJ414">
        <v>55.288309636650801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0.11</v>
      </c>
      <c r="AM414" t="s">
        <v>3121</v>
      </c>
      <c r="AN414">
        <v>2.95</v>
      </c>
      <c r="AO414" t="s">
        <v>3121</v>
      </c>
      <c r="AP414">
        <v>-1.373126079201E-3</v>
      </c>
      <c r="AQ414">
        <f>(Table2[[#This Row],[Sharpe Ratio]]-AVERAGE(Table2[Sharpe Ratio]))/_xlfn.STDEV.P(Table2[Sharpe Ratio])</f>
        <v>-0.73903028343654986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0.11956329024877771</v>
      </c>
      <c r="AS414">
        <f>_xlfn.RANK.AVG(Table2[[#This Row],[1Y Return vs Nifty Z-Score]],Table2[1Y Return vs Nifty Z-Score])</f>
        <v>366</v>
      </c>
      <c r="AT414">
        <f>_xlfn.RANK.AVG(Table2[[#This Row],[6M Return vs Nifty Z-Score]],Table2[6M Return vs Nifty Z-Score])</f>
        <v>287</v>
      </c>
      <c r="AU414">
        <f>_xlfn.RANK.AVG(Table2[[#This Row],[Sharpe Ratio Z-Score]],Table2[Sharpe Ratio Z-Score])</f>
        <v>574</v>
      </c>
      <c r="AV414">
        <f>(Table2[[#This Row],[Rank 1Y]]+Table2[[#This Row],[Rank 6M]]+Table2[[#This Row],[Rank Sharpe]])/3</f>
        <v>409</v>
      </c>
    </row>
    <row r="415" spans="1:48" x14ac:dyDescent="0.3">
      <c r="A415" t="s">
        <v>936</v>
      </c>
      <c r="B415" t="s">
        <v>937</v>
      </c>
      <c r="C415" t="s">
        <v>3082</v>
      </c>
      <c r="D415" t="s">
        <v>204</v>
      </c>
      <c r="E415">
        <v>15476.320457115</v>
      </c>
      <c r="F415">
        <v>636.65</v>
      </c>
      <c r="G415">
        <v>-4.5816179701100399</v>
      </c>
      <c r="H415">
        <f>(Table2[[#This Row],[1Y Return vs Nifty]]-AVERAGE(Table2[1Y Return vs Nifty]))/_xlfn.STDEV.P(Table2[1Y Return vs Nifty])</f>
        <v>-0.57862741202064238</v>
      </c>
      <c r="I415">
        <v>-4.4319141086304796</v>
      </c>
      <c r="J415">
        <f>(Table2[[#This Row],[1M Return vs Nifty]]-AVERAGE(Table2[1M Return vs Nifty]))/_xlfn.STDEV.P(Table2[1M Return vs Nifty])</f>
        <v>-0.29206027449309163</v>
      </c>
      <c r="K415">
        <v>4.5965918955736997</v>
      </c>
      <c r="L415">
        <f>(Table2[[#This Row],[6M Return vs Nifty]]-AVERAGE(Table2[6M Return vs Nifty]))/_xlfn.STDEV.P(Table2[6M Return vs Nifty])</f>
        <v>-3.8279038682798312E-2</v>
      </c>
      <c r="M415">
        <v>-0.112487334987904</v>
      </c>
      <c r="N415">
        <f>(Table2[[#This Row],[1W Return vs Nifty]]-AVERAGE(Table2[1W Return vs Nifty]))/_xlfn.STDEV.P(Table2[1W Return vs Nifty])</f>
        <v>0.11986003106699078</v>
      </c>
      <c r="O415">
        <v>651.66999999999996</v>
      </c>
      <c r="P415">
        <v>645.52986287061299</v>
      </c>
      <c r="Q415">
        <v>596.85195877214198</v>
      </c>
      <c r="R415">
        <v>42.170130736767199</v>
      </c>
      <c r="S415" s="1">
        <f>(Table2[[#This Row],[Close Price]]-Table2[[#This Row],[20D EMA]])/Table2[[#This Row],[20D EMA]]</f>
        <v>-2.3048475455368488E-2</v>
      </c>
      <c r="T415" s="1">
        <f>(Table2[[#This Row],[Close Price]]-Table2[[#This Row],[50D EMA]])/Table2[[#This Row],[50D EMA]]</f>
        <v>-1.3755928859936956E-2</v>
      </c>
      <c r="U415" s="1">
        <f>(Table2[[#This Row],[Close Price]]-Table2[[#This Row],[200D EMA]])/Table2[[#This Row],[200D EMA]]</f>
        <v>6.6679920611689827E-2</v>
      </c>
      <c r="V415">
        <v>0.56384699340608502</v>
      </c>
      <c r="W415">
        <v>635</v>
      </c>
      <c r="X415">
        <v>647.95000000000005</v>
      </c>
      <c r="Y415">
        <v>606.29999999999995</v>
      </c>
      <c r="Z415">
        <v>656.3</v>
      </c>
      <c r="AA415">
        <v>606.29999999999995</v>
      </c>
      <c r="AB415">
        <v>678</v>
      </c>
      <c r="AC415" s="1">
        <f>(Table2[[#This Row],[Close Price]]/Table2[[#This Row],[Day Low]])-1</f>
        <v>2.5984251968502736E-3</v>
      </c>
      <c r="AD415" s="1">
        <f>(Table2[[#This Row],[Day High]]/Table2[[#This Row],[Close Price]])-1</f>
        <v>1.7749155737061262E-2</v>
      </c>
      <c r="AE415" s="1">
        <f>(Table2[[#This Row],[Close Price]]/Table2[[#This Row],[Current Week Low]])-1</f>
        <v>5.0057727197756918E-2</v>
      </c>
      <c r="AF415" s="1">
        <f>(Table2[[#This Row],[Current Week High]]/Table2[[#This Row],[Close Price]])-1</f>
        <v>3.0864682321526615E-2</v>
      </c>
      <c r="AG415" s="1">
        <f>(Table2[[#This Row],[Close Price]]/Table2[[#This Row],[Current Month Low]])-1</f>
        <v>5.0057727197756918E-2</v>
      </c>
      <c r="AH415" s="1">
        <f>(Table2[[#This Row],[Current Month High]]/Table2[[#This Row],[Close Price]])-1</f>
        <v>6.4949344223670824E-2</v>
      </c>
      <c r="AI415">
        <v>13.406110107594399</v>
      </c>
      <c r="AJ415">
        <v>29.505695687550801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0.02</v>
      </c>
      <c r="AM415" t="s">
        <v>3121</v>
      </c>
      <c r="AN415">
        <v>-8.0399999999999991</v>
      </c>
      <c r="AO415" t="s">
        <v>3120</v>
      </c>
      <c r="AP415">
        <v>5.2522127437616001E-2</v>
      </c>
      <c r="AQ415">
        <f>(Table2[[#This Row],[Sharpe Ratio]]-AVERAGE(Table2[Sharpe Ratio]))/_xlfn.STDEV.P(Table2[Sharpe Ratio])</f>
        <v>-0.11207290070298247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-0.90117959483252386</v>
      </c>
      <c r="AS415">
        <f>_xlfn.RANK.AVG(Table2[[#This Row],[1Y Return vs Nifty Z-Score]],Table2[1Y Return vs Nifty Z-Score])</f>
        <v>523</v>
      </c>
      <c r="AT415">
        <f>_xlfn.RANK.AVG(Table2[[#This Row],[6M Return vs Nifty Z-Score]],Table2[6M Return vs Nifty Z-Score])</f>
        <v>327</v>
      </c>
      <c r="AU415">
        <f>_xlfn.RANK.AVG(Table2[[#This Row],[Sharpe Ratio Z-Score]],Table2[Sharpe Ratio Z-Score])</f>
        <v>377</v>
      </c>
      <c r="AV415">
        <f>(Table2[[#This Row],[Rank 1Y]]+Table2[[#This Row],[Rank 6M]]+Table2[[#This Row],[Rank Sharpe]])/3</f>
        <v>409</v>
      </c>
    </row>
    <row r="416" spans="1:48" x14ac:dyDescent="0.3">
      <c r="A416" t="s">
        <v>900</v>
      </c>
      <c r="B416" t="s">
        <v>901</v>
      </c>
      <c r="C416" t="s">
        <v>3079</v>
      </c>
      <c r="D416" t="s">
        <v>588</v>
      </c>
      <c r="E416">
        <v>16464.283787804899</v>
      </c>
      <c r="F416">
        <v>685.15</v>
      </c>
      <c r="G416">
        <v>21.457412949608901</v>
      </c>
      <c r="H416">
        <f>(Table2[[#This Row],[1Y Return vs Nifty]]-AVERAGE(Table2[1Y Return vs Nifty]))/_xlfn.STDEV.P(Table2[1Y Return vs Nifty])</f>
        <v>-0.18274305466455154</v>
      </c>
      <c r="I416">
        <v>-10.965882562469501</v>
      </c>
      <c r="J416">
        <f>(Table2[[#This Row],[1M Return vs Nifty]]-AVERAGE(Table2[1M Return vs Nifty]))/_xlfn.STDEV.P(Table2[1M Return vs Nifty])</f>
        <v>-0.9055968576351735</v>
      </c>
      <c r="K416">
        <v>-24.7369120211333</v>
      </c>
      <c r="L416">
        <f>(Table2[[#This Row],[6M Return vs Nifty]]-AVERAGE(Table2[6M Return vs Nifty]))/_xlfn.STDEV.P(Table2[6M Return vs Nifty])</f>
        <v>-1.0395036993247662</v>
      </c>
      <c r="M416">
        <v>-1.1956935894901499</v>
      </c>
      <c r="N416">
        <f>(Table2[[#This Row],[1W Return vs Nifty]]-AVERAGE(Table2[1W Return vs Nifty]))/_xlfn.STDEV.P(Table2[1W Return vs Nifty])</f>
        <v>-9.477670952933713E-2</v>
      </c>
      <c r="O416">
        <v>708.23</v>
      </c>
      <c r="P416">
        <v>706.666313230642</v>
      </c>
      <c r="Q416">
        <v>638.46056061576701</v>
      </c>
      <c r="R416">
        <v>39.386608587679397</v>
      </c>
      <c r="S416" s="1">
        <f>(Table2[[#This Row],[Close Price]]-Table2[[#This Row],[20D EMA]])/Table2[[#This Row],[20D EMA]]</f>
        <v>-3.2588283467235274E-2</v>
      </c>
      <c r="T416" s="1">
        <f>(Table2[[#This Row],[Close Price]]-Table2[[#This Row],[50D EMA]])/Table2[[#This Row],[50D EMA]]</f>
        <v>-3.0447628290468015E-2</v>
      </c>
      <c r="U416" s="1">
        <f>(Table2[[#This Row],[Close Price]]-Table2[[#This Row],[200D EMA]])/Table2[[#This Row],[200D EMA]]</f>
        <v>7.3128149590325625E-2</v>
      </c>
      <c r="V416">
        <v>1.5812498815839999</v>
      </c>
      <c r="W416">
        <v>682</v>
      </c>
      <c r="X416">
        <v>695</v>
      </c>
      <c r="Y416">
        <v>681.55</v>
      </c>
      <c r="Z416">
        <v>709.9</v>
      </c>
      <c r="AA416">
        <v>681.55</v>
      </c>
      <c r="AB416">
        <v>733.8</v>
      </c>
      <c r="AC416" s="1">
        <f>(Table2[[#This Row],[Close Price]]/Table2[[#This Row],[Day Low]])-1</f>
        <v>4.6187683284457659E-3</v>
      </c>
      <c r="AD416" s="1">
        <f>(Table2[[#This Row],[Day High]]/Table2[[#This Row],[Close Price]])-1</f>
        <v>1.4376413923958387E-2</v>
      </c>
      <c r="AE416" s="1">
        <f>(Table2[[#This Row],[Close Price]]/Table2[[#This Row],[Current Week Low]])-1</f>
        <v>5.2820776171962347E-3</v>
      </c>
      <c r="AF416" s="1">
        <f>(Table2[[#This Row],[Current Week High]]/Table2[[#This Row],[Close Price]])-1</f>
        <v>3.6123476610961047E-2</v>
      </c>
      <c r="AG416" s="1">
        <f>(Table2[[#This Row],[Close Price]]/Table2[[#This Row],[Current Month Low]])-1</f>
        <v>5.2820776171962347E-3</v>
      </c>
      <c r="AH416" s="1">
        <f>(Table2[[#This Row],[Current Month High]]/Table2[[#This Row],[Close Price]])-1</f>
        <v>7.1006348974677058E-2</v>
      </c>
      <c r="AI416">
        <v>20.5502444720134</v>
      </c>
      <c r="AJ416">
        <v>58.489474901688602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-0.11</v>
      </c>
      <c r="AM416" t="s">
        <v>3120</v>
      </c>
      <c r="AN416">
        <v>-0.98</v>
      </c>
      <c r="AO416" t="s">
        <v>3120</v>
      </c>
      <c r="AP416">
        <v>9.7929006044936998E-2</v>
      </c>
      <c r="AQ416">
        <f>(Table2[[#This Row],[Sharpe Ratio]]-AVERAGE(Table2[Sharpe Ratio]))/_xlfn.STDEV.P(Table2[Sharpe Ratio])</f>
        <v>0.41614017766882305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-1.8064801434850053</v>
      </c>
      <c r="AS416">
        <f>_xlfn.RANK.AVG(Table2[[#This Row],[1Y Return vs Nifty Z-Score]],Table2[1Y Return vs Nifty Z-Score])</f>
        <v>337</v>
      </c>
      <c r="AT416">
        <f>_xlfn.RANK.AVG(Table2[[#This Row],[6M Return vs Nifty Z-Score]],Table2[6M Return vs Nifty Z-Score])</f>
        <v>657</v>
      </c>
      <c r="AU416">
        <f>_xlfn.RANK.AVG(Table2[[#This Row],[Sharpe Ratio Z-Score]],Table2[Sharpe Ratio Z-Score])</f>
        <v>236</v>
      </c>
      <c r="AV416">
        <f>(Table2[[#This Row],[Rank 1Y]]+Table2[[#This Row],[Rank 6M]]+Table2[[#This Row],[Rank Sharpe]])/3</f>
        <v>410</v>
      </c>
    </row>
    <row r="417" spans="1:48" x14ac:dyDescent="0.3">
      <c r="A417" t="s">
        <v>1454</v>
      </c>
      <c r="B417" t="s">
        <v>1455</v>
      </c>
      <c r="C417" t="s">
        <v>3079</v>
      </c>
      <c r="D417" t="s">
        <v>46</v>
      </c>
      <c r="E417">
        <v>6981.7351164299998</v>
      </c>
      <c r="F417">
        <v>188.06</v>
      </c>
      <c r="G417">
        <v>5.8925145618448598</v>
      </c>
      <c r="H417">
        <f>(Table2[[#This Row],[1Y Return vs Nifty]]-AVERAGE(Table2[1Y Return vs Nifty]))/_xlfn.STDEV.P(Table2[1Y Return vs Nifty])</f>
        <v>-0.41938395787445226</v>
      </c>
      <c r="I417">
        <v>-6.3316314494373804</v>
      </c>
      <c r="J417">
        <f>(Table2[[#This Row],[1M Return vs Nifty]]-AVERAGE(Table2[1M Return vs Nifty]))/_xlfn.STDEV.P(Table2[1M Return vs Nifty])</f>
        <v>-0.47044284466445713</v>
      </c>
      <c r="K417">
        <v>-28.654935306717899</v>
      </c>
      <c r="L417">
        <f>(Table2[[#This Row],[6M Return vs Nifty]]-AVERAGE(Table2[6M Return vs Nifty]))/_xlfn.STDEV.P(Table2[6M Return vs Nifty])</f>
        <v>-1.1732354739411122</v>
      </c>
      <c r="M417">
        <v>-4.9322455764915203</v>
      </c>
      <c r="N417">
        <f>(Table2[[#This Row],[1W Return vs Nifty]]-AVERAGE(Table2[1W Return vs Nifty]))/_xlfn.STDEV.P(Table2[1W Return vs Nifty])</f>
        <v>-0.83517248939606403</v>
      </c>
      <c r="O417">
        <v>193.9</v>
      </c>
      <c r="P417">
        <v>196.96856350194901</v>
      </c>
      <c r="Q417">
        <v>189.601145994864</v>
      </c>
      <c r="R417">
        <v>43.572716922400403</v>
      </c>
      <c r="S417" s="1">
        <f>(Table2[[#This Row],[Close Price]]-Table2[[#This Row],[20D EMA]])/Table2[[#This Row],[20D EMA]]</f>
        <v>-3.0118617844249629E-2</v>
      </c>
      <c r="T417" s="1">
        <f>(Table2[[#This Row],[Close Price]]-Table2[[#This Row],[50D EMA]])/Table2[[#This Row],[50D EMA]]</f>
        <v>-4.5228351893122548E-2</v>
      </c>
      <c r="U417" s="1">
        <f>(Table2[[#This Row],[Close Price]]-Table2[[#This Row],[200D EMA]])/Table2[[#This Row],[200D EMA]]</f>
        <v>-8.1283580158621142E-3</v>
      </c>
      <c r="V417">
        <v>1.5332917670778199</v>
      </c>
      <c r="W417">
        <v>184.8</v>
      </c>
      <c r="X417">
        <v>191</v>
      </c>
      <c r="Y417">
        <v>178</v>
      </c>
      <c r="Z417">
        <v>193.36</v>
      </c>
      <c r="AA417">
        <v>178</v>
      </c>
      <c r="AB417">
        <v>204.4</v>
      </c>
      <c r="AC417" s="1">
        <f>(Table2[[#This Row],[Close Price]]/Table2[[#This Row],[Day Low]])-1</f>
        <v>1.7640692640692679E-2</v>
      </c>
      <c r="AD417" s="1">
        <f>(Table2[[#This Row],[Day High]]/Table2[[#This Row],[Close Price]])-1</f>
        <v>1.563330851855782E-2</v>
      </c>
      <c r="AE417" s="1">
        <f>(Table2[[#This Row],[Close Price]]/Table2[[#This Row],[Current Week Low]])-1</f>
        <v>5.651685393258421E-2</v>
      </c>
      <c r="AF417" s="1">
        <f>(Table2[[#This Row],[Current Week High]]/Table2[[#This Row],[Close Price]])-1</f>
        <v>2.8182494948420844E-2</v>
      </c>
      <c r="AG417" s="1">
        <f>(Table2[[#This Row],[Close Price]]/Table2[[#This Row],[Current Month Low]])-1</f>
        <v>5.651685393258421E-2</v>
      </c>
      <c r="AH417" s="1">
        <f>(Table2[[#This Row],[Current Month High]]/Table2[[#This Row],[Close Price]])-1</f>
        <v>8.6887163671168777E-2</v>
      </c>
      <c r="AI417">
        <v>32.564075295118499</v>
      </c>
      <c r="AJ417">
        <v>41.771579344138701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-0.09</v>
      </c>
      <c r="AM417" t="s">
        <v>3120</v>
      </c>
      <c r="AN417">
        <v>-5.0199999999999996</v>
      </c>
      <c r="AO417" t="s">
        <v>3120</v>
      </c>
      <c r="AP417">
        <v>0.151182751436954</v>
      </c>
      <c r="AQ417">
        <f>(Table2[[#This Row],[Sharpe Ratio]]-AVERAGE(Table2[Sharpe Ratio]))/_xlfn.STDEV.P(Table2[Sharpe Ratio])</f>
        <v>1.0356349690110831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440</v>
      </c>
      <c r="AT417">
        <f>_xlfn.RANK.AVG(Table2[[#This Row],[6M Return vs Nifty Z-Score]],Table2[6M Return vs Nifty Z-Score])</f>
        <v>683</v>
      </c>
      <c r="AU417">
        <f>_xlfn.RANK.AVG(Table2[[#This Row],[Sharpe Ratio Z-Score]],Table2[Sharpe Ratio Z-Score])</f>
        <v>109</v>
      </c>
      <c r="AV417">
        <f>(Table2[[#This Row],[Rank 1Y]]+Table2[[#This Row],[Rank 6M]]+Table2[[#This Row],[Rank Sharpe]])/3</f>
        <v>410.66666666666669</v>
      </c>
    </row>
    <row r="418" spans="1:48" x14ac:dyDescent="0.3">
      <c r="A418" t="s">
        <v>1231</v>
      </c>
      <c r="B418" t="s">
        <v>1232</v>
      </c>
      <c r="C418" t="s">
        <v>3090</v>
      </c>
      <c r="D418" t="s">
        <v>380</v>
      </c>
      <c r="E418">
        <v>9215.98831384</v>
      </c>
      <c r="F418">
        <v>231.28</v>
      </c>
      <c r="G418">
        <v>29.3526158382709</v>
      </c>
      <c r="H418">
        <f>(Table2[[#This Row],[1Y Return vs Nifty]]-AVERAGE(Table2[1Y Return vs Nifty]))/_xlfn.STDEV.P(Table2[1Y Return vs Nifty])</f>
        <v>-6.2708352474196608E-2</v>
      </c>
      <c r="I418">
        <v>-12.848183797586399</v>
      </c>
      <c r="J418">
        <f>(Table2[[#This Row],[1M Return vs Nifty]]-AVERAGE(Table2[1M Return vs Nifty]))/_xlfn.STDEV.P(Table2[1M Return vs Nifty])</f>
        <v>-1.0823440636243922</v>
      </c>
      <c r="K418">
        <v>-21.062456214535899</v>
      </c>
      <c r="L418">
        <f>(Table2[[#This Row],[6M Return vs Nifty]]-AVERAGE(Table2[6M Return vs Nifty]))/_xlfn.STDEV.P(Table2[6M Return vs Nifty])</f>
        <v>-0.91408548203811502</v>
      </c>
      <c r="M418">
        <v>-1.8414425703958299</v>
      </c>
      <c r="N418">
        <f>(Table2[[#This Row],[1W Return vs Nifty]]-AVERAGE(Table2[1W Return vs Nifty]))/_xlfn.STDEV.P(Table2[1W Return vs Nifty])</f>
        <v>-0.22273152508631119</v>
      </c>
      <c r="O418">
        <v>235.73</v>
      </c>
      <c r="P418">
        <v>236.451610845711</v>
      </c>
      <c r="Q418">
        <v>223.86091888551101</v>
      </c>
      <c r="R418">
        <v>45.375387014937999</v>
      </c>
      <c r="S418" s="1">
        <f>(Table2[[#This Row],[Close Price]]-Table2[[#This Row],[20D EMA]])/Table2[[#This Row],[20D EMA]]</f>
        <v>-1.8877529376829377E-2</v>
      </c>
      <c r="T418" s="1">
        <f>(Table2[[#This Row],[Close Price]]-Table2[[#This Row],[50D EMA]])/Table2[[#This Row],[50D EMA]]</f>
        <v>-2.1871751379547891E-2</v>
      </c>
      <c r="U418" s="1">
        <f>(Table2[[#This Row],[Close Price]]-Table2[[#This Row],[200D EMA]])/Table2[[#This Row],[200D EMA]]</f>
        <v>3.3141475302722774E-2</v>
      </c>
      <c r="V418">
        <v>0.43849085934978199</v>
      </c>
      <c r="W418">
        <v>227</v>
      </c>
      <c r="X418">
        <v>232.61</v>
      </c>
      <c r="Y418">
        <v>220.09</v>
      </c>
      <c r="Z418">
        <v>232.61</v>
      </c>
      <c r="AA418">
        <v>220.09</v>
      </c>
      <c r="AB418">
        <v>247.6</v>
      </c>
      <c r="AC418" s="1">
        <f>(Table2[[#This Row],[Close Price]]/Table2[[#This Row],[Day Low]])-1</f>
        <v>1.8854625550660753E-2</v>
      </c>
      <c r="AD418" s="1">
        <f>(Table2[[#This Row],[Day High]]/Table2[[#This Row],[Close Price]])-1</f>
        <v>5.7506053268765456E-3</v>
      </c>
      <c r="AE418" s="1">
        <f>(Table2[[#This Row],[Close Price]]/Table2[[#This Row],[Current Week Low]])-1</f>
        <v>5.0842837021218612E-2</v>
      </c>
      <c r="AF418" s="1">
        <f>(Table2[[#This Row],[Current Week High]]/Table2[[#This Row],[Close Price]])-1</f>
        <v>5.7506053268765456E-3</v>
      </c>
      <c r="AG418" s="1">
        <f>(Table2[[#This Row],[Close Price]]/Table2[[#This Row],[Current Month Low]])-1</f>
        <v>5.0842837021218612E-2</v>
      </c>
      <c r="AH418" s="1">
        <f>(Table2[[#This Row],[Current Month High]]/Table2[[#This Row],[Close Price]])-1</f>
        <v>7.0563818747838125E-2</v>
      </c>
      <c r="AI418">
        <v>39.333275683154604</v>
      </c>
      <c r="AJ418">
        <v>58.248374957235697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0.02</v>
      </c>
      <c r="AM418" t="s">
        <v>3121</v>
      </c>
      <c r="AN418">
        <v>-2.38</v>
      </c>
      <c r="AO418" t="s">
        <v>3120</v>
      </c>
      <c r="AP418">
        <v>7.3992160862423995E-2</v>
      </c>
      <c r="AQ418">
        <f>(Table2[[#This Row],[Sharpe Ratio]]-AVERAGE(Table2[Sharpe Ratio]))/_xlfn.STDEV.P(Table2[Sharpe Ratio])</f>
        <v>0.13768556752687089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309</v>
      </c>
      <c r="AT418">
        <f>_xlfn.RANK.AVG(Table2[[#This Row],[6M Return vs Nifty Z-Score]],Table2[6M Return vs Nifty Z-Score])</f>
        <v>624</v>
      </c>
      <c r="AU418">
        <f>_xlfn.RANK.AVG(Table2[[#This Row],[Sharpe Ratio Z-Score]],Table2[Sharpe Ratio Z-Score])</f>
        <v>301</v>
      </c>
      <c r="AV418">
        <f>(Table2[[#This Row],[Rank 1Y]]+Table2[[#This Row],[Rank 6M]]+Table2[[#This Row],[Rank Sharpe]])/3</f>
        <v>411.33333333333331</v>
      </c>
    </row>
    <row r="419" spans="1:48" x14ac:dyDescent="0.3">
      <c r="A419" t="s">
        <v>1124</v>
      </c>
      <c r="B419" t="s">
        <v>1125</v>
      </c>
      <c r="C419" t="s">
        <v>3082</v>
      </c>
      <c r="D419" t="s">
        <v>396</v>
      </c>
      <c r="E419">
        <v>10730.080951495</v>
      </c>
      <c r="F419">
        <v>411.55</v>
      </c>
      <c r="G419">
        <v>27.5776846961943</v>
      </c>
      <c r="H419">
        <f>(Table2[[#This Row],[1Y Return vs Nifty]]-AVERAGE(Table2[1Y Return vs Nifty]))/_xlfn.STDEV.P(Table2[1Y Return vs Nifty])</f>
        <v>-8.96935147369054E-2</v>
      </c>
      <c r="I419">
        <v>-10.302940665131899</v>
      </c>
      <c r="J419">
        <f>(Table2[[#This Row],[1M Return vs Nifty]]-AVERAGE(Table2[1M Return vs Nifty]))/_xlfn.STDEV.P(Table2[1M Return vs Nifty])</f>
        <v>-0.84334692340488771</v>
      </c>
      <c r="K419">
        <v>-28.8684338936621</v>
      </c>
      <c r="L419">
        <f>(Table2[[#This Row],[6M Return vs Nifty]]-AVERAGE(Table2[6M Return vs Nifty]))/_xlfn.STDEV.P(Table2[6M Return vs Nifty])</f>
        <v>-1.1805227060040708</v>
      </c>
      <c r="M419">
        <v>-3.6442835359002901</v>
      </c>
      <c r="N419">
        <f>(Table2[[#This Row],[1W Return vs Nifty]]-AVERAGE(Table2[1W Return vs Nifty]))/_xlfn.STDEV.P(Table2[1W Return vs Nifty])</f>
        <v>-0.57996349918271983</v>
      </c>
      <c r="O419">
        <v>429.04</v>
      </c>
      <c r="P419">
        <v>428.65749494726902</v>
      </c>
      <c r="Q419">
        <v>397.56400741567501</v>
      </c>
      <c r="R419">
        <v>36.986229514441199</v>
      </c>
      <c r="S419" s="1">
        <f>(Table2[[#This Row],[Close Price]]-Table2[[#This Row],[20D EMA]])/Table2[[#This Row],[20D EMA]]</f>
        <v>-4.0765429796755563E-2</v>
      </c>
      <c r="T419" s="1">
        <f>(Table2[[#This Row],[Close Price]]-Table2[[#This Row],[50D EMA]])/Table2[[#This Row],[50D EMA]]</f>
        <v>-3.9909473528215035E-2</v>
      </c>
      <c r="U419" s="1">
        <f>(Table2[[#This Row],[Close Price]]-Table2[[#This Row],[200D EMA]])/Table2[[#This Row],[200D EMA]]</f>
        <v>3.5179222272256352E-2</v>
      </c>
      <c r="V419">
        <v>0.70559105149285395</v>
      </c>
      <c r="W419">
        <v>404.9</v>
      </c>
      <c r="X419">
        <v>414</v>
      </c>
      <c r="Y419">
        <v>400.1</v>
      </c>
      <c r="Z419">
        <v>429.95</v>
      </c>
      <c r="AA419">
        <v>400.1</v>
      </c>
      <c r="AB419">
        <v>448.25</v>
      </c>
      <c r="AC419" s="1">
        <f>(Table2[[#This Row],[Close Price]]/Table2[[#This Row],[Day Low]])-1</f>
        <v>1.6423808347740376E-2</v>
      </c>
      <c r="AD419" s="1">
        <f>(Table2[[#This Row],[Day High]]/Table2[[#This Row],[Close Price]])-1</f>
        <v>5.9531041185760802E-3</v>
      </c>
      <c r="AE419" s="1">
        <f>(Table2[[#This Row],[Close Price]]/Table2[[#This Row],[Current Week Low]])-1</f>
        <v>2.8617845538615239E-2</v>
      </c>
      <c r="AF419" s="1">
        <f>(Table2[[#This Row],[Current Week High]]/Table2[[#This Row],[Close Price]])-1</f>
        <v>4.4709026849714339E-2</v>
      </c>
      <c r="AG419" s="1">
        <f>(Table2[[#This Row],[Close Price]]/Table2[[#This Row],[Current Month Low]])-1</f>
        <v>2.8617845538615239E-2</v>
      </c>
      <c r="AH419" s="1">
        <f>(Table2[[#This Row],[Current Month High]]/Table2[[#This Row],[Close Price]])-1</f>
        <v>8.9175069857854394E-2</v>
      </c>
      <c r="AI419">
        <v>34.600899040213797</v>
      </c>
      <c r="AJ419">
        <v>67.296747967479604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-0.11</v>
      </c>
      <c r="AM419" t="s">
        <v>3120</v>
      </c>
      <c r="AN419">
        <v>-7.09</v>
      </c>
      <c r="AO419" t="s">
        <v>3120</v>
      </c>
      <c r="AP419">
        <v>9.5109554159690995E-2</v>
      </c>
      <c r="AQ419">
        <f>(Table2[[#This Row],[Sharpe Ratio]]-AVERAGE(Table2[Sharpe Ratio]))/_xlfn.STDEV.P(Table2[Sharpe Ratio])</f>
        <v>0.38334181307507481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-2.3101848302535091</v>
      </c>
      <c r="AS419">
        <f>_xlfn.RANK.AVG(Table2[[#This Row],[1Y Return vs Nifty Z-Score]],Table2[1Y Return vs Nifty Z-Score])</f>
        <v>310</v>
      </c>
      <c r="AT419">
        <f>_xlfn.RANK.AVG(Table2[[#This Row],[6M Return vs Nifty Z-Score]],Table2[6M Return vs Nifty Z-Score])</f>
        <v>684</v>
      </c>
      <c r="AU419">
        <f>_xlfn.RANK.AVG(Table2[[#This Row],[Sharpe Ratio Z-Score]],Table2[Sharpe Ratio Z-Score])</f>
        <v>240</v>
      </c>
      <c r="AV419">
        <f>(Table2[[#This Row],[Rank 1Y]]+Table2[[#This Row],[Rank 6M]]+Table2[[#This Row],[Rank Sharpe]])/3</f>
        <v>411.33333333333331</v>
      </c>
    </row>
    <row r="420" spans="1:48" x14ac:dyDescent="0.3">
      <c r="A420" t="s">
        <v>463</v>
      </c>
      <c r="B420" t="s">
        <v>464</v>
      </c>
      <c r="C420" t="s">
        <v>3087</v>
      </c>
      <c r="D420" t="s">
        <v>133</v>
      </c>
      <c r="E420">
        <v>45933.347666754998</v>
      </c>
      <c r="F420">
        <v>51951.85</v>
      </c>
      <c r="G420">
        <v>3.5802983687084101E-2</v>
      </c>
      <c r="H420">
        <f>(Table2[[#This Row],[1Y Return vs Nifty]]-AVERAGE(Table2[1Y Return vs Nifty]))/_xlfn.STDEV.P(Table2[1Y Return vs Nifty])</f>
        <v>-0.5084264612797208</v>
      </c>
      <c r="I420">
        <v>-10.596820036969801</v>
      </c>
      <c r="J420">
        <f>(Table2[[#This Row],[1M Return vs Nifty]]-AVERAGE(Table2[1M Return vs Nifty]))/_xlfn.STDEV.P(Table2[1M Return vs Nifty])</f>
        <v>-0.87094205902991961</v>
      </c>
      <c r="K420">
        <v>22.948409915564799</v>
      </c>
      <c r="L420">
        <f>(Table2[[#This Row],[6M Return vs Nifty]]-AVERAGE(Table2[6M Return vs Nifty]))/_xlfn.STDEV.P(Table2[6M Return vs Nifty])</f>
        <v>0.58811366303476209</v>
      </c>
      <c r="M420">
        <v>-3.0266152405955</v>
      </c>
      <c r="N420">
        <f>(Table2[[#This Row],[1W Return vs Nifty]]-AVERAGE(Table2[1W Return vs Nifty]))/_xlfn.STDEV.P(Table2[1W Return vs Nifty])</f>
        <v>-0.45757285647466905</v>
      </c>
      <c r="O420">
        <v>53590.76</v>
      </c>
      <c r="P420">
        <v>53287.700927309597</v>
      </c>
      <c r="Q420">
        <v>46375.950153376798</v>
      </c>
      <c r="R420">
        <v>34.214156120267198</v>
      </c>
      <c r="S420" s="1">
        <f>(Table2[[#This Row],[Close Price]]-Table2[[#This Row],[20D EMA]])/Table2[[#This Row],[20D EMA]]</f>
        <v>-3.0581951067684118E-2</v>
      </c>
      <c r="T420" s="1">
        <f>(Table2[[#This Row],[Close Price]]-Table2[[#This Row],[50D EMA]])/Table2[[#This Row],[50D EMA]]</f>
        <v>-2.5068653818108036E-2</v>
      </c>
      <c r="U420" s="1">
        <f>(Table2[[#This Row],[Close Price]]-Table2[[#This Row],[200D EMA]])/Table2[[#This Row],[200D EMA]]</f>
        <v>0.12023257374096516</v>
      </c>
      <c r="V420">
        <v>0.71995263375148</v>
      </c>
      <c r="W420">
        <v>50750</v>
      </c>
      <c r="X420">
        <v>52224.95</v>
      </c>
      <c r="Y420">
        <v>49500</v>
      </c>
      <c r="Z420">
        <v>55408.45</v>
      </c>
      <c r="AA420">
        <v>49500</v>
      </c>
      <c r="AB420">
        <v>55408.45</v>
      </c>
      <c r="AC420" s="1">
        <f>(Table2[[#This Row],[Close Price]]/Table2[[#This Row],[Day Low]])-1</f>
        <v>2.3681773399014672E-2</v>
      </c>
      <c r="AD420" s="1">
        <f>(Table2[[#This Row],[Day High]]/Table2[[#This Row],[Close Price]])-1</f>
        <v>5.2567906628926409E-3</v>
      </c>
      <c r="AE420" s="1">
        <f>(Table2[[#This Row],[Close Price]]/Table2[[#This Row],[Current Week Low]])-1</f>
        <v>4.9532323232323261E-2</v>
      </c>
      <c r="AF420" s="1">
        <f>(Table2[[#This Row],[Current Week High]]/Table2[[#This Row],[Close Price]])-1</f>
        <v>6.6534685482807721E-2</v>
      </c>
      <c r="AG420" s="1">
        <f>(Table2[[#This Row],[Close Price]]/Table2[[#This Row],[Current Month Low]])-1</f>
        <v>4.9532323232323261E-2</v>
      </c>
      <c r="AH420" s="1">
        <f>(Table2[[#This Row],[Current Month High]]/Table2[[#This Row],[Close Price]])-1</f>
        <v>6.6534685482807721E-2</v>
      </c>
      <c r="AI420">
        <v>15.4800069679905</v>
      </c>
      <c r="AJ420">
        <v>48.528491009986297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-0.11</v>
      </c>
      <c r="AM420" t="s">
        <v>3120</v>
      </c>
      <c r="AN420">
        <v>-4.2</v>
      </c>
      <c r="AO420" t="s">
        <v>3120</v>
      </c>
      <c r="AP420">
        <v>-5.7826499148080001E-3</v>
      </c>
      <c r="AQ420">
        <f>(Table2[[#This Row],[Sharpe Ratio]]-AVERAGE(Table2[Sharpe Ratio]))/_xlfn.STDEV.P(Table2[Sharpe Ratio])</f>
        <v>-0.79032577501839774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-2.039153488767945</v>
      </c>
      <c r="AS420">
        <f>_xlfn.RANK.AVG(Table2[[#This Row],[1Y Return vs Nifty Z-Score]],Table2[1Y Return vs Nifty Z-Score])</f>
        <v>489</v>
      </c>
      <c r="AT420">
        <f>_xlfn.RANK.AVG(Table2[[#This Row],[6M Return vs Nifty Z-Score]],Table2[6M Return vs Nifty Z-Score])</f>
        <v>162</v>
      </c>
      <c r="AU420">
        <f>_xlfn.RANK.AVG(Table2[[#This Row],[Sharpe Ratio Z-Score]],Table2[Sharpe Ratio Z-Score])</f>
        <v>584</v>
      </c>
      <c r="AV420">
        <f>(Table2[[#This Row],[Rank 1Y]]+Table2[[#This Row],[Rank 6M]]+Table2[[#This Row],[Rank Sharpe]])/3</f>
        <v>411.66666666666669</v>
      </c>
    </row>
    <row r="421" spans="1:48" x14ac:dyDescent="0.3">
      <c r="A421" t="s">
        <v>656</v>
      </c>
      <c r="B421" t="s">
        <v>657</v>
      </c>
      <c r="C421" t="s">
        <v>3087</v>
      </c>
      <c r="D421" t="s">
        <v>270</v>
      </c>
      <c r="E421">
        <v>26761.0165617149</v>
      </c>
      <c r="F421">
        <v>5413.05</v>
      </c>
      <c r="G421">
        <v>-18.300185296726902</v>
      </c>
      <c r="H421">
        <f>(Table2[[#This Row],[1Y Return vs Nifty]]-AVERAGE(Table2[1Y Return vs Nifty]))/_xlfn.STDEV.P(Table2[1Y Return vs Nifty])</f>
        <v>-0.78719762443324015</v>
      </c>
      <c r="I421">
        <v>-13.860852497481</v>
      </c>
      <c r="J421">
        <f>(Table2[[#This Row],[1M Return vs Nifty]]-AVERAGE(Table2[1M Return vs Nifty]))/_xlfn.STDEV.P(Table2[1M Return vs Nifty])</f>
        <v>-1.1774331811151904</v>
      </c>
      <c r="K421">
        <v>7.9235466820456697</v>
      </c>
      <c r="L421">
        <f>(Table2[[#This Row],[6M Return vs Nifty]]-AVERAGE(Table2[6M Return vs Nifty]))/_xlfn.STDEV.P(Table2[6M Return vs Nifty])</f>
        <v>7.527811379769242E-2</v>
      </c>
      <c r="M421">
        <v>-3.1526215466168699</v>
      </c>
      <c r="N421">
        <f>(Table2[[#This Row],[1W Return vs Nifty]]-AVERAGE(Table2[1W Return vs Nifty]))/_xlfn.STDEV.P(Table2[1W Return vs Nifty])</f>
        <v>-0.48254093869040393</v>
      </c>
      <c r="O421">
        <v>5633.24</v>
      </c>
      <c r="P421">
        <v>5755.53989940887</v>
      </c>
      <c r="Q421">
        <v>5257.9924274641398</v>
      </c>
      <c r="R421">
        <v>30.329109479890899</v>
      </c>
      <c r="S421" s="1">
        <f>(Table2[[#This Row],[Close Price]]-Table2[[#This Row],[20D EMA]])/Table2[[#This Row],[20D EMA]]</f>
        <v>-3.9087629854222365E-2</v>
      </c>
      <c r="T421" s="1">
        <f>(Table2[[#This Row],[Close Price]]-Table2[[#This Row],[50D EMA]])/Table2[[#This Row],[50D EMA]]</f>
        <v>-5.950612894613861E-2</v>
      </c>
      <c r="U421" s="1">
        <f>(Table2[[#This Row],[Close Price]]-Table2[[#This Row],[200D EMA]])/Table2[[#This Row],[200D EMA]]</f>
        <v>2.948988129498744E-2</v>
      </c>
      <c r="V421">
        <v>0.631653938568985</v>
      </c>
      <c r="W421">
        <v>5385</v>
      </c>
      <c r="X421">
        <v>5488</v>
      </c>
      <c r="Y421">
        <v>5282.15</v>
      </c>
      <c r="Z421">
        <v>5513.85</v>
      </c>
      <c r="AA421">
        <v>5282.15</v>
      </c>
      <c r="AB421">
        <v>5738</v>
      </c>
      <c r="AC421" s="1">
        <f>(Table2[[#This Row],[Close Price]]/Table2[[#This Row],[Day Low]])-1</f>
        <v>5.2089136490252042E-3</v>
      </c>
      <c r="AD421" s="1">
        <f>(Table2[[#This Row],[Day High]]/Table2[[#This Row],[Close Price]])-1</f>
        <v>1.3846168056825592E-2</v>
      </c>
      <c r="AE421" s="1">
        <f>(Table2[[#This Row],[Close Price]]/Table2[[#This Row],[Current Week Low]])-1</f>
        <v>2.4781575684143853E-2</v>
      </c>
      <c r="AF421" s="1">
        <f>(Table2[[#This Row],[Current Week High]]/Table2[[#This Row],[Close Price]])-1</f>
        <v>1.8621664311247788E-2</v>
      </c>
      <c r="AG421" s="1">
        <f>(Table2[[#This Row],[Close Price]]/Table2[[#This Row],[Current Month Low]])-1</f>
        <v>2.4781575684143853E-2</v>
      </c>
      <c r="AH421" s="1">
        <f>(Table2[[#This Row],[Current Month High]]/Table2[[#This Row],[Close Price]])-1</f>
        <v>6.0030851368452209E-2</v>
      </c>
      <c r="AI421">
        <v>35.782968936182002</v>
      </c>
      <c r="AJ421">
        <v>34.5024226612001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-0.17</v>
      </c>
      <c r="AM421" t="s">
        <v>3120</v>
      </c>
      <c r="AN421">
        <v>-4.2</v>
      </c>
      <c r="AO421" t="s">
        <v>3120</v>
      </c>
      <c r="AP421">
        <v>6.4339934813554003E-2</v>
      </c>
      <c r="AQ421">
        <f>(Table2[[#This Row],[Sharpe Ratio]]-AVERAGE(Table2[Sharpe Ratio]))/_xlfn.STDEV.P(Table2[Sharpe Ratio])</f>
        <v>2.5402314619190899E-2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607</v>
      </c>
      <c r="AT421">
        <f>_xlfn.RANK.AVG(Table2[[#This Row],[6M Return vs Nifty Z-Score]],Table2[6M Return vs Nifty Z-Score])</f>
        <v>291</v>
      </c>
      <c r="AU421">
        <f>_xlfn.RANK.AVG(Table2[[#This Row],[Sharpe Ratio Z-Score]],Table2[Sharpe Ratio Z-Score])</f>
        <v>339</v>
      </c>
      <c r="AV421">
        <f>(Table2[[#This Row],[Rank 1Y]]+Table2[[#This Row],[Rank 6M]]+Table2[[#This Row],[Rank Sharpe]])/3</f>
        <v>412.33333333333331</v>
      </c>
    </row>
    <row r="422" spans="1:48" x14ac:dyDescent="0.3">
      <c r="A422" t="s">
        <v>348</v>
      </c>
      <c r="B422" t="s">
        <v>349</v>
      </c>
      <c r="C422" t="s">
        <v>3080</v>
      </c>
      <c r="D422" t="s">
        <v>54</v>
      </c>
      <c r="E422">
        <v>69310.037024999998</v>
      </c>
      <c r="F422">
        <v>5796.85</v>
      </c>
      <c r="G422">
        <v>13.0126669106749</v>
      </c>
      <c r="H422">
        <f>(Table2[[#This Row],[1Y Return vs Nifty]]-AVERAGE(Table2[1Y Return vs Nifty]))/_xlfn.STDEV.P(Table2[1Y Return vs Nifty])</f>
        <v>-0.31113273510104855</v>
      </c>
      <c r="I422">
        <v>8.9311087883736704</v>
      </c>
      <c r="J422">
        <f>(Table2[[#This Row],[1M Return vs Nifty]]-AVERAGE(Table2[1M Return vs Nifty]))/_xlfn.STDEV.P(Table2[1M Return vs Nifty])</f>
        <v>0.9627213282341448</v>
      </c>
      <c r="K422">
        <v>-3.0655453745741301</v>
      </c>
      <c r="L422">
        <f>(Table2[[#This Row],[6M Return vs Nifty]]-AVERAGE(Table2[6M Return vs Nifty]))/_xlfn.STDEV.P(Table2[6M Return vs Nifty])</f>
        <v>-0.29980663558630333</v>
      </c>
      <c r="M422">
        <v>10.539454439546599</v>
      </c>
      <c r="N422">
        <f>(Table2[[#This Row],[1W Return vs Nifty]]-AVERAGE(Table2[1W Return vs Nifty]))/_xlfn.STDEV.P(Table2[1W Return vs Nifty])</f>
        <v>2.2305366025926499</v>
      </c>
      <c r="O422">
        <v>5347.65</v>
      </c>
      <c r="P422">
        <v>5218.5151455351397</v>
      </c>
      <c r="Q422">
        <v>4845.4627410652201</v>
      </c>
      <c r="R422">
        <v>86.150919936264799</v>
      </c>
      <c r="S422" s="1">
        <f>(Table2[[#This Row],[Close Price]]-Table2[[#This Row],[20D EMA]])/Table2[[#This Row],[20D EMA]]</f>
        <v>8.3999513805129503E-2</v>
      </c>
      <c r="T422" s="1">
        <f>(Table2[[#This Row],[Close Price]]-Table2[[#This Row],[50D EMA]])/Table2[[#This Row],[50D EMA]]</f>
        <v>0.11082364203918671</v>
      </c>
      <c r="U422" s="1">
        <f>(Table2[[#This Row],[Close Price]]-Table2[[#This Row],[200D EMA]])/Table2[[#This Row],[200D EMA]]</f>
        <v>0.1963460065169397</v>
      </c>
      <c r="V422">
        <v>1.2601020387255299</v>
      </c>
      <c r="W422">
        <v>5516.05</v>
      </c>
      <c r="X422">
        <v>5848</v>
      </c>
      <c r="Y422">
        <v>5164.75</v>
      </c>
      <c r="Z422">
        <v>5848</v>
      </c>
      <c r="AA422">
        <v>5164.75</v>
      </c>
      <c r="AB422">
        <v>5848</v>
      </c>
      <c r="AC422" s="1">
        <f>(Table2[[#This Row],[Close Price]]/Table2[[#This Row],[Day Low]])-1</f>
        <v>5.090599251275818E-2</v>
      </c>
      <c r="AD422" s="1">
        <f>(Table2[[#This Row],[Day High]]/Table2[[#This Row],[Close Price]])-1</f>
        <v>8.8237577304914883E-3</v>
      </c>
      <c r="AE422" s="1">
        <f>(Table2[[#This Row],[Close Price]]/Table2[[#This Row],[Current Week Low]])-1</f>
        <v>0.12238733723800777</v>
      </c>
      <c r="AF422" s="1">
        <f>(Table2[[#This Row],[Current Week High]]/Table2[[#This Row],[Close Price]])-1</f>
        <v>8.8237577304914883E-3</v>
      </c>
      <c r="AG422" s="1">
        <f>(Table2[[#This Row],[Close Price]]/Table2[[#This Row],[Current Month Low]])-1</f>
        <v>0.12238733723800777</v>
      </c>
      <c r="AH422" s="1">
        <f>(Table2[[#This Row],[Current Month High]]/Table2[[#This Row],[Close Price]])-1</f>
        <v>8.8237577304914883E-3</v>
      </c>
      <c r="AI422">
        <v>0.88237577304914805</v>
      </c>
      <c r="AJ422">
        <v>68.170873223092499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-0.05</v>
      </c>
      <c r="AM422" t="s">
        <v>3120</v>
      </c>
      <c r="AN422">
        <v>11.62</v>
      </c>
      <c r="AO422" t="s">
        <v>3121</v>
      </c>
      <c r="AP422">
        <v>3.3123547671114001E-2</v>
      </c>
      <c r="AQ422">
        <f>(Table2[[#This Row],[Sharpe Ratio]]-AVERAGE(Table2[Sharpe Ratio]))/_xlfn.STDEV.P(Table2[Sharpe Ratio])</f>
        <v>-0.33773438303295206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2.2445841771064905</v>
      </c>
      <c r="AS422">
        <f>_xlfn.RANK.AVG(Table2[[#This Row],[1Y Return vs Nifty Z-Score]],Table2[1Y Return vs Nifty Z-Score])</f>
        <v>394</v>
      </c>
      <c r="AT422">
        <f>_xlfn.RANK.AVG(Table2[[#This Row],[6M Return vs Nifty Z-Score]],Table2[6M Return vs Nifty Z-Score])</f>
        <v>416</v>
      </c>
      <c r="AU422">
        <f>_xlfn.RANK.AVG(Table2[[#This Row],[Sharpe Ratio Z-Score]],Table2[Sharpe Ratio Z-Score])</f>
        <v>430</v>
      </c>
      <c r="AV422">
        <f>(Table2[[#This Row],[Rank 1Y]]+Table2[[#This Row],[Rank 6M]]+Table2[[#This Row],[Rank Sharpe]])/3</f>
        <v>413.33333333333331</v>
      </c>
    </row>
    <row r="423" spans="1:48" x14ac:dyDescent="0.3">
      <c r="A423" t="s">
        <v>291</v>
      </c>
      <c r="B423" t="s">
        <v>292</v>
      </c>
      <c r="C423" t="s">
        <v>3076</v>
      </c>
      <c r="D423" t="s">
        <v>32</v>
      </c>
      <c r="E423">
        <v>93908.67022</v>
      </c>
      <c r="F423">
        <v>123.02</v>
      </c>
      <c r="G423">
        <v>8.0446035400097493</v>
      </c>
      <c r="H423">
        <f>(Table2[[#This Row],[1Y Return vs Nifty]]-AVERAGE(Table2[1Y Return vs Nifty]))/_xlfn.STDEV.P(Table2[1Y Return vs Nifty])</f>
        <v>-0.38666467716386543</v>
      </c>
      <c r="I423">
        <v>-9.6843103030139996</v>
      </c>
      <c r="J423">
        <f>(Table2[[#This Row],[1M Return vs Nifty]]-AVERAGE(Table2[1M Return vs Nifty]))/_xlfn.STDEV.P(Table2[1M Return vs Nifty])</f>
        <v>-0.7852578216157966</v>
      </c>
      <c r="K423">
        <v>-29.220364660376202</v>
      </c>
      <c r="L423">
        <f>(Table2[[#This Row],[6M Return vs Nifty]]-AVERAGE(Table2[6M Return vs Nifty]))/_xlfn.STDEV.P(Table2[6M Return vs Nifty])</f>
        <v>-1.1925349689602227</v>
      </c>
      <c r="M423">
        <v>-8.3702765955167902</v>
      </c>
      <c r="N423">
        <f>(Table2[[#This Row],[1W Return vs Nifty]]-AVERAGE(Table2[1W Return vs Nifty]))/_xlfn.STDEV.P(Table2[1W Return vs Nifty])</f>
        <v>-1.5164164989515183</v>
      </c>
      <c r="O423">
        <v>130.85</v>
      </c>
      <c r="P423">
        <v>136.629315294972</v>
      </c>
      <c r="Q423">
        <v>130.82512366658901</v>
      </c>
      <c r="R423">
        <v>29.581224654138801</v>
      </c>
      <c r="S423" s="1">
        <f>(Table2[[#This Row],[Close Price]]-Table2[[#This Row],[20D EMA]])/Table2[[#This Row],[20D EMA]]</f>
        <v>-5.9839510890332431E-2</v>
      </c>
      <c r="T423" s="1">
        <f>(Table2[[#This Row],[Close Price]]-Table2[[#This Row],[50D EMA]])/Table2[[#This Row],[50D EMA]]</f>
        <v>-9.9607578839069483E-2</v>
      </c>
      <c r="U423" s="1">
        <f>(Table2[[#This Row],[Close Price]]-Table2[[#This Row],[200D EMA]])/Table2[[#This Row],[200D EMA]]</f>
        <v>-5.9660739832209583E-2</v>
      </c>
      <c r="V423">
        <v>0.70343712263149905</v>
      </c>
      <c r="W423">
        <v>121.23</v>
      </c>
      <c r="X423">
        <v>123.37</v>
      </c>
      <c r="Y423">
        <v>120.1</v>
      </c>
      <c r="Z423">
        <v>129.84</v>
      </c>
      <c r="AA423">
        <v>120.1</v>
      </c>
      <c r="AB423">
        <v>136.09</v>
      </c>
      <c r="AC423" s="1">
        <f>(Table2[[#This Row],[Close Price]]/Table2[[#This Row],[Day Low]])-1</f>
        <v>1.4765322114987933E-2</v>
      </c>
      <c r="AD423" s="1">
        <f>(Table2[[#This Row],[Day High]]/Table2[[#This Row],[Close Price]])-1</f>
        <v>2.8450658429524101E-3</v>
      </c>
      <c r="AE423" s="1">
        <f>(Table2[[#This Row],[Close Price]]/Table2[[#This Row],[Current Week Low]])-1</f>
        <v>2.4313072439633654E-2</v>
      </c>
      <c r="AF423" s="1">
        <f>(Table2[[#This Row],[Current Week High]]/Table2[[#This Row],[Close Price]])-1</f>
        <v>5.543814013981474E-2</v>
      </c>
      <c r="AG423" s="1">
        <f>(Table2[[#This Row],[Close Price]]/Table2[[#This Row],[Current Month Low]])-1</f>
        <v>2.4313072439633654E-2</v>
      </c>
      <c r="AH423" s="1">
        <f>(Table2[[#This Row],[Current Month High]]/Table2[[#This Row],[Close Price]])-1</f>
        <v>0.10624288733539267</v>
      </c>
      <c r="AI423">
        <v>40.221102259795103</v>
      </c>
      <c r="AJ423">
        <v>44.985268120212098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-0.21</v>
      </c>
      <c r="AM423" t="s">
        <v>3120</v>
      </c>
      <c r="AN423">
        <v>-8.5500000000000007</v>
      </c>
      <c r="AO423" t="s">
        <v>3120</v>
      </c>
      <c r="AP423">
        <v>0.13892236979349101</v>
      </c>
      <c r="AQ423">
        <f>(Table2[[#This Row],[Sharpe Ratio]]-AVERAGE(Table2[Sharpe Ratio]))/_xlfn.STDEV.P(Table2[Sharpe Ratio])</f>
        <v>0.89301133733818028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425</v>
      </c>
      <c r="AT423">
        <f>_xlfn.RANK.AVG(Table2[[#This Row],[6M Return vs Nifty Z-Score]],Table2[6M Return vs Nifty Z-Score])</f>
        <v>685</v>
      </c>
      <c r="AU423">
        <f>_xlfn.RANK.AVG(Table2[[#This Row],[Sharpe Ratio Z-Score]],Table2[Sharpe Ratio Z-Score])</f>
        <v>130</v>
      </c>
      <c r="AV423">
        <f>(Table2[[#This Row],[Rank 1Y]]+Table2[[#This Row],[Rank 6M]]+Table2[[#This Row],[Rank Sharpe]])/3</f>
        <v>413.33333333333331</v>
      </c>
    </row>
    <row r="424" spans="1:48" x14ac:dyDescent="0.3">
      <c r="A424" t="s">
        <v>187</v>
      </c>
      <c r="B424" t="s">
        <v>188</v>
      </c>
      <c r="C424" t="s">
        <v>3078</v>
      </c>
      <c r="D424" t="s">
        <v>119</v>
      </c>
      <c r="E424">
        <v>138265.62795287999</v>
      </c>
      <c r="F424">
        <v>5740.3</v>
      </c>
      <c r="G424">
        <v>0.64686464966378598</v>
      </c>
      <c r="H424">
        <f>(Table2[[#This Row],[1Y Return vs Nifty]]-AVERAGE(Table2[1Y Return vs Nifty]))/_xlfn.STDEV.P(Table2[1Y Return vs Nifty])</f>
        <v>-0.49913618639637508</v>
      </c>
      <c r="I424">
        <v>2.0803106067314898</v>
      </c>
      <c r="J424">
        <f>(Table2[[#This Row],[1M Return vs Nifty]]-AVERAGE(Table2[1M Return vs Nifty]))/_xlfn.STDEV.P(Table2[1M Return vs Nifty])</f>
        <v>0.31943458177133638</v>
      </c>
      <c r="K424">
        <v>3.5968209428425801</v>
      </c>
      <c r="L424">
        <f>(Table2[[#This Row],[6M Return vs Nifty]]-AVERAGE(Table2[6M Return vs Nifty]))/_xlfn.STDEV.P(Table2[6M Return vs Nifty])</f>
        <v>-7.2403681129546441E-2</v>
      </c>
      <c r="M424">
        <v>1.7626556451488899</v>
      </c>
      <c r="N424">
        <f>(Table2[[#This Row],[1W Return vs Nifty]]-AVERAGE(Table2[1W Return vs Nifty]))/_xlfn.STDEV.P(Table2[1W Return vs Nifty])</f>
        <v>0.49141861073341919</v>
      </c>
      <c r="O424">
        <v>5759.81</v>
      </c>
      <c r="P424">
        <v>5596.2998601142699</v>
      </c>
      <c r="Q424">
        <v>5156.8264281252104</v>
      </c>
      <c r="R424">
        <v>43.8270492004117</v>
      </c>
      <c r="S424" s="1">
        <f>(Table2[[#This Row],[Close Price]]-Table2[[#This Row],[20D EMA]])/Table2[[#This Row],[20D EMA]]</f>
        <v>-3.3872645104613204E-3</v>
      </c>
      <c r="T424" s="1">
        <f>(Table2[[#This Row],[Close Price]]-Table2[[#This Row],[50D EMA]])/Table2[[#This Row],[50D EMA]]</f>
        <v>2.5731312382319335E-2</v>
      </c>
      <c r="U424" s="1">
        <f>(Table2[[#This Row],[Close Price]]-Table2[[#This Row],[200D EMA]])/Table2[[#This Row],[200D EMA]]</f>
        <v>0.11314586209311575</v>
      </c>
      <c r="V424">
        <v>1.11625490773351</v>
      </c>
      <c r="W424">
        <v>5720</v>
      </c>
      <c r="X424">
        <v>5785.55</v>
      </c>
      <c r="Y424">
        <v>5650.05</v>
      </c>
      <c r="Z424">
        <v>5924.8</v>
      </c>
      <c r="AA424">
        <v>5630.3</v>
      </c>
      <c r="AB424">
        <v>5924.8</v>
      </c>
      <c r="AC424" s="1">
        <f>(Table2[[#This Row],[Close Price]]/Table2[[#This Row],[Day Low]])-1</f>
        <v>3.5489510489510323E-3</v>
      </c>
      <c r="AD424" s="1">
        <f>(Table2[[#This Row],[Day High]]/Table2[[#This Row],[Close Price]])-1</f>
        <v>7.8828632649861063E-3</v>
      </c>
      <c r="AE424" s="1">
        <f>(Table2[[#This Row],[Close Price]]/Table2[[#This Row],[Current Week Low]])-1</f>
        <v>1.5973309970708227E-2</v>
      </c>
      <c r="AF424" s="1">
        <f>(Table2[[#This Row],[Current Week High]]/Table2[[#This Row],[Close Price]])-1</f>
        <v>3.2141177290385459E-2</v>
      </c>
      <c r="AG424" s="1">
        <f>(Table2[[#This Row],[Close Price]]/Table2[[#This Row],[Current Month Low]])-1</f>
        <v>1.9537147221284856E-2</v>
      </c>
      <c r="AH424" s="1">
        <f>(Table2[[#This Row],[Current Month High]]/Table2[[#This Row],[Close Price]])-1</f>
        <v>3.2141177290385459E-2</v>
      </c>
      <c r="AI424">
        <v>4.6112572513631704</v>
      </c>
      <c r="AJ424">
        <v>32.030728891137798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-0.02</v>
      </c>
      <c r="AM424" t="s">
        <v>3120</v>
      </c>
      <c r="AN424">
        <v>-1.53</v>
      </c>
      <c r="AO424" t="s">
        <v>3120</v>
      </c>
      <c r="AP424">
        <v>3.6517138895191002E-2</v>
      </c>
      <c r="AQ424">
        <f>(Table2[[#This Row],[Sharpe Ratio]]-AVERAGE(Table2[Sharpe Ratio]))/_xlfn.STDEV.P(Table2[Sharpe Ratio])</f>
        <v>-0.29825712050832121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-5.8943795529487253E-2</v>
      </c>
      <c r="AS424">
        <f>_xlfn.RANK.AVG(Table2[[#This Row],[1Y Return vs Nifty Z-Score]],Table2[1Y Return vs Nifty Z-Score])</f>
        <v>485</v>
      </c>
      <c r="AT424">
        <f>_xlfn.RANK.AVG(Table2[[#This Row],[6M Return vs Nifty Z-Score]],Table2[6M Return vs Nifty Z-Score])</f>
        <v>337</v>
      </c>
      <c r="AU424">
        <f>_xlfn.RANK.AVG(Table2[[#This Row],[Sharpe Ratio Z-Score]],Table2[Sharpe Ratio Z-Score])</f>
        <v>419</v>
      </c>
      <c r="AV424">
        <f>(Table2[[#This Row],[Rank 1Y]]+Table2[[#This Row],[Rank 6M]]+Table2[[#This Row],[Rank Sharpe]])/3</f>
        <v>413.66666666666669</v>
      </c>
    </row>
    <row r="425" spans="1:48" x14ac:dyDescent="0.3">
      <c r="A425" t="s">
        <v>861</v>
      </c>
      <c r="B425" t="s">
        <v>862</v>
      </c>
      <c r="C425" t="s">
        <v>3076</v>
      </c>
      <c r="D425" t="s">
        <v>57</v>
      </c>
      <c r="E425">
        <v>17332.443945732899</v>
      </c>
      <c r="F425">
        <v>204.77</v>
      </c>
      <c r="G425">
        <v>19.681302006936999</v>
      </c>
      <c r="H425">
        <f>(Table2[[#This Row],[1Y Return vs Nifty]]-AVERAGE(Table2[1Y Return vs Nifty]))/_xlfn.STDEV.P(Table2[1Y Return vs Nifty])</f>
        <v>-0.20974615402338037</v>
      </c>
      <c r="I425">
        <v>-3.7542629281778499</v>
      </c>
      <c r="J425">
        <f>(Table2[[#This Row],[1M Return vs Nifty]]-AVERAGE(Table2[1M Return vs Nifty]))/_xlfn.STDEV.P(Table2[1M Return vs Nifty])</f>
        <v>-0.22842914545499174</v>
      </c>
      <c r="K425">
        <v>-0.24562940243017301</v>
      </c>
      <c r="L425">
        <f>(Table2[[#This Row],[6M Return vs Nifty]]-AVERAGE(Table2[6M Return vs Nifty]))/_xlfn.STDEV.P(Table2[6M Return vs Nifty])</f>
        <v>-0.20355596535387202</v>
      </c>
      <c r="M425">
        <v>-3.6022491305151001</v>
      </c>
      <c r="N425">
        <f>(Table2[[#This Row],[1W Return vs Nifty]]-AVERAGE(Table2[1W Return vs Nifty]))/_xlfn.STDEV.P(Table2[1W Return vs Nifty])</f>
        <v>-0.57163440421370326</v>
      </c>
      <c r="O425">
        <v>206.63</v>
      </c>
      <c r="P425">
        <v>201.835090592819</v>
      </c>
      <c r="Q425">
        <v>180.10233361464</v>
      </c>
      <c r="R425">
        <v>47.658125978635297</v>
      </c>
      <c r="S425" s="1">
        <f>(Table2[[#This Row],[Close Price]]-Table2[[#This Row],[20D EMA]])/Table2[[#This Row],[20D EMA]]</f>
        <v>-9.0015970575423963E-3</v>
      </c>
      <c r="T425" s="1">
        <f>(Table2[[#This Row],[Close Price]]-Table2[[#This Row],[50D EMA]])/Table2[[#This Row],[50D EMA]]</f>
        <v>1.4541125621717979E-2</v>
      </c>
      <c r="U425" s="1">
        <f>(Table2[[#This Row],[Close Price]]-Table2[[#This Row],[200D EMA]])/Table2[[#This Row],[200D EMA]]</f>
        <v>0.136964723833844</v>
      </c>
      <c r="V425">
        <v>0.71057191305102196</v>
      </c>
      <c r="W425">
        <v>200.51</v>
      </c>
      <c r="X425">
        <v>206.38</v>
      </c>
      <c r="Y425">
        <v>195.36</v>
      </c>
      <c r="Z425">
        <v>207.94</v>
      </c>
      <c r="AA425">
        <v>195.36</v>
      </c>
      <c r="AB425">
        <v>217.61</v>
      </c>
      <c r="AC425" s="1">
        <f>(Table2[[#This Row],[Close Price]]/Table2[[#This Row],[Day Low]])-1</f>
        <v>2.1245823150965126E-2</v>
      </c>
      <c r="AD425" s="1">
        <f>(Table2[[#This Row],[Day High]]/Table2[[#This Row],[Close Price]])-1</f>
        <v>7.8624798554474129E-3</v>
      </c>
      <c r="AE425" s="1">
        <f>(Table2[[#This Row],[Close Price]]/Table2[[#This Row],[Current Week Low]])-1</f>
        <v>4.8167485667485632E-2</v>
      </c>
      <c r="AF425" s="1">
        <f>(Table2[[#This Row],[Current Week High]]/Table2[[#This Row],[Close Price]])-1</f>
        <v>1.5480783317868729E-2</v>
      </c>
      <c r="AG425" s="1">
        <f>(Table2[[#This Row],[Close Price]]/Table2[[#This Row],[Current Month Low]])-1</f>
        <v>4.8167485667485632E-2</v>
      </c>
      <c r="AH425" s="1">
        <f>(Table2[[#This Row],[Current Month High]]/Table2[[#This Row],[Close Price]])-1</f>
        <v>6.2704497729159536E-2</v>
      </c>
      <c r="AI425">
        <v>12.516481906529201</v>
      </c>
      <c r="AJ425">
        <v>63.358595931392102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0.06</v>
      </c>
      <c r="AM425" t="s">
        <v>3121</v>
      </c>
      <c r="AN425">
        <v>-2.75</v>
      </c>
      <c r="AO425" t="s">
        <v>3120</v>
      </c>
      <c r="AP425">
        <v>5.53676875603E-3</v>
      </c>
      <c r="AQ425">
        <f>(Table2[[#This Row],[Sharpe Ratio]]-AVERAGE(Table2[Sharpe Ratio]))/_xlfn.STDEV.P(Table2[Sharpe Ratio])</f>
        <v>-0.65864825908056768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-1.8720139281265151</v>
      </c>
      <c r="AS425">
        <f>_xlfn.RANK.AVG(Table2[[#This Row],[1Y Return vs Nifty Z-Score]],Table2[1Y Return vs Nifty Z-Score])</f>
        <v>345</v>
      </c>
      <c r="AT425">
        <f>_xlfn.RANK.AVG(Table2[[#This Row],[6M Return vs Nifty Z-Score]],Table2[6M Return vs Nifty Z-Score])</f>
        <v>380</v>
      </c>
      <c r="AU425">
        <f>_xlfn.RANK.AVG(Table2[[#This Row],[Sharpe Ratio Z-Score]],Table2[Sharpe Ratio Z-Score])</f>
        <v>519</v>
      </c>
      <c r="AV425">
        <f>(Table2[[#This Row],[Rank 1Y]]+Table2[[#This Row],[Rank 6M]]+Table2[[#This Row],[Rank Sharpe]])/3</f>
        <v>414.66666666666669</v>
      </c>
    </row>
    <row r="426" spans="1:48" x14ac:dyDescent="0.3">
      <c r="A426" t="s">
        <v>1043</v>
      </c>
      <c r="B426" t="s">
        <v>1044</v>
      </c>
      <c r="C426" t="s">
        <v>3080</v>
      </c>
      <c r="D426" t="s">
        <v>288</v>
      </c>
      <c r="E426">
        <v>12460.163523335001</v>
      </c>
      <c r="F426">
        <v>1227.05</v>
      </c>
      <c r="G426">
        <v>-6.1322783733568098</v>
      </c>
      <c r="H426">
        <f>(Table2[[#This Row],[1Y Return vs Nifty]]-AVERAGE(Table2[1Y Return vs Nifty]))/_xlfn.STDEV.P(Table2[1Y Return vs Nifty])</f>
        <v>-0.60220287452957932</v>
      </c>
      <c r="I426">
        <v>-5.7654742148398102</v>
      </c>
      <c r="J426">
        <f>(Table2[[#This Row],[1M Return vs Nifty]]-AVERAGE(Table2[1M Return vs Nifty]))/_xlfn.STDEV.P(Table2[1M Return vs Nifty])</f>
        <v>-0.41728094501799134</v>
      </c>
      <c r="K426">
        <v>-13.051137854150401</v>
      </c>
      <c r="L426">
        <f>(Table2[[#This Row],[6M Return vs Nifty]]-AVERAGE(Table2[6M Return vs Nifty]))/_xlfn.STDEV.P(Table2[6M Return vs Nifty])</f>
        <v>-0.64063947540188515</v>
      </c>
      <c r="M426">
        <v>3.3453699171039402</v>
      </c>
      <c r="N426">
        <f>(Table2[[#This Row],[1W Return vs Nifty]]-AVERAGE(Table2[1W Return vs Nifty]))/_xlfn.STDEV.P(Table2[1W Return vs Nifty])</f>
        <v>0.80503259811186623</v>
      </c>
      <c r="O426">
        <v>1197.1500000000001</v>
      </c>
      <c r="P426">
        <v>1229.83357717271</v>
      </c>
      <c r="Q426">
        <v>1202.74905430986</v>
      </c>
      <c r="R426">
        <v>64.953577618957794</v>
      </c>
      <c r="S426" s="1">
        <f>(Table2[[#This Row],[Close Price]]-Table2[[#This Row],[20D EMA]])/Table2[[#This Row],[20D EMA]]</f>
        <v>2.4975984630163189E-2</v>
      </c>
      <c r="T426" s="1">
        <f>(Table2[[#This Row],[Close Price]]-Table2[[#This Row],[50D EMA]])/Table2[[#This Row],[50D EMA]]</f>
        <v>-2.263377114088261E-3</v>
      </c>
      <c r="U426" s="1">
        <f>(Table2[[#This Row],[Close Price]]-Table2[[#This Row],[200D EMA]])/Table2[[#This Row],[200D EMA]]</f>
        <v>2.0204502013999863E-2</v>
      </c>
      <c r="V426">
        <v>0.81976060687297103</v>
      </c>
      <c r="W426">
        <v>1210.8499999999999</v>
      </c>
      <c r="X426">
        <v>1234.05</v>
      </c>
      <c r="Y426">
        <v>1143</v>
      </c>
      <c r="Z426">
        <v>1234.05</v>
      </c>
      <c r="AA426">
        <v>1143</v>
      </c>
      <c r="AB426">
        <v>1234.05</v>
      </c>
      <c r="AC426" s="1">
        <f>(Table2[[#This Row],[Close Price]]/Table2[[#This Row],[Day Low]])-1</f>
        <v>1.3379031259032947E-2</v>
      </c>
      <c r="AD426" s="1">
        <f>(Table2[[#This Row],[Day High]]/Table2[[#This Row],[Close Price]])-1</f>
        <v>5.7047390081903515E-3</v>
      </c>
      <c r="AE426" s="1">
        <f>(Table2[[#This Row],[Close Price]]/Table2[[#This Row],[Current Week Low]])-1</f>
        <v>7.3534558180227361E-2</v>
      </c>
      <c r="AF426" s="1">
        <f>(Table2[[#This Row],[Current Week High]]/Table2[[#This Row],[Close Price]])-1</f>
        <v>5.7047390081903515E-3</v>
      </c>
      <c r="AG426" s="1">
        <f>(Table2[[#This Row],[Close Price]]/Table2[[#This Row],[Current Month Low]])-1</f>
        <v>7.3534558180227361E-2</v>
      </c>
      <c r="AH426" s="1">
        <f>(Table2[[#This Row],[Current Month High]]/Table2[[#This Row],[Close Price]])-1</f>
        <v>5.7047390081903515E-3</v>
      </c>
      <c r="AI426">
        <v>34.387351778656097</v>
      </c>
      <c r="AJ426">
        <v>23.576212296691601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-0.15</v>
      </c>
      <c r="AM426" t="s">
        <v>3120</v>
      </c>
      <c r="AN426">
        <v>11.04</v>
      </c>
      <c r="AO426" t="s">
        <v>3121</v>
      </c>
      <c r="AP426">
        <v>0.122778863192991</v>
      </c>
      <c r="AQ426">
        <f>(Table2[[#This Row],[Sharpe Ratio]]-AVERAGE(Table2[Sharpe Ratio]))/_xlfn.STDEV.P(Table2[Sharpe Ratio])</f>
        <v>0.70521575264474534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534</v>
      </c>
      <c r="AT426">
        <f>_xlfn.RANK.AVG(Table2[[#This Row],[6M Return vs Nifty Z-Score]],Table2[6M Return vs Nifty Z-Score])</f>
        <v>537</v>
      </c>
      <c r="AU426">
        <f>_xlfn.RANK.AVG(Table2[[#This Row],[Sharpe Ratio Z-Score]],Table2[Sharpe Ratio Z-Score])</f>
        <v>174</v>
      </c>
      <c r="AV426">
        <f>(Table2[[#This Row],[Rank 1Y]]+Table2[[#This Row],[Rank 6M]]+Table2[[#This Row],[Rank Sharpe]])/3</f>
        <v>415</v>
      </c>
    </row>
    <row r="427" spans="1:48" x14ac:dyDescent="0.3">
      <c r="A427" t="s">
        <v>1469</v>
      </c>
      <c r="B427" t="s">
        <v>1470</v>
      </c>
      <c r="C427" t="s">
        <v>3082</v>
      </c>
      <c r="D427" t="s">
        <v>204</v>
      </c>
      <c r="E427">
        <v>6851.5632413249996</v>
      </c>
      <c r="F427">
        <v>494.45</v>
      </c>
      <c r="G427">
        <v>-4.5324894427751898</v>
      </c>
      <c r="H427">
        <f>(Table2[[#This Row],[1Y Return vs Nifty]]-AVERAGE(Table2[1Y Return vs Nifty]))/_xlfn.STDEV.P(Table2[1Y Return vs Nifty])</f>
        <v>-0.57788048654819402</v>
      </c>
      <c r="I427">
        <v>-6.8322354500062996</v>
      </c>
      <c r="J427">
        <f>(Table2[[#This Row],[1M Return vs Nifty]]-AVERAGE(Table2[1M Return vs Nifty]))/_xlfn.STDEV.P(Table2[1M Return vs Nifty])</f>
        <v>-0.51744932628220242</v>
      </c>
      <c r="K427">
        <v>10.6122393454486</v>
      </c>
      <c r="L427">
        <f>(Table2[[#This Row],[6M Return vs Nifty]]-AVERAGE(Table2[6M Return vs Nifty]))/_xlfn.STDEV.P(Table2[6M Return vs Nifty])</f>
        <v>0.16704980964180594</v>
      </c>
      <c r="M427">
        <v>-2.9941070616135299</v>
      </c>
      <c r="N427">
        <f>(Table2[[#This Row],[1W Return vs Nifty]]-AVERAGE(Table2[1W Return vs Nifty]))/_xlfn.STDEV.P(Table2[1W Return vs Nifty])</f>
        <v>-0.45113137817779719</v>
      </c>
      <c r="O427">
        <v>510.86</v>
      </c>
      <c r="P427">
        <v>499.20060187179001</v>
      </c>
      <c r="Q427">
        <v>442.96167991713003</v>
      </c>
      <c r="R427">
        <v>37.456150329254399</v>
      </c>
      <c r="S427" s="1">
        <f>(Table2[[#This Row],[Close Price]]-Table2[[#This Row],[20D EMA]])/Table2[[#This Row],[20D EMA]]</f>
        <v>-3.2122303566534914E-2</v>
      </c>
      <c r="T427" s="1">
        <f>(Table2[[#This Row],[Close Price]]-Table2[[#This Row],[50D EMA]])/Table2[[#This Row],[50D EMA]]</f>
        <v>-9.516418557945017E-3</v>
      </c>
      <c r="U427" s="1">
        <f>(Table2[[#This Row],[Close Price]]-Table2[[#This Row],[200D EMA]])/Table2[[#This Row],[200D EMA]]</f>
        <v>0.11623651078012545</v>
      </c>
      <c r="V427">
        <v>0.437577972515032</v>
      </c>
      <c r="W427">
        <v>490.85</v>
      </c>
      <c r="X427">
        <v>500.55</v>
      </c>
      <c r="Y427">
        <v>480</v>
      </c>
      <c r="Z427">
        <v>514.5</v>
      </c>
      <c r="AA427">
        <v>480</v>
      </c>
      <c r="AB427">
        <v>527</v>
      </c>
      <c r="AC427" s="1">
        <f>(Table2[[#This Row],[Close Price]]/Table2[[#This Row],[Day Low]])-1</f>
        <v>7.334216155648221E-3</v>
      </c>
      <c r="AD427" s="1">
        <f>(Table2[[#This Row],[Day High]]/Table2[[#This Row],[Close Price]])-1</f>
        <v>1.2336940034381572E-2</v>
      </c>
      <c r="AE427" s="1">
        <f>(Table2[[#This Row],[Close Price]]/Table2[[#This Row],[Current Week Low]])-1</f>
        <v>3.0104166666666599E-2</v>
      </c>
      <c r="AF427" s="1">
        <f>(Table2[[#This Row],[Current Week High]]/Table2[[#This Row],[Close Price]])-1</f>
        <v>4.0550106178582235E-2</v>
      </c>
      <c r="AG427" s="1">
        <f>(Table2[[#This Row],[Close Price]]/Table2[[#This Row],[Current Month Low]])-1</f>
        <v>3.0104166666666599E-2</v>
      </c>
      <c r="AH427" s="1">
        <f>(Table2[[#This Row],[Current Month High]]/Table2[[#This Row],[Close Price]])-1</f>
        <v>6.5830721003134807E-2</v>
      </c>
      <c r="AI427">
        <v>14.460511679644</v>
      </c>
      <c r="AJ427">
        <v>39.773851590105998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0.12</v>
      </c>
      <c r="AM427" t="s">
        <v>3121</v>
      </c>
      <c r="AN427">
        <v>-7.5</v>
      </c>
      <c r="AO427" t="s">
        <v>3120</v>
      </c>
      <c r="AP427">
        <v>2.4681817439288E-2</v>
      </c>
      <c r="AQ427">
        <f>(Table2[[#This Row],[Sharpe Ratio]]-AVERAGE(Table2[Sharpe Ratio]))/_xlfn.STDEV.P(Table2[Sharpe Ratio])</f>
        <v>-0.43593607513997595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-1.8153474565063639</v>
      </c>
      <c r="AS427">
        <f>_xlfn.RANK.AVG(Table2[[#This Row],[1Y Return vs Nifty Z-Score]],Table2[1Y Return vs Nifty Z-Score])</f>
        <v>520</v>
      </c>
      <c r="AT427">
        <f>_xlfn.RANK.AVG(Table2[[#This Row],[6M Return vs Nifty Z-Score]],Table2[6M Return vs Nifty Z-Score])</f>
        <v>270</v>
      </c>
      <c r="AU427">
        <f>_xlfn.RANK.AVG(Table2[[#This Row],[Sharpe Ratio Z-Score]],Table2[Sharpe Ratio Z-Score])</f>
        <v>459</v>
      </c>
      <c r="AV427">
        <f>(Table2[[#This Row],[Rank 1Y]]+Table2[[#This Row],[Rank 6M]]+Table2[[#This Row],[Rank Sharpe]])/3</f>
        <v>416.33333333333331</v>
      </c>
    </row>
    <row r="428" spans="1:48" x14ac:dyDescent="0.3">
      <c r="A428" t="s">
        <v>510</v>
      </c>
      <c r="B428" t="s">
        <v>511</v>
      </c>
      <c r="C428" t="s">
        <v>3083</v>
      </c>
      <c r="D428" t="s">
        <v>377</v>
      </c>
      <c r="E428">
        <v>39818.993263069999</v>
      </c>
      <c r="F428">
        <v>761.9</v>
      </c>
      <c r="G428">
        <v>-8.5558956422550505</v>
      </c>
      <c r="H428">
        <f>(Table2[[#This Row],[1Y Return vs Nifty]]-AVERAGE(Table2[1Y Return vs Nifty]))/_xlfn.STDEV.P(Table2[1Y Return vs Nifty])</f>
        <v>-0.63905033509495357</v>
      </c>
      <c r="I428">
        <v>-1.5581299394819601</v>
      </c>
      <c r="J428">
        <f>(Table2[[#This Row],[1M Return vs Nifty]]-AVERAGE(Table2[1M Return vs Nifty]))/_xlfn.STDEV.P(Table2[1M Return vs Nifty])</f>
        <v>-2.2213284523123086E-2</v>
      </c>
      <c r="K428">
        <v>24.454020812840501</v>
      </c>
      <c r="L428">
        <f>(Table2[[#This Row],[6M Return vs Nifty]]-AVERAGE(Table2[6M Return vs Nifty]))/_xlfn.STDEV.P(Table2[6M Return vs Nifty])</f>
        <v>0.63950386735416964</v>
      </c>
      <c r="M428">
        <v>-2.5497985887117398</v>
      </c>
      <c r="N428">
        <f>(Table2[[#This Row],[1W Return vs Nifty]]-AVERAGE(Table2[1W Return vs Nifty]))/_xlfn.STDEV.P(Table2[1W Return vs Nifty])</f>
        <v>-0.36309189165655831</v>
      </c>
      <c r="O428">
        <v>739.4</v>
      </c>
      <c r="P428">
        <v>726.52191986836203</v>
      </c>
      <c r="Q428">
        <v>639.68430190044899</v>
      </c>
      <c r="R428">
        <v>59.0050941920871</v>
      </c>
      <c r="S428" s="1">
        <f>(Table2[[#This Row],[Close Price]]-Table2[[#This Row],[20D EMA]])/Table2[[#This Row],[20D EMA]]</f>
        <v>3.0430078441979983E-2</v>
      </c>
      <c r="T428" s="1">
        <f>(Table2[[#This Row],[Close Price]]-Table2[[#This Row],[50D EMA]])/Table2[[#This Row],[50D EMA]]</f>
        <v>4.86951310953537E-2</v>
      </c>
      <c r="U428" s="1">
        <f>(Table2[[#This Row],[Close Price]]-Table2[[#This Row],[200D EMA]])/Table2[[#This Row],[200D EMA]]</f>
        <v>0.19105627218998231</v>
      </c>
      <c r="V428">
        <v>1.54989614867556</v>
      </c>
      <c r="W428">
        <v>739.5</v>
      </c>
      <c r="X428">
        <v>775</v>
      </c>
      <c r="Y428">
        <v>705</v>
      </c>
      <c r="Z428">
        <v>775</v>
      </c>
      <c r="AA428">
        <v>705</v>
      </c>
      <c r="AB428">
        <v>799</v>
      </c>
      <c r="AC428" s="1">
        <f>(Table2[[#This Row],[Close Price]]/Table2[[#This Row],[Day Low]])-1</f>
        <v>3.0290736984448952E-2</v>
      </c>
      <c r="AD428" s="1">
        <f>(Table2[[#This Row],[Day High]]/Table2[[#This Row],[Close Price]])-1</f>
        <v>1.7193857461609063E-2</v>
      </c>
      <c r="AE428" s="1">
        <f>(Table2[[#This Row],[Close Price]]/Table2[[#This Row],[Current Week Low]])-1</f>
        <v>8.0709219858156045E-2</v>
      </c>
      <c r="AF428" s="1">
        <f>(Table2[[#This Row],[Current Week High]]/Table2[[#This Row],[Close Price]])-1</f>
        <v>1.7193857461609063E-2</v>
      </c>
      <c r="AG428" s="1">
        <f>(Table2[[#This Row],[Close Price]]/Table2[[#This Row],[Current Month Low]])-1</f>
        <v>8.0709219858156045E-2</v>
      </c>
      <c r="AH428" s="1">
        <f>(Table2[[#This Row],[Current Month High]]/Table2[[#This Row],[Close Price]])-1</f>
        <v>4.8694054337839576E-2</v>
      </c>
      <c r="AI428">
        <v>4.8694054337839496</v>
      </c>
      <c r="AJ428">
        <v>54.857723577235703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0.18</v>
      </c>
      <c r="AM428" t="s">
        <v>3121</v>
      </c>
      <c r="AN428">
        <v>7.26</v>
      </c>
      <c r="AO428" t="s">
        <v>3121</v>
      </c>
      <c r="AQ428">
        <f>(Table2[[#This Row],[Sharpe Ratio]]-AVERAGE(Table2[Sharpe Ratio]))/_xlfn.STDEV.P(Table2[Sharpe Ratio])</f>
        <v>-0.72305686320743012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-1.1079085071278956</v>
      </c>
      <c r="AS428">
        <f>_xlfn.RANK.AVG(Table2[[#This Row],[1Y Return vs Nifty Z-Score]],Table2[1Y Return vs Nifty Z-Score])</f>
        <v>553</v>
      </c>
      <c r="AT428">
        <f>_xlfn.RANK.AVG(Table2[[#This Row],[6M Return vs Nifty Z-Score]],Table2[6M Return vs Nifty Z-Score])</f>
        <v>149</v>
      </c>
      <c r="AU428">
        <f>_xlfn.RANK.AVG(Table2[[#This Row],[Sharpe Ratio Z-Score]],Table2[Sharpe Ratio Z-Score])</f>
        <v>548.5</v>
      </c>
      <c r="AV428">
        <f>(Table2[[#This Row],[Rank 1Y]]+Table2[[#This Row],[Rank 6M]]+Table2[[#This Row],[Rank Sharpe]])/3</f>
        <v>416.83333333333331</v>
      </c>
    </row>
    <row r="429" spans="1:48" x14ac:dyDescent="0.3">
      <c r="A429" t="s">
        <v>675</v>
      </c>
      <c r="B429" t="s">
        <v>676</v>
      </c>
      <c r="C429" t="s">
        <v>3090</v>
      </c>
      <c r="D429" t="s">
        <v>297</v>
      </c>
      <c r="E429">
        <v>25775.885807039998</v>
      </c>
      <c r="F429">
        <v>516.4</v>
      </c>
      <c r="G429">
        <v>-1.38620668030858</v>
      </c>
      <c r="H429">
        <f>(Table2[[#This Row],[1Y Return vs Nifty]]-AVERAGE(Table2[1Y Return vs Nifty]))/_xlfn.STDEV.P(Table2[1Y Return vs Nifty])</f>
        <v>-0.53004598251769286</v>
      </c>
      <c r="I429">
        <v>2.0237493984785302</v>
      </c>
      <c r="J429">
        <f>(Table2[[#This Row],[1M Return vs Nifty]]-AVERAGE(Table2[1M Return vs Nifty]))/_xlfn.STDEV.P(Table2[1M Return vs Nifty])</f>
        <v>0.31412351075912187</v>
      </c>
      <c r="K429">
        <v>22.9805666823815</v>
      </c>
      <c r="L429">
        <f>(Table2[[#This Row],[6M Return vs Nifty]]-AVERAGE(Table2[6M Return vs Nifty]))/_xlfn.STDEV.P(Table2[6M Return vs Nifty])</f>
        <v>0.58921125260451879</v>
      </c>
      <c r="M429">
        <v>0.92813547054971202</v>
      </c>
      <c r="N429">
        <f>(Table2[[#This Row],[1W Return vs Nifty]]-AVERAGE(Table2[1W Return vs Nifty]))/_xlfn.STDEV.P(Table2[1W Return vs Nifty])</f>
        <v>0.32605888400237804</v>
      </c>
      <c r="O429">
        <v>505.53</v>
      </c>
      <c r="P429">
        <v>487.500428924669</v>
      </c>
      <c r="Q429">
        <v>438.31274805847403</v>
      </c>
      <c r="R429">
        <v>58.605407021875401</v>
      </c>
      <c r="S429" s="1">
        <f>(Table2[[#This Row],[Close Price]]-Table2[[#This Row],[20D EMA]])/Table2[[#This Row],[20D EMA]]</f>
        <v>2.1502185824777965E-2</v>
      </c>
      <c r="T429" s="1">
        <f>(Table2[[#This Row],[Close Price]]-Table2[[#This Row],[50D EMA]])/Table2[[#This Row],[50D EMA]]</f>
        <v>5.9281119278351835E-2</v>
      </c>
      <c r="U429" s="1">
        <f>(Table2[[#This Row],[Close Price]]-Table2[[#This Row],[200D EMA]])/Table2[[#This Row],[200D EMA]]</f>
        <v>0.17815418850447981</v>
      </c>
      <c r="V429">
        <v>0.93943226426411497</v>
      </c>
      <c r="W429">
        <v>512.1</v>
      </c>
      <c r="X429">
        <v>527.4</v>
      </c>
      <c r="Y429">
        <v>488.85</v>
      </c>
      <c r="Z429">
        <v>527.4</v>
      </c>
      <c r="AA429">
        <v>488.85</v>
      </c>
      <c r="AB429">
        <v>527.4</v>
      </c>
      <c r="AC429" s="1">
        <f>(Table2[[#This Row],[Close Price]]/Table2[[#This Row],[Day Low]])-1</f>
        <v>8.3967975004881623E-3</v>
      </c>
      <c r="AD429" s="1">
        <f>(Table2[[#This Row],[Day High]]/Table2[[#This Row],[Close Price]])-1</f>
        <v>2.130131680867553E-2</v>
      </c>
      <c r="AE429" s="1">
        <f>(Table2[[#This Row],[Close Price]]/Table2[[#This Row],[Current Week Low]])-1</f>
        <v>5.6356755651017609E-2</v>
      </c>
      <c r="AF429" s="1">
        <f>(Table2[[#This Row],[Current Week High]]/Table2[[#This Row],[Close Price]])-1</f>
        <v>2.130131680867553E-2</v>
      </c>
      <c r="AG429" s="1">
        <f>(Table2[[#This Row],[Close Price]]/Table2[[#This Row],[Current Month Low]])-1</f>
        <v>5.6356755651017609E-2</v>
      </c>
      <c r="AH429" s="1">
        <f>(Table2[[#This Row],[Current Month High]]/Table2[[#This Row],[Close Price]])-1</f>
        <v>2.130131680867553E-2</v>
      </c>
      <c r="AI429">
        <v>5.9062742060418296</v>
      </c>
      <c r="AJ429">
        <v>53.644748586730103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0.21</v>
      </c>
      <c r="AM429" t="s">
        <v>3121</v>
      </c>
      <c r="AN429">
        <v>3.3</v>
      </c>
      <c r="AO429" t="s">
        <v>3121</v>
      </c>
      <c r="AP429">
        <v>-1.0556726741039E-2</v>
      </c>
      <c r="AQ429">
        <f>(Table2[[#This Row],[Sharpe Ratio]]-AVERAGE(Table2[Sharpe Ratio]))/_xlfn.STDEV.P(Table2[Sharpe Ratio])</f>
        <v>-0.84586207026949645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-0.14651440542117056</v>
      </c>
      <c r="AS429">
        <f>_xlfn.RANK.AVG(Table2[[#This Row],[1Y Return vs Nifty Z-Score]],Table2[1Y Return vs Nifty Z-Score])</f>
        <v>495</v>
      </c>
      <c r="AT429">
        <f>_xlfn.RANK.AVG(Table2[[#This Row],[6M Return vs Nifty Z-Score]],Table2[6M Return vs Nifty Z-Score])</f>
        <v>161</v>
      </c>
      <c r="AU429">
        <f>_xlfn.RANK.AVG(Table2[[#This Row],[Sharpe Ratio Z-Score]],Table2[Sharpe Ratio Z-Score])</f>
        <v>595</v>
      </c>
      <c r="AV429">
        <f>(Table2[[#This Row],[Rank 1Y]]+Table2[[#This Row],[Rank 6M]]+Table2[[#This Row],[Rank Sharpe]])/3</f>
        <v>417</v>
      </c>
    </row>
    <row r="430" spans="1:48" x14ac:dyDescent="0.3">
      <c r="A430" t="s">
        <v>354</v>
      </c>
      <c r="B430" t="s">
        <v>355</v>
      </c>
      <c r="C430" t="s">
        <v>3090</v>
      </c>
      <c r="D430" t="s">
        <v>164</v>
      </c>
      <c r="E430">
        <v>68078.837126579994</v>
      </c>
      <c r="F430">
        <v>4487.7</v>
      </c>
      <c r="G430">
        <v>-8.5225175412659802</v>
      </c>
      <c r="H430">
        <f>(Table2[[#This Row],[1Y Return vs Nifty]]-AVERAGE(Table2[1Y Return vs Nifty]))/_xlfn.STDEV.P(Table2[1Y Return vs Nifty])</f>
        <v>-0.63854287119967412</v>
      </c>
      <c r="I430">
        <v>16.757405444764899</v>
      </c>
      <c r="J430">
        <f>(Table2[[#This Row],[1M Return vs Nifty]]-AVERAGE(Table2[1M Return vs Nifty]))/_xlfn.STDEV.P(Table2[1M Return vs Nifty])</f>
        <v>1.6976069254239099</v>
      </c>
      <c r="K430">
        <v>16.928576987381899</v>
      </c>
      <c r="L430">
        <f>(Table2[[#This Row],[6M Return vs Nifty]]-AVERAGE(Table2[6M Return vs Nifty]))/_xlfn.STDEV.P(Table2[6M Return vs Nifty])</f>
        <v>0.38264195403758183</v>
      </c>
      <c r="M430">
        <v>2.9354740939504902</v>
      </c>
      <c r="N430">
        <f>(Table2[[#This Row],[1W Return vs Nifty]]-AVERAGE(Table2[1W Return vs Nifty]))/_xlfn.STDEV.P(Table2[1W Return vs Nifty])</f>
        <v>0.72381195975233847</v>
      </c>
      <c r="O430">
        <v>4207.7700000000004</v>
      </c>
      <c r="P430">
        <v>3992.1354745971398</v>
      </c>
      <c r="Q430">
        <v>3720.7482177964398</v>
      </c>
      <c r="R430">
        <v>73.541814183076497</v>
      </c>
      <c r="S430" s="1">
        <f>(Table2[[#This Row],[Close Price]]-Table2[[#This Row],[20D EMA]])/Table2[[#This Row],[20D EMA]]</f>
        <v>6.6526925188401309E-2</v>
      </c>
      <c r="T430" s="1">
        <f>(Table2[[#This Row],[Close Price]]-Table2[[#This Row],[50D EMA]])/Table2[[#This Row],[50D EMA]]</f>
        <v>0.12413519745415683</v>
      </c>
      <c r="U430" s="1">
        <f>(Table2[[#This Row],[Close Price]]-Table2[[#This Row],[200D EMA]])/Table2[[#This Row],[200D EMA]]</f>
        <v>0.20612837453908028</v>
      </c>
      <c r="V430">
        <v>1.19679514633187</v>
      </c>
      <c r="W430">
        <v>4465.3500000000004</v>
      </c>
      <c r="X430">
        <v>4600</v>
      </c>
      <c r="Y430">
        <v>4185.1499999999996</v>
      </c>
      <c r="Z430">
        <v>4600</v>
      </c>
      <c r="AA430">
        <v>4185.1499999999996</v>
      </c>
      <c r="AB430">
        <v>4600</v>
      </c>
      <c r="AC430" s="1">
        <f>(Table2[[#This Row],[Close Price]]/Table2[[#This Row],[Day Low]])-1</f>
        <v>5.0052067587085247E-3</v>
      </c>
      <c r="AD430" s="1">
        <f>(Table2[[#This Row],[Day High]]/Table2[[#This Row],[Close Price]])-1</f>
        <v>2.5023954364150836E-2</v>
      </c>
      <c r="AE430" s="1">
        <f>(Table2[[#This Row],[Close Price]]/Table2[[#This Row],[Current Week Low]])-1</f>
        <v>7.2291315723450822E-2</v>
      </c>
      <c r="AF430" s="1">
        <f>(Table2[[#This Row],[Current Week High]]/Table2[[#This Row],[Close Price]])-1</f>
        <v>2.5023954364150836E-2</v>
      </c>
      <c r="AG430" s="1">
        <f>(Table2[[#This Row],[Close Price]]/Table2[[#This Row],[Current Month Low]])-1</f>
        <v>7.2291315723450822E-2</v>
      </c>
      <c r="AH430" s="1">
        <f>(Table2[[#This Row],[Current Month High]]/Table2[[#This Row],[Close Price]])-1</f>
        <v>2.5023954364150836E-2</v>
      </c>
      <c r="AI430">
        <v>2.50239543641508</v>
      </c>
      <c r="AJ430">
        <v>39.369565217391298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0.19</v>
      </c>
      <c r="AM430" t="s">
        <v>3121</v>
      </c>
      <c r="AN430">
        <v>11.96</v>
      </c>
      <c r="AO430" t="s">
        <v>3121</v>
      </c>
      <c r="AP430">
        <v>1.7832269202943E-2</v>
      </c>
      <c r="AQ430">
        <f>(Table2[[#This Row],[Sharpe Ratio]]-AVERAGE(Table2[Sharpe Ratio]))/_xlfn.STDEV.P(Table2[Sharpe Ratio])</f>
        <v>-0.51561609434289535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1.6499018736712607</v>
      </c>
      <c r="AS430">
        <f>_xlfn.RANK.AVG(Table2[[#This Row],[1Y Return vs Nifty Z-Score]],Table2[1Y Return vs Nifty Z-Score])</f>
        <v>552</v>
      </c>
      <c r="AT430">
        <f>_xlfn.RANK.AVG(Table2[[#This Row],[6M Return vs Nifty Z-Score]],Table2[6M Return vs Nifty Z-Score])</f>
        <v>216</v>
      </c>
      <c r="AU430">
        <f>_xlfn.RANK.AVG(Table2[[#This Row],[Sharpe Ratio Z-Score]],Table2[Sharpe Ratio Z-Score])</f>
        <v>483</v>
      </c>
      <c r="AV430">
        <f>(Table2[[#This Row],[Rank 1Y]]+Table2[[#This Row],[Rank 6M]]+Table2[[#This Row],[Rank Sharpe]])/3</f>
        <v>417</v>
      </c>
    </row>
    <row r="431" spans="1:48" x14ac:dyDescent="0.3">
      <c r="A431" t="s">
        <v>906</v>
      </c>
      <c r="B431" t="s">
        <v>907</v>
      </c>
      <c r="C431" t="s">
        <v>3080</v>
      </c>
      <c r="D431" t="s">
        <v>54</v>
      </c>
      <c r="E431">
        <v>16253.696534459999</v>
      </c>
      <c r="F431">
        <v>1553.65</v>
      </c>
      <c r="G431">
        <v>40.673192645865797</v>
      </c>
      <c r="H431">
        <f>(Table2[[#This Row],[1Y Return vs Nifty]]-AVERAGE(Table2[1Y Return vs Nifty]))/_xlfn.STDEV.P(Table2[1Y Return vs Nifty])</f>
        <v>0.10940401561631856</v>
      </c>
      <c r="I431">
        <v>-5.3644694227523297</v>
      </c>
      <c r="J431">
        <f>(Table2[[#This Row],[1M Return vs Nifty]]-AVERAGE(Table2[1M Return vs Nifty]))/_xlfn.STDEV.P(Table2[1M Return vs Nifty])</f>
        <v>-0.37962678251336546</v>
      </c>
      <c r="K431">
        <v>-5.2411494075838299</v>
      </c>
      <c r="L431">
        <f>(Table2[[#This Row],[6M Return vs Nifty]]-AVERAGE(Table2[6M Return vs Nifty]))/_xlfn.STDEV.P(Table2[6M Return vs Nifty])</f>
        <v>-0.37406535407512304</v>
      </c>
      <c r="M431">
        <v>0.75042245315852896</v>
      </c>
      <c r="N431">
        <f>(Table2[[#This Row],[1W Return vs Nifty]]-AVERAGE(Table2[1W Return vs Nifty]))/_xlfn.STDEV.P(Table2[1W Return vs Nifty])</f>
        <v>0.29084514455447402</v>
      </c>
      <c r="O431">
        <v>1614.45</v>
      </c>
      <c r="P431">
        <v>1596.2088613579299</v>
      </c>
      <c r="Q431">
        <v>1435.84588045857</v>
      </c>
      <c r="R431">
        <v>31.674267014067802</v>
      </c>
      <c r="S431" s="1">
        <f>(Table2[[#This Row],[Close Price]]-Table2[[#This Row],[20D EMA]])/Table2[[#This Row],[20D EMA]]</f>
        <v>-3.7659884171079905E-2</v>
      </c>
      <c r="T431" s="1">
        <f>(Table2[[#This Row],[Close Price]]-Table2[[#This Row],[50D EMA]])/Table2[[#This Row],[50D EMA]]</f>
        <v>-2.6662464034765503E-2</v>
      </c>
      <c r="U431" s="1">
        <f>(Table2[[#This Row],[Close Price]]-Table2[[#This Row],[200D EMA]])/Table2[[#This Row],[200D EMA]]</f>
        <v>8.2045100483769631E-2</v>
      </c>
      <c r="V431">
        <v>0.44532239066046198</v>
      </c>
      <c r="W431">
        <v>1543.45</v>
      </c>
      <c r="X431">
        <v>1624.9</v>
      </c>
      <c r="Y431">
        <v>1479.45</v>
      </c>
      <c r="Z431">
        <v>1640</v>
      </c>
      <c r="AA431">
        <v>1479.45</v>
      </c>
      <c r="AB431">
        <v>1655.1</v>
      </c>
      <c r="AC431" s="1">
        <f>(Table2[[#This Row],[Close Price]]/Table2[[#This Row],[Day Low]])-1</f>
        <v>6.6085717062425164E-3</v>
      </c>
      <c r="AD431" s="1">
        <f>(Table2[[#This Row],[Day High]]/Table2[[#This Row],[Close Price]])-1</f>
        <v>4.5859749621858237E-2</v>
      </c>
      <c r="AE431" s="1">
        <f>(Table2[[#This Row],[Close Price]]/Table2[[#This Row],[Current Week Low]])-1</f>
        <v>5.0153773361722331E-2</v>
      </c>
      <c r="AF431" s="1">
        <f>(Table2[[#This Row],[Current Week High]]/Table2[[#This Row],[Close Price]])-1</f>
        <v>5.5578798313648425E-2</v>
      </c>
      <c r="AG431" s="1">
        <f>(Table2[[#This Row],[Close Price]]/Table2[[#This Row],[Current Month Low]])-1</f>
        <v>5.0153773361722331E-2</v>
      </c>
      <c r="AH431" s="1">
        <f>(Table2[[#This Row],[Current Month High]]/Table2[[#This Row],[Close Price]])-1</f>
        <v>6.5297847005438614E-2</v>
      </c>
      <c r="AI431">
        <v>15.791845010137401</v>
      </c>
      <c r="AJ431">
        <v>72.618187878451195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-7.0000000000000007E-2</v>
      </c>
      <c r="AM431" t="s">
        <v>3120</v>
      </c>
      <c r="AN431">
        <v>-9.7200000000000006</v>
      </c>
      <c r="AO431" t="s">
        <v>3120</v>
      </c>
      <c r="AQ431">
        <f>(Table2[[#This Row],[Sharpe Ratio]]-AVERAGE(Table2[Sharpe Ratio]))/_xlfn.STDEV.P(Table2[Sharpe Ratio])</f>
        <v>-0.72305686320743012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-1.0764998396251262</v>
      </c>
      <c r="AS431">
        <f>_xlfn.RANK.AVG(Table2[[#This Row],[1Y Return vs Nifty Z-Score]],Table2[1Y Return vs Nifty Z-Score])</f>
        <v>272</v>
      </c>
      <c r="AT431">
        <f>_xlfn.RANK.AVG(Table2[[#This Row],[6M Return vs Nifty Z-Score]],Table2[6M Return vs Nifty Z-Score])</f>
        <v>434</v>
      </c>
      <c r="AU431">
        <f>_xlfn.RANK.AVG(Table2[[#This Row],[Sharpe Ratio Z-Score]],Table2[Sharpe Ratio Z-Score])</f>
        <v>548.5</v>
      </c>
      <c r="AV431">
        <f>(Table2[[#This Row],[Rank 1Y]]+Table2[[#This Row],[Rank 6M]]+Table2[[#This Row],[Rank Sharpe]])/3</f>
        <v>418.16666666666669</v>
      </c>
    </row>
    <row r="432" spans="1:48" x14ac:dyDescent="0.3">
      <c r="A432" t="s">
        <v>1978</v>
      </c>
      <c r="B432" t="s">
        <v>1979</v>
      </c>
      <c r="C432" t="s">
        <v>3078</v>
      </c>
      <c r="D432" t="s">
        <v>489</v>
      </c>
      <c r="E432">
        <v>3216.0478186999999</v>
      </c>
      <c r="F432">
        <v>442.45</v>
      </c>
      <c r="G432">
        <v>3.2242083098405501</v>
      </c>
      <c r="H432">
        <f>(Table2[[#This Row],[1Y Return vs Nifty]]-AVERAGE(Table2[1Y Return vs Nifty]))/_xlfn.STDEV.P(Table2[1Y Return vs Nifty])</f>
        <v>-0.45995154693184748</v>
      </c>
      <c r="I432">
        <v>1.3750524731491001</v>
      </c>
      <c r="J432">
        <f>(Table2[[#This Row],[1M Return vs Nifty]]-AVERAGE(Table2[1M Return vs Nifty]))/_xlfn.STDEV.P(Table2[1M Return vs Nifty])</f>
        <v>0.25321117274078492</v>
      </c>
      <c r="K432">
        <v>15.658255367513901</v>
      </c>
      <c r="L432">
        <f>(Table2[[#This Row],[6M Return vs Nifty]]-AVERAGE(Table2[6M Return vs Nifty]))/_xlfn.STDEV.P(Table2[6M Return vs Nifty])</f>
        <v>0.33928275166032723</v>
      </c>
      <c r="M432">
        <v>1.6343474370459301</v>
      </c>
      <c r="N432">
        <f>(Table2[[#This Row],[1W Return vs Nifty]]-AVERAGE(Table2[1W Return vs Nifty]))/_xlfn.STDEV.P(Table2[1W Return vs Nifty])</f>
        <v>0.46599440785007296</v>
      </c>
      <c r="O432">
        <v>407.83</v>
      </c>
      <c r="P432">
        <v>383.91023272960501</v>
      </c>
      <c r="Q432">
        <v>357.915789410326</v>
      </c>
      <c r="R432">
        <v>71.181683468469501</v>
      </c>
      <c r="S432" s="1">
        <f>(Table2[[#This Row],[Close Price]]-Table2[[#This Row],[20D EMA]])/Table2[[#This Row],[20D EMA]]</f>
        <v>8.4888311306181505E-2</v>
      </c>
      <c r="T432" s="1">
        <f>(Table2[[#This Row],[Close Price]]-Table2[[#This Row],[50D EMA]])/Table2[[#This Row],[50D EMA]]</f>
        <v>0.15248295637804893</v>
      </c>
      <c r="U432" s="1">
        <f>(Table2[[#This Row],[Close Price]]-Table2[[#This Row],[200D EMA]])/Table2[[#This Row],[200D EMA]]</f>
        <v>0.23618463641669996</v>
      </c>
      <c r="V432">
        <v>1.45093701472119</v>
      </c>
      <c r="W432">
        <v>419.1</v>
      </c>
      <c r="X432">
        <v>446.3</v>
      </c>
      <c r="Y432">
        <v>392.6</v>
      </c>
      <c r="Z432">
        <v>446.3</v>
      </c>
      <c r="AA432">
        <v>392.6</v>
      </c>
      <c r="AB432">
        <v>446.3</v>
      </c>
      <c r="AC432" s="1">
        <f>(Table2[[#This Row],[Close Price]]/Table2[[#This Row],[Day Low]])-1</f>
        <v>5.5714626580768201E-2</v>
      </c>
      <c r="AD432" s="1">
        <f>(Table2[[#This Row],[Day High]]/Table2[[#This Row],[Close Price]])-1</f>
        <v>8.7015481975365461E-3</v>
      </c>
      <c r="AE432" s="1">
        <f>(Table2[[#This Row],[Close Price]]/Table2[[#This Row],[Current Week Low]])-1</f>
        <v>0.12697401935812525</v>
      </c>
      <c r="AF432" s="1">
        <f>(Table2[[#This Row],[Current Week High]]/Table2[[#This Row],[Close Price]])-1</f>
        <v>8.7015481975365461E-3</v>
      </c>
      <c r="AG432" s="1">
        <f>(Table2[[#This Row],[Close Price]]/Table2[[#This Row],[Current Month Low]])-1</f>
        <v>0.12697401935812525</v>
      </c>
      <c r="AH432" s="1">
        <f>(Table2[[#This Row],[Current Month High]]/Table2[[#This Row],[Close Price]])-1</f>
        <v>8.7015481975365461E-3</v>
      </c>
      <c r="AI432">
        <v>4.6445926093343797</v>
      </c>
      <c r="AJ432">
        <v>49.957634299271199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0.21</v>
      </c>
      <c r="AM432" t="s">
        <v>3121</v>
      </c>
      <c r="AN432">
        <v>8.3000000000000007</v>
      </c>
      <c r="AO432" t="s">
        <v>3121</v>
      </c>
      <c r="AP432">
        <v>-3.2391173693020001E-3</v>
      </c>
      <c r="AQ432">
        <f>(Table2[[#This Row],[Sharpe Ratio]]-AVERAGE(Table2[Sharpe Ratio]))/_xlfn.STDEV.P(Table2[Sharpe Ratio])</f>
        <v>-0.76073714886729349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-0.16220036354795597</v>
      </c>
      <c r="AS432">
        <f>_xlfn.RANK.AVG(Table2[[#This Row],[1Y Return vs Nifty Z-Score]],Table2[1Y Return vs Nifty Z-Score])</f>
        <v>460</v>
      </c>
      <c r="AT432">
        <f>_xlfn.RANK.AVG(Table2[[#This Row],[6M Return vs Nifty Z-Score]],Table2[6M Return vs Nifty Z-Score])</f>
        <v>228</v>
      </c>
      <c r="AU432">
        <f>_xlfn.RANK.AVG(Table2[[#This Row],[Sharpe Ratio Z-Score]],Table2[Sharpe Ratio Z-Score])</f>
        <v>577</v>
      </c>
      <c r="AV432">
        <f>(Table2[[#This Row],[Rank 1Y]]+Table2[[#This Row],[Rank 6M]]+Table2[[#This Row],[Rank Sharpe]])/3</f>
        <v>421.66666666666669</v>
      </c>
    </row>
    <row r="433" spans="1:48" x14ac:dyDescent="0.3">
      <c r="A433" t="s">
        <v>341</v>
      </c>
      <c r="B433" t="s">
        <v>342</v>
      </c>
      <c r="C433" t="s">
        <v>3086</v>
      </c>
      <c r="D433" t="s">
        <v>127</v>
      </c>
      <c r="E433">
        <v>74156</v>
      </c>
      <c r="F433">
        <v>926.95</v>
      </c>
      <c r="G433">
        <v>18.786638652537199</v>
      </c>
      <c r="H433">
        <f>(Table2[[#This Row],[1Y Return vs Nifty]]-AVERAGE(Table2[1Y Return vs Nifty]))/_xlfn.STDEV.P(Table2[1Y Return vs Nifty])</f>
        <v>-0.22334816664046253</v>
      </c>
      <c r="I433">
        <v>-11.7098484700151</v>
      </c>
      <c r="J433">
        <f>(Table2[[#This Row],[1M Return vs Nifty]]-AVERAGE(Table2[1M Return vs Nifty]))/_xlfn.STDEV.P(Table2[1M Return vs Nifty])</f>
        <v>-0.97545490854473027</v>
      </c>
      <c r="K433">
        <v>-13.1663716978436</v>
      </c>
      <c r="L433">
        <f>(Table2[[#This Row],[6M Return vs Nifty]]-AVERAGE(Table2[6M Return vs Nifty]))/_xlfn.STDEV.P(Table2[6M Return vs Nifty])</f>
        <v>-0.64457269000774342</v>
      </c>
      <c r="M433">
        <v>-3.2975607497587802</v>
      </c>
      <c r="N433">
        <f>(Table2[[#This Row],[1W Return vs Nifty]]-AVERAGE(Table2[1W Return vs Nifty]))/_xlfn.STDEV.P(Table2[1W Return vs Nifty])</f>
        <v>-0.51126056435514311</v>
      </c>
      <c r="O433">
        <v>967.47</v>
      </c>
      <c r="P433">
        <v>989.36275523124903</v>
      </c>
      <c r="Q433">
        <v>924.90046134186798</v>
      </c>
      <c r="R433">
        <v>27.7089667398327</v>
      </c>
      <c r="S433" s="1">
        <f>(Table2[[#This Row],[Close Price]]-Table2[[#This Row],[20D EMA]])/Table2[[#This Row],[20D EMA]]</f>
        <v>-4.1882435631078983E-2</v>
      </c>
      <c r="T433" s="1">
        <f>(Table2[[#This Row],[Close Price]]-Table2[[#This Row],[50D EMA]])/Table2[[#This Row],[50D EMA]]</f>
        <v>-6.3083792978098227E-2</v>
      </c>
      <c r="U433" s="1">
        <f>(Table2[[#This Row],[Close Price]]-Table2[[#This Row],[200D EMA]])/Table2[[#This Row],[200D EMA]]</f>
        <v>2.2159559258501656E-3</v>
      </c>
      <c r="V433">
        <v>0.44828200876537799</v>
      </c>
      <c r="W433">
        <v>926</v>
      </c>
      <c r="X433">
        <v>935.65</v>
      </c>
      <c r="Y433">
        <v>915.9</v>
      </c>
      <c r="Z433">
        <v>954</v>
      </c>
      <c r="AA433">
        <v>915.9</v>
      </c>
      <c r="AB433">
        <v>995</v>
      </c>
      <c r="AC433" s="1">
        <f>(Table2[[#This Row],[Close Price]]/Table2[[#This Row],[Day Low]])-1</f>
        <v>1.0259179265659224E-3</v>
      </c>
      <c r="AD433" s="1">
        <f>(Table2[[#This Row],[Day High]]/Table2[[#This Row],[Close Price]])-1</f>
        <v>9.3856195048276359E-3</v>
      </c>
      <c r="AE433" s="1">
        <f>(Table2[[#This Row],[Close Price]]/Table2[[#This Row],[Current Week Low]])-1</f>
        <v>1.206463587727935E-2</v>
      </c>
      <c r="AF433" s="1">
        <f>(Table2[[#This Row],[Current Week High]]/Table2[[#This Row],[Close Price]])-1</f>
        <v>2.918172501213645E-2</v>
      </c>
      <c r="AG433" s="1">
        <f>(Table2[[#This Row],[Close Price]]/Table2[[#This Row],[Current Month Low]])-1</f>
        <v>1.206463587727935E-2</v>
      </c>
      <c r="AH433" s="1">
        <f>(Table2[[#This Row],[Current Month High]]/Table2[[#This Row],[Close Price]])-1</f>
        <v>7.3412805437186313E-2</v>
      </c>
      <c r="AI433">
        <v>22.865310966071501</v>
      </c>
      <c r="AJ433">
        <v>45.953393166430402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-0.25</v>
      </c>
      <c r="AM433" t="s">
        <v>3120</v>
      </c>
      <c r="AN433">
        <v>-4.8499999999999996</v>
      </c>
      <c r="AO433" t="s">
        <v>3120</v>
      </c>
      <c r="AP433">
        <v>5.2940909334738002E-2</v>
      </c>
      <c r="AQ433">
        <f>(Table2[[#This Row],[Sharpe Ratio]]-AVERAGE(Table2[Sharpe Ratio]))/_xlfn.STDEV.P(Table2[Sharpe Ratio])</f>
        <v>-0.10720125830364054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352</v>
      </c>
      <c r="AT433">
        <f>_xlfn.RANK.AVG(Table2[[#This Row],[6M Return vs Nifty Z-Score]],Table2[6M Return vs Nifty Z-Score])</f>
        <v>541</v>
      </c>
      <c r="AU433">
        <f>_xlfn.RANK.AVG(Table2[[#This Row],[Sharpe Ratio Z-Score]],Table2[Sharpe Ratio Z-Score])</f>
        <v>373</v>
      </c>
      <c r="AV433">
        <f>(Table2[[#This Row],[Rank 1Y]]+Table2[[#This Row],[Rank 6M]]+Table2[[#This Row],[Rank Sharpe]])/3</f>
        <v>422</v>
      </c>
    </row>
    <row r="434" spans="1:48" x14ac:dyDescent="0.3">
      <c r="A434" t="s">
        <v>658</v>
      </c>
      <c r="B434" t="s">
        <v>659</v>
      </c>
      <c r="C434" t="s">
        <v>3080</v>
      </c>
      <c r="D434" t="s">
        <v>288</v>
      </c>
      <c r="E434">
        <v>26730.161493750002</v>
      </c>
      <c r="F434">
        <v>3211.65</v>
      </c>
      <c r="G434">
        <v>10.641402020255599</v>
      </c>
      <c r="H434">
        <f>(Table2[[#This Row],[1Y Return vs Nifty]]-AVERAGE(Table2[1Y Return vs Nifty]))/_xlfn.STDEV.P(Table2[1Y Return vs Nifty])</f>
        <v>-0.34718425637920064</v>
      </c>
      <c r="I434">
        <v>8.75346656606526</v>
      </c>
      <c r="J434">
        <f>(Table2[[#This Row],[1M Return vs Nifty]]-AVERAGE(Table2[1M Return vs Nifty]))/_xlfn.STDEV.P(Table2[1M Return vs Nifty])</f>
        <v>0.94604080660829715</v>
      </c>
      <c r="K434">
        <v>19.118849300270899</v>
      </c>
      <c r="L434">
        <f>(Table2[[#This Row],[6M Return vs Nifty]]-AVERAGE(Table2[6M Return vs Nifty]))/_xlfn.STDEV.P(Table2[6M Return vs Nifty])</f>
        <v>0.45740133700842367</v>
      </c>
      <c r="M434">
        <v>5.0557944705083298</v>
      </c>
      <c r="N434">
        <f>(Table2[[#This Row],[1W Return vs Nifty]]-AVERAGE(Table2[1W Return vs Nifty]))/_xlfn.STDEV.P(Table2[1W Return vs Nifty])</f>
        <v>1.1439523095267035</v>
      </c>
      <c r="O434">
        <v>3083.45</v>
      </c>
      <c r="P434">
        <v>2912.2122355404699</v>
      </c>
      <c r="Q434">
        <v>2593.4109686380698</v>
      </c>
      <c r="R434">
        <v>67.883230924834507</v>
      </c>
      <c r="S434" s="1">
        <f>(Table2[[#This Row],[Close Price]]-Table2[[#This Row],[20D EMA]])/Table2[[#This Row],[20D EMA]]</f>
        <v>4.1576805201965425E-2</v>
      </c>
      <c r="T434" s="1">
        <f>(Table2[[#This Row],[Close Price]]-Table2[[#This Row],[50D EMA]])/Table2[[#This Row],[50D EMA]]</f>
        <v>0.10282140868897156</v>
      </c>
      <c r="U434" s="1">
        <f>(Table2[[#This Row],[Close Price]]-Table2[[#This Row],[200D EMA]])/Table2[[#This Row],[200D EMA]]</f>
        <v>0.23838837686670178</v>
      </c>
      <c r="V434">
        <v>0.98505177244666398</v>
      </c>
      <c r="W434">
        <v>3197.6</v>
      </c>
      <c r="X434">
        <v>3265</v>
      </c>
      <c r="Y434">
        <v>3050.15</v>
      </c>
      <c r="Z434">
        <v>3360</v>
      </c>
      <c r="AA434">
        <v>3050.15</v>
      </c>
      <c r="AB434">
        <v>3360</v>
      </c>
      <c r="AC434" s="1">
        <f>(Table2[[#This Row],[Close Price]]/Table2[[#This Row],[Day Low]])-1</f>
        <v>4.3939204403302679E-3</v>
      </c>
      <c r="AD434" s="1">
        <f>(Table2[[#This Row],[Day High]]/Table2[[#This Row],[Close Price]])-1</f>
        <v>1.6611399125060267E-2</v>
      </c>
      <c r="AE434" s="1">
        <f>(Table2[[#This Row],[Close Price]]/Table2[[#This Row],[Current Week Low]])-1</f>
        <v>5.2948215661524856E-2</v>
      </c>
      <c r="AF434" s="1">
        <f>(Table2[[#This Row],[Current Week High]]/Table2[[#This Row],[Close Price]])-1</f>
        <v>4.6191210125636317E-2</v>
      </c>
      <c r="AG434" s="1">
        <f>(Table2[[#This Row],[Close Price]]/Table2[[#This Row],[Current Month Low]])-1</f>
        <v>5.2948215661524856E-2</v>
      </c>
      <c r="AH434" s="1">
        <f>(Table2[[#This Row],[Current Month High]]/Table2[[#This Row],[Close Price]])-1</f>
        <v>4.6191210125636317E-2</v>
      </c>
      <c r="AI434">
        <v>4.6191210125636299</v>
      </c>
      <c r="AJ434">
        <v>65.233832381540296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0.08</v>
      </c>
      <c r="AM434" t="s">
        <v>3121</v>
      </c>
      <c r="AN434">
        <v>5.95</v>
      </c>
      <c r="AO434" t="s">
        <v>3121</v>
      </c>
      <c r="AP434">
        <v>-4.9899528327923E-2</v>
      </c>
      <c r="AQ434">
        <f>(Table2[[#This Row],[Sharpe Ratio]]-AVERAGE(Table2[Sharpe Ratio]))/_xlfn.STDEV.P(Table2[Sharpe Ratio])</f>
        <v>-1.3035324271706323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0.89667776959359125</v>
      </c>
      <c r="AS434">
        <f>_xlfn.RANK.AVG(Table2[[#This Row],[1Y Return vs Nifty Z-Score]],Table2[1Y Return vs Nifty Z-Score])</f>
        <v>411</v>
      </c>
      <c r="AT434">
        <f>_xlfn.RANK.AVG(Table2[[#This Row],[6M Return vs Nifty Z-Score]],Table2[6M Return vs Nifty Z-Score])</f>
        <v>195</v>
      </c>
      <c r="AU434">
        <f>_xlfn.RANK.AVG(Table2[[#This Row],[Sharpe Ratio Z-Score]],Table2[Sharpe Ratio Z-Score])</f>
        <v>661</v>
      </c>
      <c r="AV434">
        <f>(Table2[[#This Row],[Rank 1Y]]+Table2[[#This Row],[Rank 6M]]+Table2[[#This Row],[Rank Sharpe]])/3</f>
        <v>422.33333333333331</v>
      </c>
    </row>
    <row r="435" spans="1:48" x14ac:dyDescent="0.3">
      <c r="A435" t="s">
        <v>1581</v>
      </c>
      <c r="B435" t="s">
        <v>1582</v>
      </c>
      <c r="C435" t="s">
        <v>3084</v>
      </c>
      <c r="D435" t="s">
        <v>141</v>
      </c>
      <c r="E435">
        <v>5782.3649999999998</v>
      </c>
      <c r="F435">
        <v>202.89</v>
      </c>
      <c r="G435">
        <v>61.085248309225697</v>
      </c>
      <c r="H435">
        <f>(Table2[[#This Row],[1Y Return vs Nifty]]-AVERAGE(Table2[1Y Return vs Nifty]))/_xlfn.STDEV.P(Table2[1Y Return vs Nifty])</f>
        <v>0.41973866530124665</v>
      </c>
      <c r="I435">
        <v>-3.2820787895714298</v>
      </c>
      <c r="J435">
        <f>(Table2[[#This Row],[1M Return vs Nifty]]-AVERAGE(Table2[1M Return vs Nifty]))/_xlfn.STDEV.P(Table2[1M Return vs Nifty])</f>
        <v>-0.18409127558905197</v>
      </c>
      <c r="K435">
        <v>-23.692618037966</v>
      </c>
      <c r="L435">
        <f>(Table2[[#This Row],[6M Return vs Nifty]]-AVERAGE(Table2[6M Return vs Nifty]))/_xlfn.STDEV.P(Table2[6M Return vs Nifty])</f>
        <v>-1.003859376305053</v>
      </c>
      <c r="M435">
        <v>-2.6798198689553998</v>
      </c>
      <c r="N435">
        <f>(Table2[[#This Row],[1W Return vs Nifty]]-AVERAGE(Table2[1W Return vs Nifty]))/_xlfn.STDEV.P(Table2[1W Return vs Nifty])</f>
        <v>-0.3888555388693275</v>
      </c>
      <c r="O435">
        <v>208.21</v>
      </c>
      <c r="P435">
        <v>206.26418685278</v>
      </c>
      <c r="Q435">
        <v>185.552573832371</v>
      </c>
      <c r="R435">
        <v>41.672110494396897</v>
      </c>
      <c r="S435" s="1">
        <f>(Table2[[#This Row],[Close Price]]-Table2[[#This Row],[20D EMA]])/Table2[[#This Row],[20D EMA]]</f>
        <v>-2.5551126266750018E-2</v>
      </c>
      <c r="T435" s="1">
        <f>(Table2[[#This Row],[Close Price]]-Table2[[#This Row],[50D EMA]])/Table2[[#This Row],[50D EMA]]</f>
        <v>-1.6358568611759647E-2</v>
      </c>
      <c r="U435" s="1">
        <f>(Table2[[#This Row],[Close Price]]-Table2[[#This Row],[200D EMA]])/Table2[[#This Row],[200D EMA]]</f>
        <v>9.3436732293951885E-2</v>
      </c>
      <c r="V435">
        <v>0.66985766094437504</v>
      </c>
      <c r="W435">
        <v>201.65</v>
      </c>
      <c r="X435">
        <v>206</v>
      </c>
      <c r="Y435">
        <v>194.11</v>
      </c>
      <c r="Z435">
        <v>206</v>
      </c>
      <c r="AA435">
        <v>194.11</v>
      </c>
      <c r="AB435">
        <v>219.03</v>
      </c>
      <c r="AC435" s="1">
        <f>(Table2[[#This Row],[Close Price]]/Table2[[#This Row],[Day Low]])-1</f>
        <v>6.1492685345896358E-3</v>
      </c>
      <c r="AD435" s="1">
        <f>(Table2[[#This Row],[Day High]]/Table2[[#This Row],[Close Price]])-1</f>
        <v>1.532850312977474E-2</v>
      </c>
      <c r="AE435" s="1">
        <f>(Table2[[#This Row],[Close Price]]/Table2[[#This Row],[Current Week Low]])-1</f>
        <v>4.5232084900314051E-2</v>
      </c>
      <c r="AF435" s="1">
        <f>(Table2[[#This Row],[Current Week High]]/Table2[[#This Row],[Close Price]])-1</f>
        <v>1.532850312977474E-2</v>
      </c>
      <c r="AG435" s="1">
        <f>(Table2[[#This Row],[Close Price]]/Table2[[#This Row],[Current Month Low]])-1</f>
        <v>4.5232084900314051E-2</v>
      </c>
      <c r="AH435" s="1">
        <f>(Table2[[#This Row],[Current Month High]]/Table2[[#This Row],[Close Price]])-1</f>
        <v>7.9550495342303851E-2</v>
      </c>
      <c r="AI435">
        <v>30.5880033515698</v>
      </c>
      <c r="AJ435">
        <v>89.263059701492494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-0.03</v>
      </c>
      <c r="AM435" t="s">
        <v>3120</v>
      </c>
      <c r="AN435">
        <v>-7.36</v>
      </c>
      <c r="AO435" t="s">
        <v>3120</v>
      </c>
      <c r="AP435">
        <v>3.1911210228495003E-2</v>
      </c>
      <c r="AQ435">
        <f>(Table2[[#This Row],[Sharpe Ratio]]-AVERAGE(Table2[Sharpe Ratio]))/_xlfn.STDEV.P(Table2[Sharpe Ratio])</f>
        <v>-0.35183736725543363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-1.5089048927176194</v>
      </c>
      <c r="AS435">
        <f>_xlfn.RANK.AVG(Table2[[#This Row],[1Y Return vs Nifty Z-Score]],Table2[1Y Return vs Nifty Z-Score])</f>
        <v>188</v>
      </c>
      <c r="AT435">
        <f>_xlfn.RANK.AVG(Table2[[#This Row],[6M Return vs Nifty Z-Score]],Table2[6M Return vs Nifty Z-Score])</f>
        <v>648</v>
      </c>
      <c r="AU435">
        <f>_xlfn.RANK.AVG(Table2[[#This Row],[Sharpe Ratio Z-Score]],Table2[Sharpe Ratio Z-Score])</f>
        <v>432</v>
      </c>
      <c r="AV435">
        <f>(Table2[[#This Row],[Rank 1Y]]+Table2[[#This Row],[Rank 6M]]+Table2[[#This Row],[Rank Sharpe]])/3</f>
        <v>422.66666666666669</v>
      </c>
    </row>
    <row r="436" spans="1:48" x14ac:dyDescent="0.3">
      <c r="A436" t="s">
        <v>559</v>
      </c>
      <c r="B436" t="s">
        <v>560</v>
      </c>
      <c r="C436" t="s">
        <v>3076</v>
      </c>
      <c r="D436" t="s">
        <v>561</v>
      </c>
      <c r="E436">
        <v>35102.270344999997</v>
      </c>
      <c r="F436">
        <v>638.15</v>
      </c>
      <c r="G436">
        <v>24.013528176175299</v>
      </c>
      <c r="H436">
        <f>(Table2[[#This Row],[1Y Return vs Nifty]]-AVERAGE(Table2[1Y Return vs Nifty]))/_xlfn.STDEV.P(Table2[1Y Return vs Nifty])</f>
        <v>-0.14388116165028267</v>
      </c>
      <c r="I436">
        <v>-18.6290742508588</v>
      </c>
      <c r="J436">
        <f>(Table2[[#This Row],[1M Return vs Nifty]]-AVERAGE(Table2[1M Return vs Nifty]))/_xlfn.STDEV.P(Table2[1M Return vs Nifty])</f>
        <v>-1.6251669745822066</v>
      </c>
      <c r="K436">
        <v>-13.720600602351899</v>
      </c>
      <c r="L436">
        <f>(Table2[[#This Row],[6M Return vs Nifty]]-AVERAGE(Table2[6M Return vs Nifty]))/_xlfn.STDEV.P(Table2[6M Return vs Nifty])</f>
        <v>-0.66348988613985094</v>
      </c>
      <c r="M436">
        <v>-12.7977325194804</v>
      </c>
      <c r="N436">
        <f>(Table2[[#This Row],[1W Return vs Nifty]]-AVERAGE(Table2[1W Return vs Nifty]))/_xlfn.STDEV.P(Table2[1W Return vs Nifty])</f>
        <v>-2.393714524792526</v>
      </c>
      <c r="O436">
        <v>723.63</v>
      </c>
      <c r="P436">
        <v>726.837938986273</v>
      </c>
      <c r="Q436">
        <v>631.50414295615599</v>
      </c>
      <c r="R436">
        <v>15.5770512440474</v>
      </c>
      <c r="S436" s="1">
        <f>(Table2[[#This Row],[Close Price]]-Table2[[#This Row],[20D EMA]])/Table2[[#This Row],[20D EMA]]</f>
        <v>-0.11812666694305103</v>
      </c>
      <c r="T436" s="1">
        <f>(Table2[[#This Row],[Close Price]]-Table2[[#This Row],[50D EMA]])/Table2[[#This Row],[50D EMA]]</f>
        <v>-0.12201886311818951</v>
      </c>
      <c r="U436" s="1">
        <f>(Table2[[#This Row],[Close Price]]-Table2[[#This Row],[200D EMA]])/Table2[[#This Row],[200D EMA]]</f>
        <v>1.0523853434648641E-2</v>
      </c>
      <c r="V436">
        <v>1.2388147708162001</v>
      </c>
      <c r="W436">
        <v>635</v>
      </c>
      <c r="X436">
        <v>649.15</v>
      </c>
      <c r="Y436">
        <v>633.20000000000005</v>
      </c>
      <c r="Z436">
        <v>724</v>
      </c>
      <c r="AA436">
        <v>633.20000000000005</v>
      </c>
      <c r="AB436">
        <v>778.85</v>
      </c>
      <c r="AC436" s="1">
        <f>(Table2[[#This Row],[Close Price]]/Table2[[#This Row],[Day Low]])-1</f>
        <v>4.9606299212598959E-3</v>
      </c>
      <c r="AD436" s="1">
        <f>(Table2[[#This Row],[Day High]]/Table2[[#This Row],[Close Price]])-1</f>
        <v>1.7237326647340012E-2</v>
      </c>
      <c r="AE436" s="1">
        <f>(Table2[[#This Row],[Close Price]]/Table2[[#This Row],[Current Week Low]])-1</f>
        <v>7.8174352495261612E-3</v>
      </c>
      <c r="AF436" s="1">
        <f>(Table2[[#This Row],[Current Week High]]/Table2[[#This Row],[Close Price]])-1</f>
        <v>0.13452949933401248</v>
      </c>
      <c r="AG436" s="1">
        <f>(Table2[[#This Row],[Close Price]]/Table2[[#This Row],[Current Month Low]])-1</f>
        <v>7.8174352495261612E-3</v>
      </c>
      <c r="AH436" s="1">
        <f>(Table2[[#This Row],[Current Month High]]/Table2[[#This Row],[Close Price]])-1</f>
        <v>0.22048107811643036</v>
      </c>
      <c r="AI436">
        <v>29.554180051711899</v>
      </c>
      <c r="AJ436">
        <v>55.608388198000398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-0.1</v>
      </c>
      <c r="AM436" t="s">
        <v>3120</v>
      </c>
      <c r="AN436">
        <v>-18.399999999999999</v>
      </c>
      <c r="AO436" t="s">
        <v>3120</v>
      </c>
      <c r="AP436">
        <v>4.3087342857067001E-2</v>
      </c>
      <c r="AQ436">
        <f>(Table2[[#This Row],[Sharpe Ratio]]-AVERAGE(Table2[Sharpe Ratio]))/_xlfn.STDEV.P(Table2[Sharpe Ratio])</f>
        <v>-0.22182668162601477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325</v>
      </c>
      <c r="AT436">
        <f>_xlfn.RANK.AVG(Table2[[#This Row],[6M Return vs Nifty Z-Score]],Table2[6M Return vs Nifty Z-Score])</f>
        <v>548</v>
      </c>
      <c r="AU436">
        <f>_xlfn.RANK.AVG(Table2[[#This Row],[Sharpe Ratio Z-Score]],Table2[Sharpe Ratio Z-Score])</f>
        <v>398</v>
      </c>
      <c r="AV436">
        <f>(Table2[[#This Row],[Rank 1Y]]+Table2[[#This Row],[Rank 6M]]+Table2[[#This Row],[Rank Sharpe]])/3</f>
        <v>423.66666666666669</v>
      </c>
    </row>
    <row r="437" spans="1:48" x14ac:dyDescent="0.3">
      <c r="A437" t="s">
        <v>1144</v>
      </c>
      <c r="B437" t="s">
        <v>1145</v>
      </c>
      <c r="C437" t="s">
        <v>3080</v>
      </c>
      <c r="D437" t="s">
        <v>288</v>
      </c>
      <c r="E437">
        <v>10545.5272482</v>
      </c>
      <c r="F437">
        <v>2058</v>
      </c>
      <c r="G437">
        <v>20.0654214051461</v>
      </c>
      <c r="H437">
        <f>(Table2[[#This Row],[1Y Return vs Nifty]]-AVERAGE(Table2[1Y Return vs Nifty]))/_xlfn.STDEV.P(Table2[1Y Return vs Nifty])</f>
        <v>-0.2039061954789608</v>
      </c>
      <c r="I437">
        <v>0.59399330091755898</v>
      </c>
      <c r="J437">
        <f>(Table2[[#This Row],[1M Return vs Nifty]]-AVERAGE(Table2[1M Return vs Nifty]))/_xlfn.STDEV.P(Table2[1M Return vs Nifty])</f>
        <v>0.17987008161856433</v>
      </c>
      <c r="K437">
        <v>13.326579866086201</v>
      </c>
      <c r="L437">
        <f>(Table2[[#This Row],[6M Return vs Nifty]]-AVERAGE(Table2[6M Return vs Nifty]))/_xlfn.STDEV.P(Table2[6M Return vs Nifty])</f>
        <v>0.25969692995716209</v>
      </c>
      <c r="M437">
        <v>0.45433458092904699</v>
      </c>
      <c r="N437">
        <f>(Table2[[#This Row],[1W Return vs Nifty]]-AVERAGE(Table2[1W Return vs Nifty]))/_xlfn.STDEV.P(Table2[1W Return vs Nifty])</f>
        <v>0.23217549086544409</v>
      </c>
      <c r="O437">
        <v>2062.13</v>
      </c>
      <c r="P437">
        <v>2009.77857659087</v>
      </c>
      <c r="Q437">
        <v>1798.1692485926701</v>
      </c>
      <c r="R437">
        <v>46.882380448266701</v>
      </c>
      <c r="S437" s="1">
        <f>(Table2[[#This Row],[Close Price]]-Table2[[#This Row],[20D EMA]])/Table2[[#This Row],[20D EMA]]</f>
        <v>-2.0027835296514327E-3</v>
      </c>
      <c r="T437" s="1">
        <f>(Table2[[#This Row],[Close Price]]-Table2[[#This Row],[50D EMA]])/Table2[[#This Row],[50D EMA]]</f>
        <v>2.3993401049645296E-2</v>
      </c>
      <c r="U437" s="1">
        <f>(Table2[[#This Row],[Close Price]]-Table2[[#This Row],[200D EMA]])/Table2[[#This Row],[200D EMA]]</f>
        <v>0.14449738344190091</v>
      </c>
      <c r="V437">
        <v>0.49317884575527698</v>
      </c>
      <c r="W437">
        <v>2050.0500000000002</v>
      </c>
      <c r="X437">
        <v>2098</v>
      </c>
      <c r="Y437">
        <v>1965.1</v>
      </c>
      <c r="Z437">
        <v>2139.9</v>
      </c>
      <c r="AA437">
        <v>1965.1</v>
      </c>
      <c r="AB437">
        <v>2139.9</v>
      </c>
      <c r="AC437" s="1">
        <f>(Table2[[#This Row],[Close Price]]/Table2[[#This Row],[Day Low]])-1</f>
        <v>3.8779541962390418E-3</v>
      </c>
      <c r="AD437" s="1">
        <f>(Table2[[#This Row],[Day High]]/Table2[[#This Row],[Close Price]])-1</f>
        <v>1.9436345966958202E-2</v>
      </c>
      <c r="AE437" s="1">
        <f>(Table2[[#This Row],[Close Price]]/Table2[[#This Row],[Current Week Low]])-1</f>
        <v>4.7274947839804682E-2</v>
      </c>
      <c r="AF437" s="1">
        <f>(Table2[[#This Row],[Current Week High]]/Table2[[#This Row],[Close Price]])-1</f>
        <v>3.9795918367347083E-2</v>
      </c>
      <c r="AG437" s="1">
        <f>(Table2[[#This Row],[Close Price]]/Table2[[#This Row],[Current Month Low]])-1</f>
        <v>4.7274947839804682E-2</v>
      </c>
      <c r="AH437" s="1">
        <f>(Table2[[#This Row],[Current Month High]]/Table2[[#This Row],[Close Price]])-1</f>
        <v>3.9795918367347083E-2</v>
      </c>
      <c r="AI437">
        <v>4.4825072886297299</v>
      </c>
      <c r="AJ437">
        <v>58.796296296296298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-0.08</v>
      </c>
      <c r="AM437" t="s">
        <v>3120</v>
      </c>
      <c r="AN437">
        <v>-0.7</v>
      </c>
      <c r="AO437" t="s">
        <v>3120</v>
      </c>
      <c r="AP437">
        <v>-5.7988863698245997E-2</v>
      </c>
      <c r="AQ437">
        <f>(Table2[[#This Row],[Sharpe Ratio]]-AVERAGE(Table2[Sharpe Ratio]))/_xlfn.STDEV.P(Table2[Sharpe Ratio])</f>
        <v>-1.3976347497480603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-0.92979844278585055</v>
      </c>
      <c r="AS437">
        <f>_xlfn.RANK.AVG(Table2[[#This Row],[1Y Return vs Nifty Z-Score]],Table2[1Y Return vs Nifty Z-Score])</f>
        <v>344</v>
      </c>
      <c r="AT437">
        <f>_xlfn.RANK.AVG(Table2[[#This Row],[6M Return vs Nifty Z-Score]],Table2[6M Return vs Nifty Z-Score])</f>
        <v>252</v>
      </c>
      <c r="AU437">
        <f>_xlfn.RANK.AVG(Table2[[#This Row],[Sharpe Ratio Z-Score]],Table2[Sharpe Ratio Z-Score])</f>
        <v>676</v>
      </c>
      <c r="AV437">
        <f>(Table2[[#This Row],[Rank 1Y]]+Table2[[#This Row],[Rank 6M]]+Table2[[#This Row],[Rank Sharpe]])/3</f>
        <v>424</v>
      </c>
    </row>
    <row r="438" spans="1:48" x14ac:dyDescent="0.3">
      <c r="A438" t="s">
        <v>483</v>
      </c>
      <c r="B438" t="s">
        <v>484</v>
      </c>
      <c r="C438" t="s">
        <v>3076</v>
      </c>
      <c r="D438" t="s">
        <v>57</v>
      </c>
      <c r="E438">
        <v>41974.629083749998</v>
      </c>
      <c r="F438">
        <v>3809.3</v>
      </c>
      <c r="G438">
        <v>20.6149456863672</v>
      </c>
      <c r="H438">
        <f>(Table2[[#This Row],[1Y Return vs Nifty]]-AVERAGE(Table2[1Y Return vs Nifty]))/_xlfn.STDEV.P(Table2[1Y Return vs Nifty])</f>
        <v>-0.19555150410839842</v>
      </c>
      <c r="I438">
        <v>-19.613753269611099</v>
      </c>
      <c r="J438">
        <f>(Table2[[#This Row],[1M Return vs Nifty]]-AVERAGE(Table2[1M Return vs Nifty]))/_xlfn.STDEV.P(Table2[1M Return vs Nifty])</f>
        <v>-1.7176278740991038</v>
      </c>
      <c r="K438">
        <v>-9.3993013923369606</v>
      </c>
      <c r="L438">
        <f>(Table2[[#This Row],[6M Return vs Nifty]]-AVERAGE(Table2[6M Return vs Nifty]))/_xlfn.STDEV.P(Table2[6M Return vs Nifty])</f>
        <v>-0.51599331200520127</v>
      </c>
      <c r="M438">
        <v>-11.7907704777814</v>
      </c>
      <c r="N438">
        <f>(Table2[[#This Row],[1W Return vs Nifty]]-AVERAGE(Table2[1W Return vs Nifty]))/_xlfn.STDEV.P(Table2[1W Return vs Nifty])</f>
        <v>-2.1941855342275547</v>
      </c>
      <c r="O438">
        <v>4190.91</v>
      </c>
      <c r="P438">
        <v>4352.0041227490901</v>
      </c>
      <c r="Q438">
        <v>4009.5942698396502</v>
      </c>
      <c r="R438">
        <v>25.406772981102701</v>
      </c>
      <c r="S438" s="1">
        <f>(Table2[[#This Row],[Close Price]]-Table2[[#This Row],[20D EMA]])/Table2[[#This Row],[20D EMA]]</f>
        <v>-9.10565963000875E-2</v>
      </c>
      <c r="T438" s="1">
        <f>(Table2[[#This Row],[Close Price]]-Table2[[#This Row],[50D EMA]])/Table2[[#This Row],[50D EMA]]</f>
        <v>-0.12470211595440139</v>
      </c>
      <c r="U438" s="1">
        <f>(Table2[[#This Row],[Close Price]]-Table2[[#This Row],[200D EMA]])/Table2[[#This Row],[200D EMA]]</f>
        <v>-4.9953750020612461E-2</v>
      </c>
      <c r="V438">
        <v>0.342859772017579</v>
      </c>
      <c r="W438">
        <v>3762.65</v>
      </c>
      <c r="X438">
        <v>3864.9</v>
      </c>
      <c r="Y438">
        <v>3755</v>
      </c>
      <c r="Z438">
        <v>4256.95</v>
      </c>
      <c r="AA438">
        <v>3755</v>
      </c>
      <c r="AB438">
        <v>4405.1000000000004</v>
      </c>
      <c r="AC438" s="1">
        <f>(Table2[[#This Row],[Close Price]]/Table2[[#This Row],[Day Low]])-1</f>
        <v>1.2398176816871054E-2</v>
      </c>
      <c r="AD438" s="1">
        <f>(Table2[[#This Row],[Day High]]/Table2[[#This Row],[Close Price]])-1</f>
        <v>1.4595857506628507E-2</v>
      </c>
      <c r="AE438" s="1">
        <f>(Table2[[#This Row],[Close Price]]/Table2[[#This Row],[Current Week Low]])-1</f>
        <v>1.4460719041278436E-2</v>
      </c>
      <c r="AF438" s="1">
        <f>(Table2[[#This Row],[Current Week High]]/Table2[[#This Row],[Close Price]])-1</f>
        <v>0.11751502900795407</v>
      </c>
      <c r="AG438" s="1">
        <f>(Table2[[#This Row],[Close Price]]/Table2[[#This Row],[Current Month Low]])-1</f>
        <v>1.4460719041278436E-2</v>
      </c>
      <c r="AH438" s="1">
        <f>(Table2[[#This Row],[Current Month High]]/Table2[[#This Row],[Close Price]])-1</f>
        <v>0.15640668889297249</v>
      </c>
      <c r="AI438">
        <v>31.205208305987899</v>
      </c>
      <c r="AJ438">
        <v>52.793710641370197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-0.21</v>
      </c>
      <c r="AM438" t="s">
        <v>3120</v>
      </c>
      <c r="AN438">
        <v>-15.55</v>
      </c>
      <c r="AO438" t="s">
        <v>3120</v>
      </c>
      <c r="AP438">
        <v>2.7043352503475001E-2</v>
      </c>
      <c r="AQ438">
        <f>(Table2[[#This Row],[Sharpe Ratio]]-AVERAGE(Table2[Sharpe Ratio]))/_xlfn.STDEV.P(Table2[Sharpe Ratio])</f>
        <v>-0.4084646050853033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339</v>
      </c>
      <c r="AT438">
        <f>_xlfn.RANK.AVG(Table2[[#This Row],[6M Return vs Nifty Z-Score]],Table2[6M Return vs Nifty Z-Score])</f>
        <v>486</v>
      </c>
      <c r="AU438">
        <f>_xlfn.RANK.AVG(Table2[[#This Row],[Sharpe Ratio Z-Score]],Table2[Sharpe Ratio Z-Score])</f>
        <v>450</v>
      </c>
      <c r="AV438">
        <f>(Table2[[#This Row],[Rank 1Y]]+Table2[[#This Row],[Rank 6M]]+Table2[[#This Row],[Rank Sharpe]])/3</f>
        <v>425</v>
      </c>
    </row>
    <row r="439" spans="1:48" x14ac:dyDescent="0.3">
      <c r="A439" t="s">
        <v>498</v>
      </c>
      <c r="B439" t="s">
        <v>499</v>
      </c>
      <c r="C439" t="s">
        <v>3076</v>
      </c>
      <c r="D439" t="s">
        <v>57</v>
      </c>
      <c r="E439">
        <v>41428.556862240002</v>
      </c>
      <c r="F439">
        <v>166.2</v>
      </c>
      <c r="G439">
        <v>7.5778657812207699</v>
      </c>
      <c r="H439">
        <f>(Table2[[#This Row],[1Y Return vs Nifty]]-AVERAGE(Table2[1Y Return vs Nifty]))/_xlfn.STDEV.P(Table2[1Y Return vs Nifty])</f>
        <v>-0.39376072379715515</v>
      </c>
      <c r="I439">
        <v>-11.0086969534527</v>
      </c>
      <c r="J439">
        <f>(Table2[[#This Row],[1M Return vs Nifty]]-AVERAGE(Table2[1M Return vs Nifty]))/_xlfn.STDEV.P(Table2[1M Return vs Nifty])</f>
        <v>-0.90961710893248537</v>
      </c>
      <c r="K439">
        <v>-14.957703695995299</v>
      </c>
      <c r="L439">
        <f>(Table2[[#This Row],[6M Return vs Nifty]]-AVERAGE(Table2[6M Return vs Nifty]))/_xlfn.STDEV.P(Table2[6M Return vs Nifty])</f>
        <v>-0.70571525848641148</v>
      </c>
      <c r="M439">
        <v>-3.7407946346766501</v>
      </c>
      <c r="N439">
        <f>(Table2[[#This Row],[1W Return vs Nifty]]-AVERAGE(Table2[1W Return vs Nifty]))/_xlfn.STDEV.P(Table2[1W Return vs Nifty])</f>
        <v>-0.59908712184149693</v>
      </c>
      <c r="O439">
        <v>174.31</v>
      </c>
      <c r="P439">
        <v>174.255093323019</v>
      </c>
      <c r="Q439">
        <v>160.28409325313001</v>
      </c>
      <c r="R439">
        <v>29.449818121090001</v>
      </c>
      <c r="S439" s="1">
        <f>(Table2[[#This Row],[Close Price]]-Table2[[#This Row],[20D EMA]])/Table2[[#This Row],[20D EMA]]</f>
        <v>-4.6526303711777947E-2</v>
      </c>
      <c r="T439" s="1">
        <f>(Table2[[#This Row],[Close Price]]-Table2[[#This Row],[50D EMA]])/Table2[[#This Row],[50D EMA]]</f>
        <v>-4.6225870184965982E-2</v>
      </c>
      <c r="U439" s="1">
        <f>(Table2[[#This Row],[Close Price]]-Table2[[#This Row],[200D EMA]])/Table2[[#This Row],[200D EMA]]</f>
        <v>3.6908882390015038E-2</v>
      </c>
      <c r="V439">
        <v>0.511690236177476</v>
      </c>
      <c r="W439">
        <v>165.53</v>
      </c>
      <c r="X439">
        <v>168.8</v>
      </c>
      <c r="Y439">
        <v>165.1</v>
      </c>
      <c r="Z439">
        <v>174.4</v>
      </c>
      <c r="AA439">
        <v>165.1</v>
      </c>
      <c r="AB439">
        <v>182.06</v>
      </c>
      <c r="AC439" s="1">
        <f>(Table2[[#This Row],[Close Price]]/Table2[[#This Row],[Day Low]])-1</f>
        <v>4.0476046638071583E-3</v>
      </c>
      <c r="AD439" s="1">
        <f>(Table2[[#This Row],[Day High]]/Table2[[#This Row],[Close Price]])-1</f>
        <v>1.564380264741283E-2</v>
      </c>
      <c r="AE439" s="1">
        <f>(Table2[[#This Row],[Close Price]]/Table2[[#This Row],[Current Week Low]])-1</f>
        <v>6.6626287098727754E-3</v>
      </c>
      <c r="AF439" s="1">
        <f>(Table2[[#This Row],[Current Week High]]/Table2[[#This Row],[Close Price]])-1</f>
        <v>4.9338146811071182E-2</v>
      </c>
      <c r="AG439" s="1">
        <f>(Table2[[#This Row],[Close Price]]/Table2[[#This Row],[Current Month Low]])-1</f>
        <v>6.6626287098727754E-3</v>
      </c>
      <c r="AH439" s="1">
        <f>(Table2[[#This Row],[Current Month High]]/Table2[[#This Row],[Close Price]])-1</f>
        <v>9.5427196149217908E-2</v>
      </c>
      <c r="AI439">
        <v>16.877256317689501</v>
      </c>
      <c r="AJ439">
        <v>42.660944206008502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-0.01</v>
      </c>
      <c r="AM439" t="s">
        <v>3120</v>
      </c>
      <c r="AN439">
        <v>-4.8899999999999997</v>
      </c>
      <c r="AO439" t="s">
        <v>3120</v>
      </c>
      <c r="AP439">
        <v>7.7814013332047002E-2</v>
      </c>
      <c r="AQ439">
        <f>(Table2[[#This Row],[Sharpe Ratio]]-AVERAGE(Table2[Sharpe Ratio]))/_xlfn.STDEV.P(Table2[Sharpe Ratio])</f>
        <v>0.18214474463791261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-2.4260354684196361</v>
      </c>
      <c r="AS439">
        <f>_xlfn.RANK.AVG(Table2[[#This Row],[1Y Return vs Nifty Z-Score]],Table2[1Y Return vs Nifty Z-Score])</f>
        <v>427</v>
      </c>
      <c r="AT439">
        <f>_xlfn.RANK.AVG(Table2[[#This Row],[6M Return vs Nifty Z-Score]],Table2[6M Return vs Nifty Z-Score])</f>
        <v>558</v>
      </c>
      <c r="AU439">
        <f>_xlfn.RANK.AVG(Table2[[#This Row],[Sharpe Ratio Z-Score]],Table2[Sharpe Ratio Z-Score])</f>
        <v>290</v>
      </c>
      <c r="AV439">
        <f>(Table2[[#This Row],[Rank 1Y]]+Table2[[#This Row],[Rank 6M]]+Table2[[#This Row],[Rank Sharpe]])/3</f>
        <v>425</v>
      </c>
    </row>
    <row r="440" spans="1:48" x14ac:dyDescent="0.3">
      <c r="A440" t="s">
        <v>1076</v>
      </c>
      <c r="B440" t="s">
        <v>1077</v>
      </c>
      <c r="C440" t="s">
        <v>3084</v>
      </c>
      <c r="D440" t="s">
        <v>804</v>
      </c>
      <c r="E440">
        <v>11650.430331194901</v>
      </c>
      <c r="F440">
        <v>2481.4499999999998</v>
      </c>
      <c r="G440">
        <v>16.283298941429699</v>
      </c>
      <c r="H440">
        <f>(Table2[[#This Row],[1Y Return vs Nifty]]-AVERAGE(Table2[1Y Return vs Nifty]))/_xlfn.STDEV.P(Table2[1Y Return vs Nifty])</f>
        <v>-0.26140768720523444</v>
      </c>
      <c r="I440">
        <v>1.53291906778751</v>
      </c>
      <c r="J440">
        <f>(Table2[[#This Row],[1M Return vs Nifty]]-AVERAGE(Table2[1M Return vs Nifty]))/_xlfn.STDEV.P(Table2[1M Return vs Nifty])</f>
        <v>0.26803477217365607</v>
      </c>
      <c r="K440">
        <v>-11.663399634753301</v>
      </c>
      <c r="L440">
        <f>(Table2[[#This Row],[6M Return vs Nifty]]-AVERAGE(Table2[6M Return vs Nifty]))/_xlfn.STDEV.P(Table2[6M Return vs Nifty])</f>
        <v>-0.59327255559165448</v>
      </c>
      <c r="M440">
        <v>5.8309899076744198</v>
      </c>
      <c r="N440">
        <f>(Table2[[#This Row],[1W Return vs Nifty]]-AVERAGE(Table2[1W Return vs Nifty]))/_xlfn.STDEV.P(Table2[1W Return vs Nifty])</f>
        <v>1.2975568712312815</v>
      </c>
      <c r="O440">
        <v>2450.65</v>
      </c>
      <c r="P440">
        <v>2425.5618044488101</v>
      </c>
      <c r="Q440">
        <v>2316.48063625342</v>
      </c>
      <c r="R440">
        <v>56.371439979166801</v>
      </c>
      <c r="S440" s="1">
        <f>(Table2[[#This Row],[Close Price]]-Table2[[#This Row],[20D EMA]])/Table2[[#This Row],[20D EMA]]</f>
        <v>1.256809417909523E-2</v>
      </c>
      <c r="T440" s="1">
        <f>(Table2[[#This Row],[Close Price]]-Table2[[#This Row],[50D EMA]])/Table2[[#This Row],[50D EMA]]</f>
        <v>2.3041340545799805E-2</v>
      </c>
      <c r="U440" s="1">
        <f>(Table2[[#This Row],[Close Price]]-Table2[[#This Row],[200D EMA]])/Table2[[#This Row],[200D EMA]]</f>
        <v>7.1215515970551965E-2</v>
      </c>
      <c r="V440">
        <v>0.89266907424061703</v>
      </c>
      <c r="W440">
        <v>2436.0500000000002</v>
      </c>
      <c r="X440">
        <v>2575</v>
      </c>
      <c r="Y440">
        <v>2325.85</v>
      </c>
      <c r="Z440">
        <v>2575</v>
      </c>
      <c r="AA440">
        <v>2325.85</v>
      </c>
      <c r="AB440">
        <v>2575</v>
      </c>
      <c r="AC440" s="1">
        <f>(Table2[[#This Row],[Close Price]]/Table2[[#This Row],[Day Low]])-1</f>
        <v>1.8636727489172999E-2</v>
      </c>
      <c r="AD440" s="1">
        <f>(Table2[[#This Row],[Day High]]/Table2[[#This Row],[Close Price]])-1</f>
        <v>3.7699732011525544E-2</v>
      </c>
      <c r="AE440" s="1">
        <f>(Table2[[#This Row],[Close Price]]/Table2[[#This Row],[Current Week Low]])-1</f>
        <v>6.6900273018466239E-2</v>
      </c>
      <c r="AF440" s="1">
        <f>(Table2[[#This Row],[Current Week High]]/Table2[[#This Row],[Close Price]])-1</f>
        <v>3.7699732011525544E-2</v>
      </c>
      <c r="AG440" s="1">
        <f>(Table2[[#This Row],[Close Price]]/Table2[[#This Row],[Current Month Low]])-1</f>
        <v>6.6900273018466239E-2</v>
      </c>
      <c r="AH440" s="1">
        <f>(Table2[[#This Row],[Current Month High]]/Table2[[#This Row],[Close Price]])-1</f>
        <v>3.7699732011525544E-2</v>
      </c>
      <c r="AI440">
        <v>13.9656249370327</v>
      </c>
      <c r="AJ440">
        <v>56.855246523388097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-0.08</v>
      </c>
      <c r="AM440" t="s">
        <v>3120</v>
      </c>
      <c r="AN440">
        <v>2.0699999999999998</v>
      </c>
      <c r="AO440" t="s">
        <v>3121</v>
      </c>
      <c r="AP440">
        <v>4.8587081487174E-2</v>
      </c>
      <c r="AQ440">
        <f>(Table2[[#This Row],[Sharpe Ratio]]-AVERAGE(Table2[Sharpe Ratio]))/_xlfn.STDEV.P(Table2[Sharpe Ratio])</f>
        <v>-0.15784884476187119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0.55306255584617747</v>
      </c>
      <c r="AS440">
        <f>_xlfn.RANK.AVG(Table2[[#This Row],[1Y Return vs Nifty Z-Score]],Table2[1Y Return vs Nifty Z-Score])</f>
        <v>370</v>
      </c>
      <c r="AT440">
        <f>_xlfn.RANK.AVG(Table2[[#This Row],[6M Return vs Nifty Z-Score]],Table2[6M Return vs Nifty Z-Score])</f>
        <v>516</v>
      </c>
      <c r="AU440">
        <f>_xlfn.RANK.AVG(Table2[[#This Row],[Sharpe Ratio Z-Score]],Table2[Sharpe Ratio Z-Score])</f>
        <v>390</v>
      </c>
      <c r="AV440">
        <f>(Table2[[#This Row],[Rank 1Y]]+Table2[[#This Row],[Rank 6M]]+Table2[[#This Row],[Rank Sharpe]])/3</f>
        <v>425.33333333333331</v>
      </c>
    </row>
    <row r="441" spans="1:48" x14ac:dyDescent="0.3">
      <c r="A441" t="s">
        <v>199</v>
      </c>
      <c r="B441" t="s">
        <v>200</v>
      </c>
      <c r="C441" t="s">
        <v>3080</v>
      </c>
      <c r="D441" t="s">
        <v>201</v>
      </c>
      <c r="E441">
        <v>128219.9967971</v>
      </c>
      <c r="F441">
        <v>4829.95</v>
      </c>
      <c r="G441">
        <v>5.1046612244213403</v>
      </c>
      <c r="H441">
        <f>(Table2[[#This Row],[1Y Return vs Nifty]]-AVERAGE(Table2[1Y Return vs Nifty]))/_xlfn.STDEV.P(Table2[1Y Return vs Nifty])</f>
        <v>-0.43136208460038061</v>
      </c>
      <c r="I441">
        <v>7.9642223075147696</v>
      </c>
      <c r="J441">
        <f>(Table2[[#This Row],[1M Return vs Nifty]]-AVERAGE(Table2[1M Return vs Nifty]))/_xlfn.STDEV.P(Table2[1M Return vs Nifty])</f>
        <v>0.87193113970730907</v>
      </c>
      <c r="K441">
        <v>20.376740696208</v>
      </c>
      <c r="L441">
        <f>(Table2[[#This Row],[6M Return vs Nifty]]-AVERAGE(Table2[6M Return vs Nifty]))/_xlfn.STDEV.P(Table2[6M Return vs Nifty])</f>
        <v>0.50033626525967367</v>
      </c>
      <c r="M441">
        <v>1.36929941786215</v>
      </c>
      <c r="N441">
        <f>(Table2[[#This Row],[1W Return vs Nifty]]-AVERAGE(Table2[1W Return vs Nifty]))/_xlfn.STDEV.P(Table2[1W Return vs Nifty])</f>
        <v>0.41347528445813764</v>
      </c>
      <c r="O441">
        <v>4766.67</v>
      </c>
      <c r="P441">
        <v>4573.10485146473</v>
      </c>
      <c r="Q441">
        <v>4067.2773506297399</v>
      </c>
      <c r="R441">
        <v>52.505062778407101</v>
      </c>
      <c r="S441" s="1">
        <f>(Table2[[#This Row],[Close Price]]-Table2[[#This Row],[20D EMA]])/Table2[[#This Row],[20D EMA]]</f>
        <v>1.3275515191947364E-2</v>
      </c>
      <c r="T441" s="1">
        <f>(Table2[[#This Row],[Close Price]]-Table2[[#This Row],[50D EMA]])/Table2[[#This Row],[50D EMA]]</f>
        <v>5.6164281571852499E-2</v>
      </c>
      <c r="U441" s="1">
        <f>(Table2[[#This Row],[Close Price]]-Table2[[#This Row],[200D EMA]])/Table2[[#This Row],[200D EMA]]</f>
        <v>0.18751429608117939</v>
      </c>
      <c r="V441">
        <v>1.30228737655416</v>
      </c>
      <c r="W441">
        <v>4816.05</v>
      </c>
      <c r="X441">
        <v>4904.8</v>
      </c>
      <c r="Y441">
        <v>4778</v>
      </c>
      <c r="Z441">
        <v>5024.8500000000004</v>
      </c>
      <c r="AA441">
        <v>4778</v>
      </c>
      <c r="AB441">
        <v>5024.8500000000004</v>
      </c>
      <c r="AC441" s="1">
        <f>(Table2[[#This Row],[Close Price]]/Table2[[#This Row],[Day Low]])-1</f>
        <v>2.8861826600636853E-3</v>
      </c>
      <c r="AD441" s="1">
        <f>(Table2[[#This Row],[Day High]]/Table2[[#This Row],[Close Price]])-1</f>
        <v>1.5497054834936241E-2</v>
      </c>
      <c r="AE441" s="1">
        <f>(Table2[[#This Row],[Close Price]]/Table2[[#This Row],[Current Week Low]])-1</f>
        <v>1.0872750104646167E-2</v>
      </c>
      <c r="AF441" s="1">
        <f>(Table2[[#This Row],[Current Week High]]/Table2[[#This Row],[Close Price]])-1</f>
        <v>4.0352384600254698E-2</v>
      </c>
      <c r="AG441" s="1">
        <f>(Table2[[#This Row],[Close Price]]/Table2[[#This Row],[Current Month Low]])-1</f>
        <v>1.0872750104646167E-2</v>
      </c>
      <c r="AH441" s="1">
        <f>(Table2[[#This Row],[Current Month High]]/Table2[[#This Row],[Close Price]])-1</f>
        <v>4.0352384600254698E-2</v>
      </c>
      <c r="AI441">
        <v>4.0352384600254698</v>
      </c>
      <c r="AJ441">
        <v>46.5708736685582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0.04</v>
      </c>
      <c r="AM441" t="s">
        <v>3121</v>
      </c>
      <c r="AN441">
        <v>6.12</v>
      </c>
      <c r="AO441" t="s">
        <v>3121</v>
      </c>
      <c r="AP441">
        <v>-4.2333524042274001E-2</v>
      </c>
      <c r="AQ441">
        <f>(Table2[[#This Row],[Sharpe Ratio]]-AVERAGE(Table2[Sharpe Ratio]))/_xlfn.STDEV.P(Table2[Sharpe Ratio])</f>
        <v>-1.2155179558554301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0.13886264896930978</v>
      </c>
      <c r="AS441">
        <f>_xlfn.RANK.AVG(Table2[[#This Row],[1Y Return vs Nifty Z-Score]],Table2[1Y Return vs Nifty Z-Score])</f>
        <v>447</v>
      </c>
      <c r="AT441">
        <f>_xlfn.RANK.AVG(Table2[[#This Row],[6M Return vs Nifty Z-Score]],Table2[6M Return vs Nifty Z-Score])</f>
        <v>182</v>
      </c>
      <c r="AU441">
        <f>_xlfn.RANK.AVG(Table2[[#This Row],[Sharpe Ratio Z-Score]],Table2[Sharpe Ratio Z-Score])</f>
        <v>647</v>
      </c>
      <c r="AV441">
        <f>(Table2[[#This Row],[Rank 1Y]]+Table2[[#This Row],[Rank 6M]]+Table2[[#This Row],[Rank Sharpe]])/3</f>
        <v>425.33333333333331</v>
      </c>
    </row>
    <row r="442" spans="1:48" x14ac:dyDescent="0.3">
      <c r="A442" t="s">
        <v>1718</v>
      </c>
      <c r="B442" t="s">
        <v>1719</v>
      </c>
      <c r="C442" t="s">
        <v>3082</v>
      </c>
      <c r="D442" t="s">
        <v>204</v>
      </c>
      <c r="E442">
        <v>4586.9656328370002</v>
      </c>
      <c r="F442">
        <v>180.39</v>
      </c>
      <c r="G442">
        <v>-9.25634622289029</v>
      </c>
      <c r="H442">
        <f>(Table2[[#This Row],[1Y Return vs Nifty]]-AVERAGE(Table2[1Y Return vs Nifty]))/_xlfn.STDEV.P(Table2[1Y Return vs Nifty])</f>
        <v>-0.64969963417330323</v>
      </c>
      <c r="I442">
        <v>-18.076793587946799</v>
      </c>
      <c r="J442">
        <f>(Table2[[#This Row],[1M Return vs Nifty]]-AVERAGE(Table2[1M Return vs Nifty]))/_xlfn.STDEV.P(Table2[1M Return vs Nifty])</f>
        <v>-1.5733080785296274</v>
      </c>
      <c r="K442">
        <v>4.7767102303068096</v>
      </c>
      <c r="L442">
        <f>(Table2[[#This Row],[6M Return vs Nifty]]-AVERAGE(Table2[6M Return vs Nifty]))/_xlfn.STDEV.P(Table2[6M Return vs Nifty])</f>
        <v>-3.2131156756362599E-2</v>
      </c>
      <c r="M442">
        <v>-7.14479332960327</v>
      </c>
      <c r="N442">
        <f>(Table2[[#This Row],[1W Return vs Nifty]]-AVERAGE(Table2[1W Return vs Nifty]))/_xlfn.STDEV.P(Table2[1W Return vs Nifty])</f>
        <v>-1.2735876445595262</v>
      </c>
      <c r="O442">
        <v>196.78</v>
      </c>
      <c r="P442">
        <v>195.31335185639901</v>
      </c>
      <c r="Q442">
        <v>171.37274089469099</v>
      </c>
      <c r="R442">
        <v>22.928642972978999</v>
      </c>
      <c r="S442" s="1">
        <f>(Table2[[#This Row],[Close Price]]-Table2[[#This Row],[20D EMA]])/Table2[[#This Row],[20D EMA]]</f>
        <v>-8.3290984856184649E-2</v>
      </c>
      <c r="T442" s="1">
        <f>(Table2[[#This Row],[Close Price]]-Table2[[#This Row],[50D EMA]])/Table2[[#This Row],[50D EMA]]</f>
        <v>-7.6407228254273041E-2</v>
      </c>
      <c r="U442" s="1">
        <f>(Table2[[#This Row],[Close Price]]-Table2[[#This Row],[200D EMA]])/Table2[[#This Row],[200D EMA]]</f>
        <v>5.261781458493521E-2</v>
      </c>
      <c r="V442">
        <v>0.67404786395918004</v>
      </c>
      <c r="W442">
        <v>178.21</v>
      </c>
      <c r="X442">
        <v>182.5</v>
      </c>
      <c r="Y442">
        <v>177.1</v>
      </c>
      <c r="Z442">
        <v>194.76</v>
      </c>
      <c r="AA442">
        <v>177.1</v>
      </c>
      <c r="AB442">
        <v>220</v>
      </c>
      <c r="AC442" s="1">
        <f>(Table2[[#This Row],[Close Price]]/Table2[[#This Row],[Day Low]])-1</f>
        <v>1.2232759104427338E-2</v>
      </c>
      <c r="AD442" s="1">
        <f>(Table2[[#This Row],[Day High]]/Table2[[#This Row],[Close Price]])-1</f>
        <v>1.1696878984422732E-2</v>
      </c>
      <c r="AE442" s="1">
        <f>(Table2[[#This Row],[Close Price]]/Table2[[#This Row],[Current Week Low]])-1</f>
        <v>1.8577075098814122E-2</v>
      </c>
      <c r="AF442" s="1">
        <f>(Table2[[#This Row],[Current Week High]]/Table2[[#This Row],[Close Price]])-1</f>
        <v>7.9660735074006395E-2</v>
      </c>
      <c r="AG442" s="1">
        <f>(Table2[[#This Row],[Close Price]]/Table2[[#This Row],[Current Month Low]])-1</f>
        <v>1.8577075098814122E-2</v>
      </c>
      <c r="AH442" s="1">
        <f>(Table2[[#This Row],[Current Month High]]/Table2[[#This Row],[Close Price]])-1</f>
        <v>0.21957979932368765</v>
      </c>
      <c r="AI442">
        <v>25.1178003215255</v>
      </c>
      <c r="AJ442">
        <v>43.1098770329234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0.01</v>
      </c>
      <c r="AM442" t="s">
        <v>3121</v>
      </c>
      <c r="AN442">
        <v>-13.73</v>
      </c>
      <c r="AO442" t="s">
        <v>3120</v>
      </c>
      <c r="AP442">
        <v>4.5144603962435997E-2</v>
      </c>
      <c r="AQ442">
        <f>(Table2[[#This Row],[Sharpe Ratio]]-AVERAGE(Table2[Sharpe Ratio]))/_xlfn.STDEV.P(Table2[Sharpe Ratio])</f>
        <v>-0.19789479608772245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-3.726621310106542</v>
      </c>
      <c r="AS442">
        <f>_xlfn.RANK.AVG(Table2[[#This Row],[1Y Return vs Nifty Z-Score]],Table2[1Y Return vs Nifty Z-Score])</f>
        <v>556</v>
      </c>
      <c r="AT442">
        <f>_xlfn.RANK.AVG(Table2[[#This Row],[6M Return vs Nifty Z-Score]],Table2[6M Return vs Nifty Z-Score])</f>
        <v>325</v>
      </c>
      <c r="AU442">
        <f>_xlfn.RANK.AVG(Table2[[#This Row],[Sharpe Ratio Z-Score]],Table2[Sharpe Ratio Z-Score])</f>
        <v>395</v>
      </c>
      <c r="AV442">
        <f>(Table2[[#This Row],[Rank 1Y]]+Table2[[#This Row],[Rank 6M]]+Table2[[#This Row],[Rank Sharpe]])/3</f>
        <v>425.33333333333331</v>
      </c>
    </row>
    <row r="443" spans="1:48" x14ac:dyDescent="0.3">
      <c r="A443" t="s">
        <v>66</v>
      </c>
      <c r="B443" t="s">
        <v>67</v>
      </c>
      <c r="C443" t="s">
        <v>3083</v>
      </c>
      <c r="D443" t="s">
        <v>68</v>
      </c>
      <c r="E443">
        <v>363381.057324355</v>
      </c>
      <c r="F443">
        <v>3187.55</v>
      </c>
      <c r="G443">
        <v>3.02306449136892</v>
      </c>
      <c r="H443">
        <f>(Table2[[#This Row],[1Y Return vs Nifty]]-AVERAGE(Table2[1Y Return vs Nifty]))/_xlfn.STDEV.P(Table2[1Y Return vs Nifty])</f>
        <v>-0.46300963659567934</v>
      </c>
      <c r="I443">
        <v>1.81476709405064</v>
      </c>
      <c r="J443">
        <f>(Table2[[#This Row],[1M Return vs Nifty]]-AVERAGE(Table2[1M Return vs Nifty]))/_xlfn.STDEV.P(Table2[1M Return vs Nifty])</f>
        <v>0.29450017007395041</v>
      </c>
      <c r="K443">
        <v>-12.7273022936186</v>
      </c>
      <c r="L443">
        <f>(Table2[[#This Row],[6M Return vs Nifty]]-AVERAGE(Table2[6M Return vs Nifty]))/_xlfn.STDEV.P(Table2[6M Return vs Nifty])</f>
        <v>-0.62958617095800018</v>
      </c>
      <c r="M443">
        <v>1.16056558382601</v>
      </c>
      <c r="N443">
        <f>(Table2[[#This Row],[1W Return vs Nifty]]-AVERAGE(Table2[1W Return vs Nifty]))/_xlfn.STDEV.P(Table2[1W Return vs Nifty])</f>
        <v>0.37211478676577597</v>
      </c>
      <c r="O443">
        <v>3120.42</v>
      </c>
      <c r="P443">
        <v>3126.1129932796998</v>
      </c>
      <c r="Q443">
        <v>2990.8625523419901</v>
      </c>
      <c r="R443">
        <v>60.265928498108899</v>
      </c>
      <c r="S443" s="1">
        <f>(Table2[[#This Row],[Close Price]]-Table2[[#This Row],[20D EMA]])/Table2[[#This Row],[20D EMA]]</f>
        <v>2.1513129642804527E-2</v>
      </c>
      <c r="T443" s="1">
        <f>(Table2[[#This Row],[Close Price]]-Table2[[#This Row],[50D EMA]])/Table2[[#This Row],[50D EMA]]</f>
        <v>1.965284263632612E-2</v>
      </c>
      <c r="U443" s="1">
        <f>(Table2[[#This Row],[Close Price]]-Table2[[#This Row],[200D EMA]])/Table2[[#This Row],[200D EMA]]</f>
        <v>6.5762783884533355E-2</v>
      </c>
      <c r="V443">
        <v>0.83294201121175104</v>
      </c>
      <c r="W443">
        <v>3171.05</v>
      </c>
      <c r="X443">
        <v>3219.3</v>
      </c>
      <c r="Y443">
        <v>2996.3</v>
      </c>
      <c r="Z443">
        <v>3242.65</v>
      </c>
      <c r="AA443">
        <v>2996.3</v>
      </c>
      <c r="AB443">
        <v>3258</v>
      </c>
      <c r="AC443" s="1">
        <f>(Table2[[#This Row],[Close Price]]/Table2[[#This Row],[Day Low]])-1</f>
        <v>5.2033238201858456E-3</v>
      </c>
      <c r="AD443" s="1">
        <f>(Table2[[#This Row],[Day High]]/Table2[[#This Row],[Close Price]])-1</f>
        <v>9.9606280685793358E-3</v>
      </c>
      <c r="AE443" s="1">
        <f>(Table2[[#This Row],[Close Price]]/Table2[[#This Row],[Current Week Low]])-1</f>
        <v>6.3828722090578438E-2</v>
      </c>
      <c r="AF443" s="1">
        <f>(Table2[[#This Row],[Current Week High]]/Table2[[#This Row],[Close Price]])-1</f>
        <v>1.7286003356810076E-2</v>
      </c>
      <c r="AG443" s="1">
        <f>(Table2[[#This Row],[Close Price]]/Table2[[#This Row],[Current Month Low]])-1</f>
        <v>6.3828722090578438E-2</v>
      </c>
      <c r="AH443" s="1">
        <f>(Table2[[#This Row],[Current Month High]]/Table2[[#This Row],[Close Price]])-1</f>
        <v>2.2101614092327804E-2</v>
      </c>
      <c r="AI443">
        <v>17.453843861272698</v>
      </c>
      <c r="AJ443">
        <v>48.811858076563901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-7.0000000000000007E-2</v>
      </c>
      <c r="AM443" t="s">
        <v>3120</v>
      </c>
      <c r="AN443">
        <v>7.3</v>
      </c>
      <c r="AO443" t="s">
        <v>3121</v>
      </c>
      <c r="AP443">
        <v>7.9154214809735002E-2</v>
      </c>
      <c r="AQ443">
        <f>(Table2[[#This Row],[Sharpe Ratio]]-AVERAGE(Table2[Sharpe Ratio]))/_xlfn.STDEV.P(Table2[Sharpe Ratio])</f>
        <v>0.19773515670499278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463</v>
      </c>
      <c r="AT443">
        <f>_xlfn.RANK.AVG(Table2[[#This Row],[6M Return vs Nifty Z-Score]],Table2[6M Return vs Nifty Z-Score])</f>
        <v>534</v>
      </c>
      <c r="AU443">
        <f>_xlfn.RANK.AVG(Table2[[#This Row],[Sharpe Ratio Z-Score]],Table2[Sharpe Ratio Z-Score])</f>
        <v>282</v>
      </c>
      <c r="AV443">
        <f>(Table2[[#This Row],[Rank 1Y]]+Table2[[#This Row],[Rank 6M]]+Table2[[#This Row],[Rank Sharpe]])/3</f>
        <v>426.33333333333331</v>
      </c>
    </row>
    <row r="444" spans="1:48" x14ac:dyDescent="0.3">
      <c r="A444" t="s">
        <v>137</v>
      </c>
      <c r="B444" t="s">
        <v>138</v>
      </c>
      <c r="C444" t="s">
        <v>3076</v>
      </c>
      <c r="D444" t="s">
        <v>57</v>
      </c>
      <c r="E444">
        <v>206862.93316128</v>
      </c>
      <c r="F444">
        <v>325.60000000000002</v>
      </c>
      <c r="G444">
        <v>6.6977332933613702</v>
      </c>
      <c r="H444">
        <f>(Table2[[#This Row],[1Y Return vs Nifty]]-AVERAGE(Table2[1Y Return vs Nifty]))/_xlfn.STDEV.P(Table2[1Y Return vs Nifty])</f>
        <v>-0.40714181641226371</v>
      </c>
      <c r="I444">
        <v>-6.2307590566661997</v>
      </c>
      <c r="J444">
        <f>(Table2[[#This Row],[1M Return vs Nifty]]-AVERAGE(Table2[1M Return vs Nifty]))/_xlfn.STDEV.P(Table2[1M Return vs Nifty])</f>
        <v>-0.46097097414175303</v>
      </c>
      <c r="K444">
        <v>7.4000745801503296</v>
      </c>
      <c r="L444">
        <f>(Table2[[#This Row],[6M Return vs Nifty]]-AVERAGE(Table2[6M Return vs Nifty]))/_xlfn.STDEV.P(Table2[6M Return vs Nifty])</f>
        <v>5.7410723012604886E-2</v>
      </c>
      <c r="M444">
        <v>1.40148455285103</v>
      </c>
      <c r="N444">
        <f>(Table2[[#This Row],[1W Return vs Nifty]]-AVERAGE(Table2[1W Return vs Nifty]))/_xlfn.STDEV.P(Table2[1W Return vs Nifty])</f>
        <v>0.41985275176037412</v>
      </c>
      <c r="O444">
        <v>331.62</v>
      </c>
      <c r="P444">
        <v>340.50041737024401</v>
      </c>
      <c r="Q444">
        <v>301.027122945884</v>
      </c>
      <c r="R444">
        <v>45.275412547003498</v>
      </c>
      <c r="S444" s="1">
        <f>(Table2[[#This Row],[Close Price]]-Table2[[#This Row],[20D EMA]])/Table2[[#This Row],[20D EMA]]</f>
        <v>-1.8153308003136064E-2</v>
      </c>
      <c r="T444" s="1">
        <f>(Table2[[#This Row],[Close Price]]-Table2[[#This Row],[50D EMA]])/Table2[[#This Row],[50D EMA]]</f>
        <v>-4.3760349797286678E-2</v>
      </c>
      <c r="U444" s="1">
        <f>(Table2[[#This Row],[Close Price]]-Table2[[#This Row],[200D EMA]])/Table2[[#This Row],[200D EMA]]</f>
        <v>8.1630109651393487E-2</v>
      </c>
      <c r="V444">
        <v>0.69201739277218599</v>
      </c>
      <c r="W444">
        <v>324.5</v>
      </c>
      <c r="X444">
        <v>330.5</v>
      </c>
      <c r="Y444">
        <v>310</v>
      </c>
      <c r="Z444">
        <v>337.2</v>
      </c>
      <c r="AA444">
        <v>310</v>
      </c>
      <c r="AB444">
        <v>337.2</v>
      </c>
      <c r="AC444" s="1">
        <f>(Table2[[#This Row],[Close Price]]/Table2[[#This Row],[Day Low]])-1</f>
        <v>3.3898305084747449E-3</v>
      </c>
      <c r="AD444" s="1">
        <f>(Table2[[#This Row],[Day High]]/Table2[[#This Row],[Close Price]])-1</f>
        <v>1.5049140049139931E-2</v>
      </c>
      <c r="AE444" s="1">
        <f>(Table2[[#This Row],[Close Price]]/Table2[[#This Row],[Current Week Low]])-1</f>
        <v>5.0322580645161263E-2</v>
      </c>
      <c r="AF444" s="1">
        <f>(Table2[[#This Row],[Current Week High]]/Table2[[#This Row],[Close Price]])-1</f>
        <v>3.5626535626535505E-2</v>
      </c>
      <c r="AG444" s="1">
        <f>(Table2[[#This Row],[Close Price]]/Table2[[#This Row],[Current Month Low]])-1</f>
        <v>5.0322580645161263E-2</v>
      </c>
      <c r="AH444" s="1">
        <f>(Table2[[#This Row],[Current Month High]]/Table2[[#This Row],[Close Price]])-1</f>
        <v>3.5626535626535505E-2</v>
      </c>
      <c r="AI444">
        <v>21.222358722358699</v>
      </c>
      <c r="AJ444">
        <v>60.552268244575899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-0.16</v>
      </c>
      <c r="AM444" t="s">
        <v>3120</v>
      </c>
      <c r="AN444">
        <v>-2.72</v>
      </c>
      <c r="AO444" t="s">
        <v>3120</v>
      </c>
      <c r="AQ444">
        <f>(Table2[[#This Row],[Sharpe Ratio]]-AVERAGE(Table2[Sharpe Ratio]))/_xlfn.STDEV.P(Table2[Sharpe Ratio])</f>
        <v>-0.72305686320743012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434</v>
      </c>
      <c r="AT444">
        <f>_xlfn.RANK.AVG(Table2[[#This Row],[6M Return vs Nifty Z-Score]],Table2[6M Return vs Nifty Z-Score])</f>
        <v>297</v>
      </c>
      <c r="AU444">
        <f>_xlfn.RANK.AVG(Table2[[#This Row],[Sharpe Ratio Z-Score]],Table2[Sharpe Ratio Z-Score])</f>
        <v>548.5</v>
      </c>
      <c r="AV444">
        <f>(Table2[[#This Row],[Rank 1Y]]+Table2[[#This Row],[Rank 6M]]+Table2[[#This Row],[Rank Sharpe]])/3</f>
        <v>426.5</v>
      </c>
    </row>
    <row r="445" spans="1:48" x14ac:dyDescent="0.3">
      <c r="A445" t="s">
        <v>1322</v>
      </c>
      <c r="B445" t="s">
        <v>1323</v>
      </c>
      <c r="C445" t="s">
        <v>3087</v>
      </c>
      <c r="D445" t="s">
        <v>156</v>
      </c>
      <c r="E445">
        <v>8292.6051000000007</v>
      </c>
      <c r="F445">
        <v>442.65</v>
      </c>
      <c r="G445">
        <v>3.7602322378722</v>
      </c>
      <c r="H445">
        <f>(Table2[[#This Row],[1Y Return vs Nifty]]-AVERAGE(Table2[1Y Return vs Nifty]))/_xlfn.STDEV.P(Table2[1Y Return vs Nifty])</f>
        <v>-0.45180210815547583</v>
      </c>
      <c r="I445">
        <v>-14.9191239474571</v>
      </c>
      <c r="J445">
        <f>(Table2[[#This Row],[1M Return vs Nifty]]-AVERAGE(Table2[1M Return vs Nifty]))/_xlfn.STDEV.P(Table2[1M Return vs Nifty])</f>
        <v>-1.2768043755190546</v>
      </c>
      <c r="K445">
        <v>-15.618140081899901</v>
      </c>
      <c r="L445">
        <f>(Table2[[#This Row],[6M Return vs Nifty]]-AVERAGE(Table2[6M Return vs Nifty]))/_xlfn.STDEV.P(Table2[6M Return vs Nifty])</f>
        <v>-0.72825757727078022</v>
      </c>
      <c r="M445">
        <v>-4.16621065877061</v>
      </c>
      <c r="N445">
        <f>(Table2[[#This Row],[1W Return vs Nifty]]-AVERAGE(Table2[1W Return vs Nifty]))/_xlfn.STDEV.P(Table2[1W Return vs Nifty])</f>
        <v>-0.68338307972528434</v>
      </c>
      <c r="O445">
        <v>471.16</v>
      </c>
      <c r="P445">
        <v>468.152066858382</v>
      </c>
      <c r="Q445">
        <v>425.38650545546301</v>
      </c>
      <c r="R445">
        <v>27.096427996403602</v>
      </c>
      <c r="S445" s="1">
        <f>(Table2[[#This Row],[Close Price]]-Table2[[#This Row],[20D EMA]])/Table2[[#This Row],[20D EMA]]</f>
        <v>-6.0510230070464487E-2</v>
      </c>
      <c r="T445" s="1">
        <f>(Table2[[#This Row],[Close Price]]-Table2[[#This Row],[50D EMA]])/Table2[[#This Row],[50D EMA]]</f>
        <v>-5.4473895692735468E-2</v>
      </c>
      <c r="U445" s="1">
        <f>(Table2[[#This Row],[Close Price]]-Table2[[#This Row],[200D EMA]])/Table2[[#This Row],[200D EMA]]</f>
        <v>4.0583079912356122E-2</v>
      </c>
      <c r="V445">
        <v>0.36775516384423301</v>
      </c>
      <c r="W445">
        <v>441.5</v>
      </c>
      <c r="X445">
        <v>456.6</v>
      </c>
      <c r="Y445">
        <v>436.65</v>
      </c>
      <c r="Z445">
        <v>464</v>
      </c>
      <c r="AA445">
        <v>436.65</v>
      </c>
      <c r="AB445">
        <v>493.7</v>
      </c>
      <c r="AC445" s="1">
        <f>(Table2[[#This Row],[Close Price]]/Table2[[#This Row],[Day Low]])-1</f>
        <v>2.604756511891182E-3</v>
      </c>
      <c r="AD445" s="1">
        <f>(Table2[[#This Row],[Day High]]/Table2[[#This Row],[Close Price]])-1</f>
        <v>3.1514740765842264E-2</v>
      </c>
      <c r="AE445" s="1">
        <f>(Table2[[#This Row],[Close Price]]/Table2[[#This Row],[Current Week Low]])-1</f>
        <v>1.3740982480247244E-2</v>
      </c>
      <c r="AF445" s="1">
        <f>(Table2[[#This Row],[Current Week High]]/Table2[[#This Row],[Close Price]])-1</f>
        <v>4.8232237659550536E-2</v>
      </c>
      <c r="AG445" s="1">
        <f>(Table2[[#This Row],[Close Price]]/Table2[[#This Row],[Current Month Low]])-1</f>
        <v>1.3740982480247244E-2</v>
      </c>
      <c r="AH445" s="1">
        <f>(Table2[[#This Row],[Current Month High]]/Table2[[#This Row],[Close Price]])-1</f>
        <v>0.11532813735456915</v>
      </c>
      <c r="AI445">
        <v>23.686885801423202</v>
      </c>
      <c r="AJ445">
        <v>30.1911764705882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0.02</v>
      </c>
      <c r="AM445" t="s">
        <v>3121</v>
      </c>
      <c r="AN445">
        <v>-10.08</v>
      </c>
      <c r="AO445" t="s">
        <v>3120</v>
      </c>
      <c r="AP445">
        <v>8.7316180296362997E-2</v>
      </c>
      <c r="AQ445">
        <f>(Table2[[#This Row],[Sharpe Ratio]]-AVERAGE(Table2[Sharpe Ratio]))/_xlfn.STDEV.P(Table2[Sharpe Ratio])</f>
        <v>0.29268237720301432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-2.8475647634675805</v>
      </c>
      <c r="AS445">
        <f>_xlfn.RANK.AVG(Table2[[#This Row],[1Y Return vs Nifty Z-Score]],Table2[1Y Return vs Nifty Z-Score])</f>
        <v>455</v>
      </c>
      <c r="AT445">
        <f>_xlfn.RANK.AVG(Table2[[#This Row],[6M Return vs Nifty Z-Score]],Table2[6M Return vs Nifty Z-Score])</f>
        <v>568</v>
      </c>
      <c r="AU445">
        <f>_xlfn.RANK.AVG(Table2[[#This Row],[Sharpe Ratio Z-Score]],Table2[Sharpe Ratio Z-Score])</f>
        <v>257</v>
      </c>
      <c r="AV445">
        <f>(Table2[[#This Row],[Rank 1Y]]+Table2[[#This Row],[Rank 6M]]+Table2[[#This Row],[Rank Sharpe]])/3</f>
        <v>426.66666666666669</v>
      </c>
    </row>
    <row r="446" spans="1:48" x14ac:dyDescent="0.3">
      <c r="A446" t="s">
        <v>205</v>
      </c>
      <c r="B446" t="s">
        <v>206</v>
      </c>
      <c r="C446" t="s">
        <v>3080</v>
      </c>
      <c r="D446" t="s">
        <v>54</v>
      </c>
      <c r="E446">
        <v>127170.498402</v>
      </c>
      <c r="F446">
        <v>1574.75</v>
      </c>
      <c r="G446">
        <v>0.26506796884015599</v>
      </c>
      <c r="H446">
        <f>(Table2[[#This Row],[1Y Return vs Nifty]]-AVERAGE(Table2[1Y Return vs Nifty]))/_xlfn.STDEV.P(Table2[1Y Return vs Nifty])</f>
        <v>-0.50494083151141622</v>
      </c>
      <c r="I446">
        <v>5.4774946628363299</v>
      </c>
      <c r="J446">
        <f>(Table2[[#This Row],[1M Return vs Nifty]]-AVERAGE(Table2[1M Return vs Nifty]))/_xlfn.STDEV.P(Table2[1M Return vs Nifty])</f>
        <v>0.63842857643359974</v>
      </c>
      <c r="K446">
        <v>-2.4906968004630299</v>
      </c>
      <c r="L446">
        <f>(Table2[[#This Row],[6M Return vs Nifty]]-AVERAGE(Table2[6M Return vs Nifty]))/_xlfn.STDEV.P(Table2[6M Return vs Nifty])</f>
        <v>-0.28018563939814944</v>
      </c>
      <c r="M446">
        <v>4.0982896592323099</v>
      </c>
      <c r="N446">
        <f>(Table2[[#This Row],[1W Return vs Nifty]]-AVERAGE(Table2[1W Return vs Nifty]))/_xlfn.STDEV.P(Table2[1W Return vs Nifty])</f>
        <v>0.95422324274613413</v>
      </c>
      <c r="O446">
        <v>1532.91</v>
      </c>
      <c r="P446">
        <v>1508.82034734388</v>
      </c>
      <c r="Q446">
        <v>1396.16538492008</v>
      </c>
      <c r="R446">
        <v>67.748496031100302</v>
      </c>
      <c r="S446" s="1">
        <f>(Table2[[#This Row],[Close Price]]-Table2[[#This Row],[20D EMA]])/Table2[[#This Row],[20D EMA]]</f>
        <v>2.7294492175013483E-2</v>
      </c>
      <c r="T446" s="1">
        <f>(Table2[[#This Row],[Close Price]]-Table2[[#This Row],[50D EMA]])/Table2[[#This Row],[50D EMA]]</f>
        <v>4.3696158241888911E-2</v>
      </c>
      <c r="U446" s="1">
        <f>(Table2[[#This Row],[Close Price]]-Table2[[#This Row],[200D EMA]])/Table2[[#This Row],[200D EMA]]</f>
        <v>0.12791078836991984</v>
      </c>
      <c r="V446">
        <v>1.06953232430324</v>
      </c>
      <c r="W446">
        <v>1561.5</v>
      </c>
      <c r="X446">
        <v>1581.2</v>
      </c>
      <c r="Y446">
        <v>1472</v>
      </c>
      <c r="Z446">
        <v>1589.65</v>
      </c>
      <c r="AA446">
        <v>1472</v>
      </c>
      <c r="AB446">
        <v>1589.65</v>
      </c>
      <c r="AC446" s="1">
        <f>(Table2[[#This Row],[Close Price]]/Table2[[#This Row],[Day Low]])-1</f>
        <v>8.4854306756323439E-3</v>
      </c>
      <c r="AD446" s="1">
        <f>(Table2[[#This Row],[Day High]]/Table2[[#This Row],[Close Price]])-1</f>
        <v>4.0958882362280846E-3</v>
      </c>
      <c r="AE446" s="1">
        <f>(Table2[[#This Row],[Close Price]]/Table2[[#This Row],[Current Week Low]])-1</f>
        <v>6.9802989130434812E-2</v>
      </c>
      <c r="AF446" s="1">
        <f>(Table2[[#This Row],[Current Week High]]/Table2[[#This Row],[Close Price]])-1</f>
        <v>9.4618193364026659E-3</v>
      </c>
      <c r="AG446" s="1">
        <f>(Table2[[#This Row],[Close Price]]/Table2[[#This Row],[Current Month Low]])-1</f>
        <v>6.9802989130434812E-2</v>
      </c>
      <c r="AH446" s="1">
        <f>(Table2[[#This Row],[Current Month High]]/Table2[[#This Row],[Close Price]])-1</f>
        <v>9.4618193364026659E-3</v>
      </c>
      <c r="AI446">
        <v>1.6034291157326499</v>
      </c>
      <c r="AJ446">
        <v>39.112190812720797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-0.08</v>
      </c>
      <c r="AM446" t="s">
        <v>3120</v>
      </c>
      <c r="AN446">
        <v>4.74</v>
      </c>
      <c r="AO446" t="s">
        <v>3121</v>
      </c>
      <c r="AP446">
        <v>5.0266375459363001E-2</v>
      </c>
      <c r="AQ446">
        <f>(Table2[[#This Row],[Sharpe Ratio]]-AVERAGE(Table2[Sharpe Ratio]))/_xlfn.STDEV.P(Table2[Sharpe Ratio])</f>
        <v>-0.13831380809458188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0.66921154017558626</v>
      </c>
      <c r="AS446">
        <f>_xlfn.RANK.AVG(Table2[[#This Row],[1Y Return vs Nifty Z-Score]],Table2[1Y Return vs Nifty Z-Score])</f>
        <v>487</v>
      </c>
      <c r="AT446">
        <f>_xlfn.RANK.AVG(Table2[[#This Row],[6M Return vs Nifty Z-Score]],Table2[6M Return vs Nifty Z-Score])</f>
        <v>410</v>
      </c>
      <c r="AU446">
        <f>_xlfn.RANK.AVG(Table2[[#This Row],[Sharpe Ratio Z-Score]],Table2[Sharpe Ratio Z-Score])</f>
        <v>384</v>
      </c>
      <c r="AV446">
        <f>(Table2[[#This Row],[Rank 1Y]]+Table2[[#This Row],[Rank 6M]]+Table2[[#This Row],[Rank Sharpe]])/3</f>
        <v>427</v>
      </c>
    </row>
    <row r="447" spans="1:48" x14ac:dyDescent="0.3">
      <c r="A447" t="s">
        <v>985</v>
      </c>
      <c r="B447" t="s">
        <v>986</v>
      </c>
      <c r="C447" t="s">
        <v>3088</v>
      </c>
      <c r="D447" t="s">
        <v>347</v>
      </c>
      <c r="E447">
        <v>13865.560420600001</v>
      </c>
      <c r="F447">
        <v>1000.3</v>
      </c>
      <c r="G447">
        <v>1.9089332517793001</v>
      </c>
      <c r="H447">
        <f>(Table2[[#This Row],[1Y Return vs Nifty]]-AVERAGE(Table2[1Y Return vs Nifty]))/_xlfn.STDEV.P(Table2[1Y Return vs Nifty])</f>
        <v>-0.4799483287902982</v>
      </c>
      <c r="I447">
        <v>12.5114417061708</v>
      </c>
      <c r="J447">
        <f>(Table2[[#This Row],[1M Return vs Nifty]]-AVERAGE(Table2[1M Return vs Nifty]))/_xlfn.STDEV.P(Table2[1M Return vs Nifty])</f>
        <v>1.2989129153860117</v>
      </c>
      <c r="K447">
        <v>19.233592743943699</v>
      </c>
      <c r="L447">
        <f>(Table2[[#This Row],[6M Return vs Nifty]]-AVERAGE(Table2[6M Return vs Nifty]))/_xlfn.STDEV.P(Table2[6M Return vs Nifty])</f>
        <v>0.46131781305500869</v>
      </c>
      <c r="M447">
        <v>5.5384555414952699</v>
      </c>
      <c r="N447">
        <f>(Table2[[#This Row],[1W Return vs Nifty]]-AVERAGE(Table2[1W Return vs Nifty]))/_xlfn.STDEV.P(Table2[1W Return vs Nifty])</f>
        <v>1.2395913428675647</v>
      </c>
      <c r="O447">
        <v>937.2</v>
      </c>
      <c r="P447">
        <v>865.53973816843802</v>
      </c>
      <c r="Q447">
        <v>785.85225778761298</v>
      </c>
      <c r="R447">
        <v>79.3775575377461</v>
      </c>
      <c r="S447" s="1">
        <f>(Table2[[#This Row],[Close Price]]-Table2[[#This Row],[20D EMA]])/Table2[[#This Row],[20D EMA]]</f>
        <v>6.7328211694408779E-2</v>
      </c>
      <c r="T447" s="1">
        <f>(Table2[[#This Row],[Close Price]]-Table2[[#This Row],[50D EMA]])/Table2[[#This Row],[50D EMA]]</f>
        <v>0.15569506042175149</v>
      </c>
      <c r="U447" s="1">
        <f>(Table2[[#This Row],[Close Price]]-Table2[[#This Row],[200D EMA]])/Table2[[#This Row],[200D EMA]]</f>
        <v>0.27288557115826767</v>
      </c>
      <c r="V447">
        <v>2.0245143296130999</v>
      </c>
      <c r="W447">
        <v>995.1</v>
      </c>
      <c r="X447">
        <v>1005</v>
      </c>
      <c r="Y447">
        <v>960.5</v>
      </c>
      <c r="Z447">
        <v>1021</v>
      </c>
      <c r="AA447">
        <v>944.15</v>
      </c>
      <c r="AB447">
        <v>1021</v>
      </c>
      <c r="AC447" s="1">
        <f>(Table2[[#This Row],[Close Price]]/Table2[[#This Row],[Day Low]])-1</f>
        <v>5.2256054667871865E-3</v>
      </c>
      <c r="AD447" s="1">
        <f>(Table2[[#This Row],[Day High]]/Table2[[#This Row],[Close Price]])-1</f>
        <v>4.6985904228731279E-3</v>
      </c>
      <c r="AE447" s="1">
        <f>(Table2[[#This Row],[Close Price]]/Table2[[#This Row],[Current Week Low]])-1</f>
        <v>4.1436751691827034E-2</v>
      </c>
      <c r="AF447" s="1">
        <f>(Table2[[#This Row],[Current Week High]]/Table2[[#This Row],[Close Price]])-1</f>
        <v>2.0693791862441246E-2</v>
      </c>
      <c r="AG447" s="1">
        <f>(Table2[[#This Row],[Close Price]]/Table2[[#This Row],[Current Month Low]])-1</f>
        <v>5.9471482285653687E-2</v>
      </c>
      <c r="AH447" s="1">
        <f>(Table2[[#This Row],[Current Month High]]/Table2[[#This Row],[Close Price]])-1</f>
        <v>2.0693791862441246E-2</v>
      </c>
      <c r="AI447">
        <v>2.0693791862441202</v>
      </c>
      <c r="AJ447">
        <v>54.570037858301703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0.28000000000000003</v>
      </c>
      <c r="AM447" t="s">
        <v>3121</v>
      </c>
      <c r="AN447">
        <v>8.11</v>
      </c>
      <c r="AO447" t="s">
        <v>3121</v>
      </c>
      <c r="AP447">
        <v>-2.8518709500993999E-2</v>
      </c>
      <c r="AQ447">
        <f>(Table2[[#This Row],[Sharpe Ratio]]-AVERAGE(Table2[Sharpe Ratio]))/_xlfn.STDEV.P(Table2[Sharpe Ratio])</f>
        <v>-1.0548117822580103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1.4650619602602766</v>
      </c>
      <c r="AS447">
        <f>_xlfn.RANK.AVG(Table2[[#This Row],[1Y Return vs Nifty Z-Score]],Table2[1Y Return vs Nifty Z-Score])</f>
        <v>468</v>
      </c>
      <c r="AT447">
        <f>_xlfn.RANK.AVG(Table2[[#This Row],[6M Return vs Nifty Z-Score]],Table2[6M Return vs Nifty Z-Score])</f>
        <v>193</v>
      </c>
      <c r="AU447">
        <f>_xlfn.RANK.AVG(Table2[[#This Row],[Sharpe Ratio Z-Score]],Table2[Sharpe Ratio Z-Score])</f>
        <v>621</v>
      </c>
      <c r="AV447">
        <f>(Table2[[#This Row],[Rank 1Y]]+Table2[[#This Row],[Rank 6M]]+Table2[[#This Row],[Rank Sharpe]])/3</f>
        <v>427.33333333333331</v>
      </c>
    </row>
    <row r="448" spans="1:48" x14ac:dyDescent="0.3">
      <c r="A448" t="s">
        <v>411</v>
      </c>
      <c r="B448" t="s">
        <v>412</v>
      </c>
      <c r="C448" t="s">
        <v>3076</v>
      </c>
      <c r="D448" t="s">
        <v>413</v>
      </c>
      <c r="E448">
        <v>55116.301985459999</v>
      </c>
      <c r="F448">
        <v>211.8</v>
      </c>
      <c r="G448">
        <v>-10.643437937740901</v>
      </c>
      <c r="H448">
        <f>(Table2[[#This Row],[1Y Return vs Nifty]]-AVERAGE(Table2[1Y Return vs Nifty]))/_xlfn.STDEV.P(Table2[1Y Return vs Nifty])</f>
        <v>-0.67078828043746763</v>
      </c>
      <c r="I448">
        <v>-9.0088796344761608</v>
      </c>
      <c r="J448">
        <f>(Table2[[#This Row],[1M Return vs Nifty]]-AVERAGE(Table2[1M Return vs Nifty]))/_xlfn.STDEV.P(Table2[1M Return vs Nifty])</f>
        <v>-0.72183519760839165</v>
      </c>
      <c r="K448">
        <v>0.85220697853073202</v>
      </c>
      <c r="L448">
        <f>(Table2[[#This Row],[6M Return vs Nifty]]-AVERAGE(Table2[6M Return vs Nifty]))/_xlfn.STDEV.P(Table2[6M Return vs Nifty])</f>
        <v>-0.16608410856209116</v>
      </c>
      <c r="M448">
        <v>-0.60613429789426299</v>
      </c>
      <c r="N448">
        <f>(Table2[[#This Row],[1W Return vs Nifty]]-AVERAGE(Table2[1W Return vs Nifty]))/_xlfn.STDEV.P(Table2[1W Return vs Nifty])</f>
        <v>2.2044149111817304E-2</v>
      </c>
      <c r="O448">
        <v>217.62</v>
      </c>
      <c r="P448">
        <v>221.361996113462</v>
      </c>
      <c r="Q448">
        <v>202.70354659386999</v>
      </c>
      <c r="R448">
        <v>42.098608368951901</v>
      </c>
      <c r="S448" s="1">
        <f>(Table2[[#This Row],[Close Price]]-Table2[[#This Row],[20D EMA]])/Table2[[#This Row],[20D EMA]]</f>
        <v>-2.6743865453542841E-2</v>
      </c>
      <c r="T448" s="1">
        <f>(Table2[[#This Row],[Close Price]]-Table2[[#This Row],[50D EMA]])/Table2[[#This Row],[50D EMA]]</f>
        <v>-4.3196195739764021E-2</v>
      </c>
      <c r="U448" s="1">
        <f>(Table2[[#This Row],[Close Price]]-Table2[[#This Row],[200D EMA]])/Table2[[#This Row],[200D EMA]]</f>
        <v>4.4875649977429218E-2</v>
      </c>
      <c r="V448">
        <v>0.97356226368277998</v>
      </c>
      <c r="W448">
        <v>210</v>
      </c>
      <c r="X448">
        <v>213.78</v>
      </c>
      <c r="Y448">
        <v>200.05</v>
      </c>
      <c r="Z448">
        <v>214.15</v>
      </c>
      <c r="AA448">
        <v>200.05</v>
      </c>
      <c r="AB448">
        <v>229.4</v>
      </c>
      <c r="AC448" s="1">
        <f>(Table2[[#This Row],[Close Price]]/Table2[[#This Row],[Day Low]])-1</f>
        <v>8.5714285714286742E-3</v>
      </c>
      <c r="AD448" s="1">
        <f>(Table2[[#This Row],[Day High]]/Table2[[#This Row],[Close Price]])-1</f>
        <v>9.348441926345652E-3</v>
      </c>
      <c r="AE448" s="1">
        <f>(Table2[[#This Row],[Close Price]]/Table2[[#This Row],[Current Week Low]])-1</f>
        <v>5.8735316170957175E-2</v>
      </c>
      <c r="AF448" s="1">
        <f>(Table2[[#This Row],[Current Week High]]/Table2[[#This Row],[Close Price]])-1</f>
        <v>1.1095372993390029E-2</v>
      </c>
      <c r="AG448" s="1">
        <f>(Table2[[#This Row],[Close Price]]/Table2[[#This Row],[Current Month Low]])-1</f>
        <v>5.8735316170957175E-2</v>
      </c>
      <c r="AH448" s="1">
        <f>(Table2[[#This Row],[Current Month High]]/Table2[[#This Row],[Close Price]])-1</f>
        <v>8.3097261567516512E-2</v>
      </c>
      <c r="AI448">
        <v>16.572237960339901</v>
      </c>
      <c r="AJ448">
        <v>36.645161290322498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-0.12</v>
      </c>
      <c r="AM448" t="s">
        <v>3120</v>
      </c>
      <c r="AN448">
        <v>-1.72</v>
      </c>
      <c r="AO448" t="s">
        <v>3120</v>
      </c>
      <c r="AP448">
        <v>6.1276804587268002E-2</v>
      </c>
      <c r="AQ448">
        <f>(Table2[[#This Row],[Sharpe Ratio]]-AVERAGE(Table2[Sharpe Ratio]))/_xlfn.STDEV.P(Table2[Sharpe Ratio])</f>
        <v>-1.0230732529295201E-2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569</v>
      </c>
      <c r="AT448">
        <f>_xlfn.RANK.AVG(Table2[[#This Row],[6M Return vs Nifty Z-Score]],Table2[6M Return vs Nifty Z-Score])</f>
        <v>367</v>
      </c>
      <c r="AU448">
        <f>_xlfn.RANK.AVG(Table2[[#This Row],[Sharpe Ratio Z-Score]],Table2[Sharpe Ratio Z-Score])</f>
        <v>346</v>
      </c>
      <c r="AV448">
        <f>(Table2[[#This Row],[Rank 1Y]]+Table2[[#This Row],[Rank 6M]]+Table2[[#This Row],[Rank Sharpe]])/3</f>
        <v>427.33333333333331</v>
      </c>
    </row>
    <row r="449" spans="1:48" x14ac:dyDescent="0.3">
      <c r="A449" t="s">
        <v>564</v>
      </c>
      <c r="B449" t="s">
        <v>565</v>
      </c>
      <c r="C449" t="s">
        <v>3080</v>
      </c>
      <c r="D449" t="s">
        <v>54</v>
      </c>
      <c r="E449">
        <v>34647.116531170002</v>
      </c>
      <c r="F449">
        <v>1365.65</v>
      </c>
      <c r="G449">
        <v>25.6408901800439</v>
      </c>
      <c r="H449">
        <f>(Table2[[#This Row],[1Y Return vs Nifty]]-AVERAGE(Table2[1Y Return vs Nifty]))/_xlfn.STDEV.P(Table2[1Y Return vs Nifty])</f>
        <v>-0.11913956650131101</v>
      </c>
      <c r="I449">
        <v>14.8255981379743</v>
      </c>
      <c r="J449">
        <f>(Table2[[#This Row],[1M Return vs Nifty]]-AVERAGE(Table2[1M Return vs Nifty]))/_xlfn.STDEV.P(Table2[1M Return vs Nifty])</f>
        <v>1.5162111224489458</v>
      </c>
      <c r="K449">
        <v>2.3556595884285598</v>
      </c>
      <c r="L449">
        <f>(Table2[[#This Row],[6M Return vs Nifty]]-AVERAGE(Table2[6M Return vs Nifty]))/_xlfn.STDEV.P(Table2[6M Return vs Nifty])</f>
        <v>-0.11476757190112689</v>
      </c>
      <c r="M449">
        <v>7.3832372703845897</v>
      </c>
      <c r="N449">
        <f>(Table2[[#This Row],[1W Return vs Nifty]]-AVERAGE(Table2[1W Return vs Nifty]))/_xlfn.STDEV.P(Table2[1W Return vs Nifty])</f>
        <v>1.6051338568206552</v>
      </c>
      <c r="O449">
        <v>1284.04</v>
      </c>
      <c r="P449">
        <v>1246.6950339801999</v>
      </c>
      <c r="Q449">
        <v>1163.70815175396</v>
      </c>
      <c r="R449">
        <v>81.975581140655507</v>
      </c>
      <c r="S449" s="1">
        <f>(Table2[[#This Row],[Close Price]]-Table2[[#This Row],[20D EMA]])/Table2[[#This Row],[20D EMA]]</f>
        <v>6.3557210055761607E-2</v>
      </c>
      <c r="T449" s="1">
        <f>(Table2[[#This Row],[Close Price]]-Table2[[#This Row],[50D EMA]])/Table2[[#This Row],[50D EMA]]</f>
        <v>9.5416250789115933E-2</v>
      </c>
      <c r="U449" s="1">
        <f>(Table2[[#This Row],[Close Price]]-Table2[[#This Row],[200D EMA]])/Table2[[#This Row],[200D EMA]]</f>
        <v>0.17353307007574881</v>
      </c>
      <c r="V449">
        <v>0.96905655792449197</v>
      </c>
      <c r="W449">
        <v>1360.15</v>
      </c>
      <c r="X449">
        <v>1393</v>
      </c>
      <c r="Y449">
        <v>1276.05</v>
      </c>
      <c r="Z449">
        <v>1393</v>
      </c>
      <c r="AA449">
        <v>1276.05</v>
      </c>
      <c r="AB449">
        <v>1393</v>
      </c>
      <c r="AC449" s="1">
        <f>(Table2[[#This Row],[Close Price]]/Table2[[#This Row],[Day Low]])-1</f>
        <v>4.0436716538616579E-3</v>
      </c>
      <c r="AD449" s="1">
        <f>(Table2[[#This Row],[Day High]]/Table2[[#This Row],[Close Price]])-1</f>
        <v>2.002709332552266E-2</v>
      </c>
      <c r="AE449" s="1">
        <f>(Table2[[#This Row],[Close Price]]/Table2[[#This Row],[Current Week Low]])-1</f>
        <v>7.021668429920469E-2</v>
      </c>
      <c r="AF449" s="1">
        <f>(Table2[[#This Row],[Current Week High]]/Table2[[#This Row],[Close Price]])-1</f>
        <v>2.002709332552266E-2</v>
      </c>
      <c r="AG449" s="1">
        <f>(Table2[[#This Row],[Close Price]]/Table2[[#This Row],[Current Month Low]])-1</f>
        <v>7.021668429920469E-2</v>
      </c>
      <c r="AH449" s="1">
        <f>(Table2[[#This Row],[Current Month High]]/Table2[[#This Row],[Close Price]])-1</f>
        <v>2.002709332552266E-2</v>
      </c>
      <c r="AI449">
        <v>2.0027093325522598</v>
      </c>
      <c r="AJ449">
        <v>61.176678862268403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-0.1</v>
      </c>
      <c r="AM449" t="s">
        <v>3120</v>
      </c>
      <c r="AN449">
        <v>10.4</v>
      </c>
      <c r="AO449" t="s">
        <v>3121</v>
      </c>
      <c r="AP449">
        <v>-2.5144611653711998E-2</v>
      </c>
      <c r="AQ449">
        <f>(Table2[[#This Row],[Sharpe Ratio]]-AVERAGE(Table2[Sharpe Ratio]))/_xlfn.STDEV.P(Table2[Sharpe Ratio])</f>
        <v>-1.01556128397881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1.8718765568883531</v>
      </c>
      <c r="AS449">
        <f>_xlfn.RANK.AVG(Table2[[#This Row],[1Y Return vs Nifty Z-Score]],Table2[1Y Return vs Nifty Z-Score])</f>
        <v>319</v>
      </c>
      <c r="AT449">
        <f>_xlfn.RANK.AVG(Table2[[#This Row],[6M Return vs Nifty Z-Score]],Table2[6M Return vs Nifty Z-Score])</f>
        <v>349</v>
      </c>
      <c r="AU449">
        <f>_xlfn.RANK.AVG(Table2[[#This Row],[Sharpe Ratio Z-Score]],Table2[Sharpe Ratio Z-Score])</f>
        <v>615</v>
      </c>
      <c r="AV449">
        <f>(Table2[[#This Row],[Rank 1Y]]+Table2[[#This Row],[Rank 6M]]+Table2[[#This Row],[Rank Sharpe]])/3</f>
        <v>427.66666666666669</v>
      </c>
    </row>
    <row r="450" spans="1:48" x14ac:dyDescent="0.3">
      <c r="A450" t="s">
        <v>217</v>
      </c>
      <c r="B450" t="s">
        <v>218</v>
      </c>
      <c r="C450" t="s">
        <v>3078</v>
      </c>
      <c r="D450" t="s">
        <v>219</v>
      </c>
      <c r="E450">
        <v>117367.44396342</v>
      </c>
      <c r="F450">
        <v>1186.1500000000001</v>
      </c>
      <c r="G450">
        <v>14.5645301318702</v>
      </c>
      <c r="H450">
        <f>(Table2[[#This Row],[1Y Return vs Nifty]]-AVERAGE(Table2[1Y Return vs Nifty]))/_xlfn.STDEV.P(Table2[1Y Return vs Nifty])</f>
        <v>-0.28753898555170532</v>
      </c>
      <c r="I450">
        <v>2.98487182051838</v>
      </c>
      <c r="J450">
        <f>(Table2[[#This Row],[1M Return vs Nifty]]-AVERAGE(Table2[1M Return vs Nifty]))/_xlfn.STDEV.P(Table2[1M Return vs Nifty])</f>
        <v>0.40437245685758427</v>
      </c>
      <c r="K450">
        <v>-5.5229853151822601</v>
      </c>
      <c r="L450">
        <f>(Table2[[#This Row],[6M Return vs Nifty]]-AVERAGE(Table2[6M Return vs Nifty]))/_xlfn.STDEV.P(Table2[6M Return vs Nifty])</f>
        <v>-0.3836851070287155</v>
      </c>
      <c r="M450">
        <v>-1.11510935167965</v>
      </c>
      <c r="N450">
        <f>(Table2[[#This Row],[1W Return vs Nifty]]-AVERAGE(Table2[1W Return vs Nifty]))/_xlfn.STDEV.P(Table2[1W Return vs Nifty])</f>
        <v>-7.8808985861573533E-2</v>
      </c>
      <c r="O450">
        <v>1181.22</v>
      </c>
      <c r="P450">
        <v>1151.27058881626</v>
      </c>
      <c r="Q450">
        <v>1070.29414681756</v>
      </c>
      <c r="R450">
        <v>48.909946407906297</v>
      </c>
      <c r="S450" s="1">
        <f>(Table2[[#This Row],[Close Price]]-Table2[[#This Row],[20D EMA]])/Table2[[#This Row],[20D EMA]]</f>
        <v>4.1736509710300056E-3</v>
      </c>
      <c r="T450" s="1">
        <f>(Table2[[#This Row],[Close Price]]-Table2[[#This Row],[50D EMA]])/Table2[[#This Row],[50D EMA]]</f>
        <v>3.0296449438183964E-2</v>
      </c>
      <c r="U450" s="1">
        <f>(Table2[[#This Row],[Close Price]]-Table2[[#This Row],[200D EMA]])/Table2[[#This Row],[200D EMA]]</f>
        <v>0.10824674088607218</v>
      </c>
      <c r="V450">
        <v>0.87897469991569199</v>
      </c>
      <c r="W450">
        <v>1180</v>
      </c>
      <c r="X450">
        <v>1188.9000000000001</v>
      </c>
      <c r="Y450">
        <v>1151</v>
      </c>
      <c r="Z450">
        <v>1213.5999999999999</v>
      </c>
      <c r="AA450">
        <v>1151</v>
      </c>
      <c r="AB450">
        <v>1220</v>
      </c>
      <c r="AC450" s="1">
        <f>(Table2[[#This Row],[Close Price]]/Table2[[#This Row],[Day Low]])-1</f>
        <v>5.211864406779787E-3</v>
      </c>
      <c r="AD450" s="1">
        <f>(Table2[[#This Row],[Day High]]/Table2[[#This Row],[Close Price]])-1</f>
        <v>2.3184251570205205E-3</v>
      </c>
      <c r="AE450" s="1">
        <f>(Table2[[#This Row],[Close Price]]/Table2[[#This Row],[Current Week Low]])-1</f>
        <v>3.0538662033014807E-2</v>
      </c>
      <c r="AF450" s="1">
        <f>(Table2[[#This Row],[Current Week High]]/Table2[[#This Row],[Close Price]])-1</f>
        <v>2.3142098385532828E-2</v>
      </c>
      <c r="AG450" s="1">
        <f>(Table2[[#This Row],[Close Price]]/Table2[[#This Row],[Current Month Low]])-1</f>
        <v>3.0538662033014807E-2</v>
      </c>
      <c r="AH450" s="1">
        <f>(Table2[[#This Row],[Current Month High]]/Table2[[#This Row],[Close Price]])-1</f>
        <v>2.853770602368999E-2</v>
      </c>
      <c r="AI450">
        <v>5.6713230892505102</v>
      </c>
      <c r="AJ450">
        <v>44.991663430010597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-0.04</v>
      </c>
      <c r="AM450" t="s">
        <v>3120</v>
      </c>
      <c r="AN450">
        <v>-2.4700000000000002</v>
      </c>
      <c r="AO450" t="s">
        <v>3120</v>
      </c>
      <c r="AP450">
        <v>2.2803401914558999E-2</v>
      </c>
      <c r="AQ450">
        <f>(Table2[[#This Row],[Sharpe Ratio]]-AVERAGE(Table2[Sharpe Ratio]))/_xlfn.STDEV.P(Table2[Sharpe Ratio])</f>
        <v>-0.45778747028561195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-0.80344809187002197</v>
      </c>
      <c r="AS450">
        <f>_xlfn.RANK.AVG(Table2[[#This Row],[1Y Return vs Nifty Z-Score]],Table2[1Y Return vs Nifty Z-Score])</f>
        <v>381</v>
      </c>
      <c r="AT450">
        <f>_xlfn.RANK.AVG(Table2[[#This Row],[6M Return vs Nifty Z-Score]],Table2[6M Return vs Nifty Z-Score])</f>
        <v>438</v>
      </c>
      <c r="AU450">
        <f>_xlfn.RANK.AVG(Table2[[#This Row],[Sharpe Ratio Z-Score]],Table2[Sharpe Ratio Z-Score])</f>
        <v>464</v>
      </c>
      <c r="AV450">
        <f>(Table2[[#This Row],[Rank 1Y]]+Table2[[#This Row],[Rank 6M]]+Table2[[#This Row],[Rank Sharpe]])/3</f>
        <v>427.66666666666669</v>
      </c>
    </row>
    <row r="451" spans="1:48" x14ac:dyDescent="0.3">
      <c r="A451" t="s">
        <v>1066</v>
      </c>
      <c r="B451" t="s">
        <v>1067</v>
      </c>
      <c r="C451" t="s">
        <v>3079</v>
      </c>
      <c r="D451" t="s">
        <v>46</v>
      </c>
      <c r="E451">
        <v>11953.442393175001</v>
      </c>
      <c r="F451">
        <v>465.95</v>
      </c>
      <c r="G451">
        <v>5.6009643026753997</v>
      </c>
      <c r="H451">
        <f>(Table2[[#This Row],[1Y Return vs Nifty]]-AVERAGE(Table2[1Y Return vs Nifty]))/_xlfn.STDEV.P(Table2[1Y Return vs Nifty])</f>
        <v>-0.42381654168850263</v>
      </c>
      <c r="I451">
        <v>-9.9514397382818895</v>
      </c>
      <c r="J451">
        <f>(Table2[[#This Row],[1M Return vs Nifty]]-AVERAGE(Table2[1M Return vs Nifty]))/_xlfn.STDEV.P(Table2[1M Return vs Nifty])</f>
        <v>-0.81034115070267643</v>
      </c>
      <c r="K451">
        <v>-2.87317264046531</v>
      </c>
      <c r="L451">
        <f>(Table2[[#This Row],[6M Return vs Nifty]]-AVERAGE(Table2[6M Return vs Nifty]))/_xlfn.STDEV.P(Table2[6M Return vs Nifty])</f>
        <v>-0.29324048085852911</v>
      </c>
      <c r="M451">
        <v>-2.7028578617417902</v>
      </c>
      <c r="N451">
        <f>(Table2[[#This Row],[1W Return vs Nifty]]-AVERAGE(Table2[1W Return vs Nifty]))/_xlfn.STDEV.P(Table2[1W Return vs Nifty])</f>
        <v>-0.39342050483125757</v>
      </c>
      <c r="O451">
        <v>490.16</v>
      </c>
      <c r="P451">
        <v>489.66124828255403</v>
      </c>
      <c r="Q451">
        <v>436.654310536325</v>
      </c>
      <c r="R451">
        <v>20.713847206433201</v>
      </c>
      <c r="S451" s="1">
        <f>(Table2[[#This Row],[Close Price]]-Table2[[#This Row],[20D EMA]])/Table2[[#This Row],[20D EMA]]</f>
        <v>-4.939203525379475E-2</v>
      </c>
      <c r="T451" s="1">
        <f>(Table2[[#This Row],[Close Price]]-Table2[[#This Row],[50D EMA]])/Table2[[#This Row],[50D EMA]]</f>
        <v>-4.8423779430615072E-2</v>
      </c>
      <c r="U451" s="1">
        <f>(Table2[[#This Row],[Close Price]]-Table2[[#This Row],[200D EMA]])/Table2[[#This Row],[200D EMA]]</f>
        <v>6.7091263630701975E-2</v>
      </c>
      <c r="V451">
        <v>0.22185062659569699</v>
      </c>
      <c r="W451">
        <v>464</v>
      </c>
      <c r="X451">
        <v>470.45</v>
      </c>
      <c r="Y451">
        <v>462.1</v>
      </c>
      <c r="Z451">
        <v>485.25</v>
      </c>
      <c r="AA451">
        <v>462.1</v>
      </c>
      <c r="AB451">
        <v>508.9</v>
      </c>
      <c r="AC451" s="1">
        <f>(Table2[[#This Row],[Close Price]]/Table2[[#This Row],[Day Low]])-1</f>
        <v>4.2025862068966191E-3</v>
      </c>
      <c r="AD451" s="1">
        <f>(Table2[[#This Row],[Day High]]/Table2[[#This Row],[Close Price]])-1</f>
        <v>9.6576885931967116E-3</v>
      </c>
      <c r="AE451" s="1">
        <f>(Table2[[#This Row],[Close Price]]/Table2[[#This Row],[Current Week Low]])-1</f>
        <v>8.3315299718675906E-3</v>
      </c>
      <c r="AF451" s="1">
        <f>(Table2[[#This Row],[Current Week High]]/Table2[[#This Row],[Close Price]])-1</f>
        <v>4.14207532997104E-2</v>
      </c>
      <c r="AG451" s="1">
        <f>(Table2[[#This Row],[Close Price]]/Table2[[#This Row],[Current Month Low]])-1</f>
        <v>8.3315299718675906E-3</v>
      </c>
      <c r="AH451" s="1">
        <f>(Table2[[#This Row],[Current Month High]]/Table2[[#This Row],[Close Price]])-1</f>
        <v>9.2177272239510666E-2</v>
      </c>
      <c r="AI451">
        <v>23.3608756304324</v>
      </c>
      <c r="AJ451">
        <v>50.257981296355901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-0.14000000000000001</v>
      </c>
      <c r="AM451" t="s">
        <v>3120</v>
      </c>
      <c r="AN451">
        <v>-9.41</v>
      </c>
      <c r="AO451" t="s">
        <v>3120</v>
      </c>
      <c r="AP451">
        <v>3.2031372277422997E-2</v>
      </c>
      <c r="AQ451">
        <f>(Table2[[#This Row],[Sharpe Ratio]]-AVERAGE(Table2[Sharpe Ratio]))/_xlfn.STDEV.P(Table2[Sharpe Ratio])</f>
        <v>-0.35043953574367925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-2.2712582138246447</v>
      </c>
      <c r="AS451">
        <f>_xlfn.RANK.AVG(Table2[[#This Row],[1Y Return vs Nifty Z-Score]],Table2[1Y Return vs Nifty Z-Score])</f>
        <v>443</v>
      </c>
      <c r="AT451">
        <f>_xlfn.RANK.AVG(Table2[[#This Row],[6M Return vs Nifty Z-Score]],Table2[6M Return vs Nifty Z-Score])</f>
        <v>413</v>
      </c>
      <c r="AU451">
        <f>_xlfn.RANK.AVG(Table2[[#This Row],[Sharpe Ratio Z-Score]],Table2[Sharpe Ratio Z-Score])</f>
        <v>431</v>
      </c>
      <c r="AV451">
        <f>(Table2[[#This Row],[Rank 1Y]]+Table2[[#This Row],[Rank 6M]]+Table2[[#This Row],[Rank Sharpe]])/3</f>
        <v>429</v>
      </c>
    </row>
    <row r="452" spans="1:48" x14ac:dyDescent="0.3">
      <c r="A452" t="s">
        <v>1907</v>
      </c>
      <c r="B452" t="s">
        <v>1908</v>
      </c>
      <c r="C452" t="s">
        <v>3080</v>
      </c>
      <c r="D452" t="s">
        <v>54</v>
      </c>
      <c r="E452">
        <v>3583.9180644399999</v>
      </c>
      <c r="F452">
        <v>357.4</v>
      </c>
      <c r="G452">
        <v>3.7076096534947101</v>
      </c>
      <c r="H452">
        <f>(Table2[[#This Row],[1Y Return vs Nifty]]-AVERAGE(Table2[1Y Return vs Nifty]))/_xlfn.STDEV.P(Table2[1Y Return vs Nifty])</f>
        <v>-0.45260215551756577</v>
      </c>
      <c r="I452">
        <v>-1.1517139486860499</v>
      </c>
      <c r="J452">
        <f>(Table2[[#This Row],[1M Return vs Nifty]]-AVERAGE(Table2[1M Return vs Nifty]))/_xlfn.STDEV.P(Table2[1M Return vs Nifty])</f>
        <v>1.5948987010453226E-2</v>
      </c>
      <c r="K452">
        <v>-3.9078019565436102</v>
      </c>
      <c r="L452">
        <f>(Table2[[#This Row],[6M Return vs Nifty]]-AVERAGE(Table2[6M Return vs Nifty]))/_xlfn.STDEV.P(Table2[6M Return vs Nifty])</f>
        <v>-0.32855492501160993</v>
      </c>
      <c r="M452">
        <v>4.1685633639106996</v>
      </c>
      <c r="N452">
        <f>(Table2[[#This Row],[1W Return vs Nifty]]-AVERAGE(Table2[1W Return vs Nifty]))/_xlfn.STDEV.P(Table2[1W Return vs Nifty])</f>
        <v>0.96814793978246128</v>
      </c>
      <c r="O452">
        <v>352.95</v>
      </c>
      <c r="P452">
        <v>347.93593638451102</v>
      </c>
      <c r="Q452">
        <v>320.182267724008</v>
      </c>
      <c r="R452">
        <v>56.339754268579398</v>
      </c>
      <c r="S452" s="1">
        <f>(Table2[[#This Row],[Close Price]]-Table2[[#This Row],[20D EMA]])/Table2[[#This Row],[20D EMA]]</f>
        <v>1.260801813287998E-2</v>
      </c>
      <c r="T452" s="1">
        <f>(Table2[[#This Row],[Close Price]]-Table2[[#This Row],[50D EMA]])/Table2[[#This Row],[50D EMA]]</f>
        <v>2.7200592482145982E-2</v>
      </c>
      <c r="U452" s="1">
        <f>(Table2[[#This Row],[Close Price]]-Table2[[#This Row],[200D EMA]])/Table2[[#This Row],[200D EMA]]</f>
        <v>0.11623920506451366</v>
      </c>
      <c r="V452">
        <v>0.54998971820325304</v>
      </c>
      <c r="W452">
        <v>355</v>
      </c>
      <c r="X452">
        <v>368.05</v>
      </c>
      <c r="Y452">
        <v>330.55</v>
      </c>
      <c r="Z452">
        <v>368.05</v>
      </c>
      <c r="AA452">
        <v>330.55</v>
      </c>
      <c r="AB452">
        <v>368.05</v>
      </c>
      <c r="AC452" s="1">
        <f>(Table2[[#This Row],[Close Price]]/Table2[[#This Row],[Day Low]])-1</f>
        <v>6.7605633802816367E-3</v>
      </c>
      <c r="AD452" s="1">
        <f>(Table2[[#This Row],[Day High]]/Table2[[#This Row],[Close Price]])-1</f>
        <v>2.9798545047565961E-2</v>
      </c>
      <c r="AE452" s="1">
        <f>(Table2[[#This Row],[Close Price]]/Table2[[#This Row],[Current Week Low]])-1</f>
        <v>8.1228255937074501E-2</v>
      </c>
      <c r="AF452" s="1">
        <f>(Table2[[#This Row],[Current Week High]]/Table2[[#This Row],[Close Price]])-1</f>
        <v>2.9798545047565961E-2</v>
      </c>
      <c r="AG452" s="1">
        <f>(Table2[[#This Row],[Close Price]]/Table2[[#This Row],[Current Month Low]])-1</f>
        <v>8.1228255937074501E-2</v>
      </c>
      <c r="AH452" s="1">
        <f>(Table2[[#This Row],[Current Month High]]/Table2[[#This Row],[Close Price]])-1</f>
        <v>2.9798545047565961E-2</v>
      </c>
      <c r="AI452">
        <v>8.2680470061555695</v>
      </c>
      <c r="AJ452">
        <v>50.579313250473902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-0.1</v>
      </c>
      <c r="AM452" t="s">
        <v>3120</v>
      </c>
      <c r="AN452">
        <v>1.0900000000000001</v>
      </c>
      <c r="AO452" t="s">
        <v>3121</v>
      </c>
      <c r="AP452">
        <v>4.1575041431955E-2</v>
      </c>
      <c r="AQ452">
        <f>(Table2[[#This Row],[Sharpe Ratio]]-AVERAGE(Table2[Sharpe Ratio]))/_xlfn.STDEV.P(Table2[Sharpe Ratio])</f>
        <v>-0.23941911289821599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-3.6479266634477314E-2</v>
      </c>
      <c r="AS452">
        <f>_xlfn.RANK.AVG(Table2[[#This Row],[1Y Return vs Nifty Z-Score]],Table2[1Y Return vs Nifty Z-Score])</f>
        <v>458</v>
      </c>
      <c r="AT452">
        <f>_xlfn.RANK.AVG(Table2[[#This Row],[6M Return vs Nifty Z-Score]],Table2[6M Return vs Nifty Z-Score])</f>
        <v>428</v>
      </c>
      <c r="AU452">
        <f>_xlfn.RANK.AVG(Table2[[#This Row],[Sharpe Ratio Z-Score]],Table2[Sharpe Ratio Z-Score])</f>
        <v>401</v>
      </c>
      <c r="AV452">
        <f>(Table2[[#This Row],[Rank 1Y]]+Table2[[#This Row],[Rank 6M]]+Table2[[#This Row],[Rank Sharpe]])/3</f>
        <v>429</v>
      </c>
    </row>
    <row r="453" spans="1:48" x14ac:dyDescent="0.3">
      <c r="A453" t="s">
        <v>2003</v>
      </c>
      <c r="B453" t="s">
        <v>2004</v>
      </c>
      <c r="C453" t="s">
        <v>3087</v>
      </c>
      <c r="D453" t="s">
        <v>136</v>
      </c>
      <c r="E453">
        <v>3148.3575510000001</v>
      </c>
      <c r="F453">
        <v>546.54999999999995</v>
      </c>
      <c r="G453">
        <v>-29.950039996640399</v>
      </c>
      <c r="H453">
        <f>(Table2[[#This Row],[1Y Return vs Nifty]]-AVERAGE(Table2[1Y Return vs Nifty]))/_xlfn.STDEV.P(Table2[1Y Return vs Nifty])</f>
        <v>-0.96431616833705724</v>
      </c>
      <c r="I453">
        <v>-6.5042737611575197</v>
      </c>
      <c r="J453">
        <f>(Table2[[#This Row],[1M Return vs Nifty]]-AVERAGE(Table2[1M Return vs Nifty]))/_xlfn.STDEV.P(Table2[1M Return vs Nifty])</f>
        <v>-0.48665387702355734</v>
      </c>
      <c r="K453">
        <v>-12.8008030269263</v>
      </c>
      <c r="L453">
        <f>(Table2[[#This Row],[6M Return vs Nifty]]-AVERAGE(Table2[6M Return vs Nifty]))/_xlfn.STDEV.P(Table2[6M Return vs Nifty])</f>
        <v>-0.63209493182652454</v>
      </c>
      <c r="M453">
        <v>-9.0673284955944595</v>
      </c>
      <c r="N453">
        <f>(Table2[[#This Row],[1W Return vs Nifty]]-AVERAGE(Table2[1W Return vs Nifty]))/_xlfn.STDEV.P(Table2[1W Return vs Nifty])</f>
        <v>-1.6545369605324001</v>
      </c>
      <c r="O453">
        <v>608.84</v>
      </c>
      <c r="P453">
        <v>597.10045269941895</v>
      </c>
      <c r="Q453">
        <v>563.57010583429906</v>
      </c>
      <c r="R453">
        <v>25.161552744877401</v>
      </c>
      <c r="S453" s="1">
        <f>(Table2[[#This Row],[Close Price]]-Table2[[#This Row],[20D EMA]])/Table2[[#This Row],[20D EMA]]</f>
        <v>-0.10230930950660284</v>
      </c>
      <c r="T453" s="1">
        <f>(Table2[[#This Row],[Close Price]]-Table2[[#This Row],[50D EMA]])/Table2[[#This Row],[50D EMA]]</f>
        <v>-8.465988004344413E-2</v>
      </c>
      <c r="U453" s="1">
        <f>(Table2[[#This Row],[Close Price]]-Table2[[#This Row],[200D EMA]])/Table2[[#This Row],[200D EMA]]</f>
        <v>-3.0200512160067191E-2</v>
      </c>
      <c r="V453">
        <v>0.972471752121711</v>
      </c>
      <c r="W453">
        <v>543</v>
      </c>
      <c r="X453">
        <v>578.45000000000005</v>
      </c>
      <c r="Y453">
        <v>536.1</v>
      </c>
      <c r="Z453">
        <v>629.95000000000005</v>
      </c>
      <c r="AA453">
        <v>536.1</v>
      </c>
      <c r="AB453">
        <v>655</v>
      </c>
      <c r="AC453" s="1">
        <f>(Table2[[#This Row],[Close Price]]/Table2[[#This Row],[Day Low]])-1</f>
        <v>6.5377532228361179E-3</v>
      </c>
      <c r="AD453" s="1">
        <f>(Table2[[#This Row],[Day High]]/Table2[[#This Row],[Close Price]])-1</f>
        <v>5.8366114719605067E-2</v>
      </c>
      <c r="AE453" s="1">
        <f>(Table2[[#This Row],[Close Price]]/Table2[[#This Row],[Current Week Low]])-1</f>
        <v>1.9492631971646857E-2</v>
      </c>
      <c r="AF453" s="1">
        <f>(Table2[[#This Row],[Current Week High]]/Table2[[#This Row],[Close Price]])-1</f>
        <v>0.15259354130454694</v>
      </c>
      <c r="AG453" s="1">
        <f>(Table2[[#This Row],[Close Price]]/Table2[[#This Row],[Current Month Low]])-1</f>
        <v>1.9492631971646857E-2</v>
      </c>
      <c r="AH453" s="1">
        <f>(Table2[[#This Row],[Current Month High]]/Table2[[#This Row],[Close Price]])-1</f>
        <v>0.1984264934589699</v>
      </c>
      <c r="AI453">
        <v>26.603238496020499</v>
      </c>
      <c r="AJ453">
        <v>18.815217391304301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0.14000000000000001</v>
      </c>
      <c r="AM453" t="s">
        <v>3121</v>
      </c>
      <c r="AN453">
        <v>-17.63</v>
      </c>
      <c r="AO453" t="s">
        <v>3120</v>
      </c>
      <c r="AP453">
        <v>0.15614300811262499</v>
      </c>
      <c r="AQ453">
        <f>(Table2[[#This Row],[Sharpe Ratio]]-AVERAGE(Table2[Sharpe Ratio]))/_xlfn.STDEV.P(Table2[Sharpe Ratio])</f>
        <v>1.0933370733734833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-2.6442648643460558</v>
      </c>
      <c r="AS453">
        <f>_xlfn.RANK.AVG(Table2[[#This Row],[1Y Return vs Nifty Z-Score]],Table2[1Y Return vs Nifty Z-Score])</f>
        <v>651</v>
      </c>
      <c r="AT453">
        <f>_xlfn.RANK.AVG(Table2[[#This Row],[6M Return vs Nifty Z-Score]],Table2[6M Return vs Nifty Z-Score])</f>
        <v>536</v>
      </c>
      <c r="AU453">
        <f>_xlfn.RANK.AVG(Table2[[#This Row],[Sharpe Ratio Z-Score]],Table2[Sharpe Ratio Z-Score])</f>
        <v>102</v>
      </c>
      <c r="AV453">
        <f>(Table2[[#This Row],[Rank 1Y]]+Table2[[#This Row],[Rank 6M]]+Table2[[#This Row],[Rank Sharpe]])/3</f>
        <v>429.66666666666669</v>
      </c>
    </row>
    <row r="454" spans="1:48" x14ac:dyDescent="0.3">
      <c r="A454" t="s">
        <v>1431</v>
      </c>
      <c r="B454" t="s">
        <v>1432</v>
      </c>
      <c r="C454" t="s">
        <v>3092</v>
      </c>
      <c r="D454" t="s">
        <v>1433</v>
      </c>
      <c r="E454">
        <v>7245.8143505999997</v>
      </c>
      <c r="F454">
        <v>946.65</v>
      </c>
      <c r="G454">
        <v>14.281267510583801</v>
      </c>
      <c r="H454">
        <f>(Table2[[#This Row],[1Y Return vs Nifty]]-AVERAGE(Table2[1Y Return vs Nifty]))/_xlfn.STDEV.P(Table2[1Y Return vs Nifty])</f>
        <v>-0.29184556827886993</v>
      </c>
      <c r="I454">
        <v>-0.81840622605319502</v>
      </c>
      <c r="J454">
        <f>(Table2[[#This Row],[1M Return vs Nifty]]-AVERAGE(Table2[1M Return vs Nifty]))/_xlfn.STDEV.P(Table2[1M Return vs Nifty])</f>
        <v>4.7246426342116822E-2</v>
      </c>
      <c r="K454">
        <v>-1.3806300093777799</v>
      </c>
      <c r="L454">
        <f>(Table2[[#This Row],[6M Return vs Nifty]]-AVERAGE(Table2[6M Return vs Nifty]))/_xlfn.STDEV.P(Table2[6M Return vs Nifty])</f>
        <v>-0.2422963286172021</v>
      </c>
      <c r="M454">
        <v>-1.8520299633503301</v>
      </c>
      <c r="N454">
        <f>(Table2[[#This Row],[1W Return vs Nifty]]-AVERAGE(Table2[1W Return vs Nifty]))/_xlfn.STDEV.P(Table2[1W Return vs Nifty])</f>
        <v>-0.22482941134363404</v>
      </c>
      <c r="O454">
        <v>913.39</v>
      </c>
      <c r="P454">
        <v>865.45156531826899</v>
      </c>
      <c r="Q454">
        <v>787.28986597470305</v>
      </c>
      <c r="R454">
        <v>60.592126400184497</v>
      </c>
      <c r="S454" s="1">
        <f>(Table2[[#This Row],[Close Price]]-Table2[[#This Row],[20D EMA]])/Table2[[#This Row],[20D EMA]]</f>
        <v>3.6413799143848728E-2</v>
      </c>
      <c r="T454" s="1">
        <f>(Table2[[#This Row],[Close Price]]-Table2[[#This Row],[50D EMA]])/Table2[[#This Row],[50D EMA]]</f>
        <v>9.3822043815785738E-2</v>
      </c>
      <c r="U454" s="1">
        <f>(Table2[[#This Row],[Close Price]]-Table2[[#This Row],[200D EMA]])/Table2[[#This Row],[200D EMA]]</f>
        <v>0.20241608702533131</v>
      </c>
      <c r="V454">
        <v>1.3027307353573201</v>
      </c>
      <c r="W454">
        <v>921.4</v>
      </c>
      <c r="X454">
        <v>965</v>
      </c>
      <c r="Y454">
        <v>895.15</v>
      </c>
      <c r="Z454">
        <v>965.2</v>
      </c>
      <c r="AA454">
        <v>895.15</v>
      </c>
      <c r="AB454">
        <v>1034.9000000000001</v>
      </c>
      <c r="AC454" s="1">
        <f>(Table2[[#This Row],[Close Price]]/Table2[[#This Row],[Day Low]])-1</f>
        <v>2.7403950510093367E-2</v>
      </c>
      <c r="AD454" s="1">
        <f>(Table2[[#This Row],[Day High]]/Table2[[#This Row],[Close Price]])-1</f>
        <v>1.938414408704392E-2</v>
      </c>
      <c r="AE454" s="1">
        <f>(Table2[[#This Row],[Close Price]]/Table2[[#This Row],[Current Week Low]])-1</f>
        <v>5.7532257163603884E-2</v>
      </c>
      <c r="AF454" s="1">
        <f>(Table2[[#This Row],[Current Week High]]/Table2[[#This Row],[Close Price]])-1</f>
        <v>1.95954154122433E-2</v>
      </c>
      <c r="AG454" s="1">
        <f>(Table2[[#This Row],[Close Price]]/Table2[[#This Row],[Current Month Low]])-1</f>
        <v>5.7532257163603884E-2</v>
      </c>
      <c r="AH454" s="1">
        <f>(Table2[[#This Row],[Current Month High]]/Table2[[#This Row],[Close Price]])-1</f>
        <v>9.3223472244229777E-2</v>
      </c>
      <c r="AI454">
        <v>9.3223472244229697</v>
      </c>
      <c r="AJ454">
        <v>60.042265426880803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0.32</v>
      </c>
      <c r="AM454" t="s">
        <v>3121</v>
      </c>
      <c r="AN454">
        <v>3.6</v>
      </c>
      <c r="AO454" t="s">
        <v>3121</v>
      </c>
      <c r="AP454">
        <v>6.3105610661830002E-3</v>
      </c>
      <c r="AQ454">
        <f>(Table2[[#This Row],[Sharpe Ratio]]-AVERAGE(Table2[Sharpe Ratio]))/_xlfn.STDEV.P(Table2[Sharpe Ratio])</f>
        <v>-0.64964682073680868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-1.3613717026343979</v>
      </c>
      <c r="AS454">
        <f>_xlfn.RANK.AVG(Table2[[#This Row],[1Y Return vs Nifty Z-Score]],Table2[1Y Return vs Nifty Z-Score])</f>
        <v>383</v>
      </c>
      <c r="AT454">
        <f>_xlfn.RANK.AVG(Table2[[#This Row],[6M Return vs Nifty Z-Score]],Table2[6M Return vs Nifty Z-Score])</f>
        <v>394</v>
      </c>
      <c r="AU454">
        <f>_xlfn.RANK.AVG(Table2[[#This Row],[Sharpe Ratio Z-Score]],Table2[Sharpe Ratio Z-Score])</f>
        <v>515</v>
      </c>
      <c r="AV454">
        <f>(Table2[[#This Row],[Rank 1Y]]+Table2[[#This Row],[Rank 6M]]+Table2[[#This Row],[Rank Sharpe]])/3</f>
        <v>430.66666666666669</v>
      </c>
    </row>
    <row r="455" spans="1:48" x14ac:dyDescent="0.3">
      <c r="A455" t="s">
        <v>1897</v>
      </c>
      <c r="B455" t="s">
        <v>1898</v>
      </c>
      <c r="C455" t="s">
        <v>3087</v>
      </c>
      <c r="D455" t="s">
        <v>588</v>
      </c>
      <c r="E455">
        <v>3615.4137599999999</v>
      </c>
      <c r="F455">
        <v>835.2</v>
      </c>
      <c r="G455">
        <v>-1.3214133351016599</v>
      </c>
      <c r="H455">
        <f>(Table2[[#This Row],[1Y Return vs Nifty]]-AVERAGE(Table2[1Y Return vs Nifty]))/_xlfn.STDEV.P(Table2[1Y Return vs Nifty])</f>
        <v>-0.52906089701634385</v>
      </c>
      <c r="I455">
        <v>-26.728088695090701</v>
      </c>
      <c r="J455">
        <f>(Table2[[#This Row],[1M Return vs Nifty]]-AVERAGE(Table2[1M Return vs Nifty]))/_xlfn.STDEV.P(Table2[1M Return vs Nifty])</f>
        <v>-2.3856606445528441</v>
      </c>
      <c r="K455">
        <v>-29.541055589170998</v>
      </c>
      <c r="L455">
        <f>(Table2[[#This Row],[6M Return vs Nifty]]-AVERAGE(Table2[6M Return vs Nifty]))/_xlfn.STDEV.P(Table2[6M Return vs Nifty])</f>
        <v>-1.2034809393858918</v>
      </c>
      <c r="M455">
        <v>-25.412469804150401</v>
      </c>
      <c r="N455">
        <f>(Table2[[#This Row],[1W Return vs Nifty]]-AVERAGE(Table2[1W Return vs Nifty]))/_xlfn.STDEV.P(Table2[1W Return vs Nifty])</f>
        <v>-4.8933179779730365</v>
      </c>
      <c r="O455">
        <v>1036.6300000000001</v>
      </c>
      <c r="P455">
        <v>1087.02363649736</v>
      </c>
      <c r="Q455">
        <v>1004.40050946505</v>
      </c>
      <c r="R455">
        <v>14.0444445888019</v>
      </c>
      <c r="S455" s="1">
        <f>(Table2[[#This Row],[Close Price]]-Table2[[#This Row],[20D EMA]])/Table2[[#This Row],[20D EMA]]</f>
        <v>-0.19431233902163747</v>
      </c>
      <c r="T455" s="1">
        <f>(Table2[[#This Row],[Close Price]]-Table2[[#This Row],[50D EMA]])/Table2[[#This Row],[50D EMA]]</f>
        <v>-0.23166344138458075</v>
      </c>
      <c r="U455" s="1">
        <f>(Table2[[#This Row],[Close Price]]-Table2[[#This Row],[200D EMA]])/Table2[[#This Row],[200D EMA]]</f>
        <v>-0.16845920314712629</v>
      </c>
      <c r="V455">
        <v>1.7018679699633501</v>
      </c>
      <c r="W455">
        <v>817.55</v>
      </c>
      <c r="X455">
        <v>857.25</v>
      </c>
      <c r="Y455">
        <v>800</v>
      </c>
      <c r="Z455">
        <v>1118</v>
      </c>
      <c r="AA455">
        <v>800</v>
      </c>
      <c r="AB455">
        <v>1205</v>
      </c>
      <c r="AC455" s="1">
        <f>(Table2[[#This Row],[Close Price]]/Table2[[#This Row],[Day Low]])-1</f>
        <v>2.1588893645648755E-2</v>
      </c>
      <c r="AD455" s="1">
        <f>(Table2[[#This Row],[Day High]]/Table2[[#This Row],[Close Price]])-1</f>
        <v>2.6400862068965525E-2</v>
      </c>
      <c r="AE455" s="1">
        <f>(Table2[[#This Row],[Close Price]]/Table2[[#This Row],[Current Week Low]])-1</f>
        <v>4.4000000000000039E-2</v>
      </c>
      <c r="AF455" s="1">
        <f>(Table2[[#This Row],[Current Week High]]/Table2[[#This Row],[Close Price]])-1</f>
        <v>0.33860153256704972</v>
      </c>
      <c r="AG455" s="1">
        <f>(Table2[[#This Row],[Close Price]]/Table2[[#This Row],[Current Month Low]])-1</f>
        <v>4.4000000000000039E-2</v>
      </c>
      <c r="AH455" s="1">
        <f>(Table2[[#This Row],[Current Month High]]/Table2[[#This Row],[Close Price]])-1</f>
        <v>0.44276819923371646</v>
      </c>
      <c r="AI455">
        <v>78.9930555555555</v>
      </c>
      <c r="AJ455">
        <v>38.049586776859499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-0.28999999999999998</v>
      </c>
      <c r="AM455" t="s">
        <v>3120</v>
      </c>
      <c r="AN455">
        <v>-23.61</v>
      </c>
      <c r="AO455" t="s">
        <v>3120</v>
      </c>
      <c r="AP455">
        <v>0.14432664678943</v>
      </c>
      <c r="AQ455">
        <f>(Table2[[#This Row],[Sharpe Ratio]]-AVERAGE(Table2[Sharpe Ratio]))/_xlfn.STDEV.P(Table2[Sharpe Ratio])</f>
        <v>0.95587867981916319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494</v>
      </c>
      <c r="AT455">
        <f>_xlfn.RANK.AVG(Table2[[#This Row],[6M Return vs Nifty Z-Score]],Table2[6M Return vs Nifty Z-Score])</f>
        <v>687</v>
      </c>
      <c r="AU455">
        <f>_xlfn.RANK.AVG(Table2[[#This Row],[Sharpe Ratio Z-Score]],Table2[Sharpe Ratio Z-Score])</f>
        <v>121</v>
      </c>
      <c r="AV455">
        <f>(Table2[[#This Row],[Rank 1Y]]+Table2[[#This Row],[Rank 6M]]+Table2[[#This Row],[Rank Sharpe]])/3</f>
        <v>434</v>
      </c>
    </row>
    <row r="456" spans="1:48" x14ac:dyDescent="0.3">
      <c r="A456" t="s">
        <v>1215</v>
      </c>
      <c r="B456" t="s">
        <v>1216</v>
      </c>
      <c r="C456" t="s">
        <v>3086</v>
      </c>
      <c r="D456" t="s">
        <v>309</v>
      </c>
      <c r="E456">
        <v>9484.2166094940003</v>
      </c>
      <c r="F456">
        <v>119.78</v>
      </c>
      <c r="G456">
        <v>1.2405957763030599</v>
      </c>
      <c r="H456">
        <f>(Table2[[#This Row],[1Y Return vs Nifty]]-AVERAGE(Table2[1Y Return vs Nifty]))/_xlfn.STDEV.P(Table2[1Y Return vs Nifty])</f>
        <v>-0.49010939633507911</v>
      </c>
      <c r="I456">
        <v>-14.4989533042241</v>
      </c>
      <c r="J456">
        <f>(Table2[[#This Row],[1M Return vs Nifty]]-AVERAGE(Table2[1M Return vs Nifty]))/_xlfn.STDEV.P(Table2[1M Return vs Nifty])</f>
        <v>-1.2373505485520264</v>
      </c>
      <c r="K456">
        <v>-23.987647504563601</v>
      </c>
      <c r="L456">
        <f>(Table2[[#This Row],[6M Return vs Nifty]]-AVERAGE(Table2[6M Return vs Nifty]))/_xlfn.STDEV.P(Table2[6M Return vs Nifty])</f>
        <v>-1.0139294578886351</v>
      </c>
      <c r="M456">
        <v>-11.213833389106</v>
      </c>
      <c r="N456">
        <f>(Table2[[#This Row],[1W Return vs Nifty]]-AVERAGE(Table2[1W Return vs Nifty]))/_xlfn.STDEV.P(Table2[1W Return vs Nifty])</f>
        <v>-2.0798657583513291</v>
      </c>
      <c r="O456">
        <v>140.63</v>
      </c>
      <c r="P456">
        <v>142.94296849434701</v>
      </c>
      <c r="Q456">
        <v>133.37226666906199</v>
      </c>
      <c r="R456">
        <v>14.807411773658799</v>
      </c>
      <c r="S456" s="1">
        <f>(Table2[[#This Row],[Close Price]]-Table2[[#This Row],[20D EMA]])/Table2[[#This Row],[20D EMA]]</f>
        <v>-0.1482613951503946</v>
      </c>
      <c r="T456" s="1">
        <f>(Table2[[#This Row],[Close Price]]-Table2[[#This Row],[50D EMA]])/Table2[[#This Row],[50D EMA]]</f>
        <v>-0.16204342709773123</v>
      </c>
      <c r="U456" s="1">
        <f>(Table2[[#This Row],[Close Price]]-Table2[[#This Row],[200D EMA]])/Table2[[#This Row],[200D EMA]]</f>
        <v>-0.10191224164157471</v>
      </c>
      <c r="V456">
        <v>1.65114959119976</v>
      </c>
      <c r="W456">
        <v>119.31</v>
      </c>
      <c r="X456">
        <v>129.5</v>
      </c>
      <c r="Y456">
        <v>119.31</v>
      </c>
      <c r="Z456">
        <v>144.24</v>
      </c>
      <c r="AA456">
        <v>119.31</v>
      </c>
      <c r="AB456">
        <v>152.19</v>
      </c>
      <c r="AC456" s="1">
        <f>(Table2[[#This Row],[Close Price]]/Table2[[#This Row],[Day Low]])-1</f>
        <v>3.9393177436928273E-3</v>
      </c>
      <c r="AD456" s="1">
        <f>(Table2[[#This Row],[Day High]]/Table2[[#This Row],[Close Price]])-1</f>
        <v>8.1148772750041731E-2</v>
      </c>
      <c r="AE456" s="1">
        <f>(Table2[[#This Row],[Close Price]]/Table2[[#This Row],[Current Week Low]])-1</f>
        <v>3.9393177436928273E-3</v>
      </c>
      <c r="AF456" s="1">
        <f>(Table2[[#This Row],[Current Week High]]/Table2[[#This Row],[Close Price]])-1</f>
        <v>0.20420771414259486</v>
      </c>
      <c r="AG456" s="1">
        <f>(Table2[[#This Row],[Close Price]]/Table2[[#This Row],[Current Month Low]])-1</f>
        <v>3.9393177436928273E-3</v>
      </c>
      <c r="AH456" s="1">
        <f>(Table2[[#This Row],[Current Month High]]/Table2[[#This Row],[Close Price]])-1</f>
        <v>0.27057939555852384</v>
      </c>
      <c r="AI456">
        <v>31.908498914676901</v>
      </c>
      <c r="AJ456">
        <v>29.4918918918918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-0.27</v>
      </c>
      <c r="AM456" t="s">
        <v>3120</v>
      </c>
      <c r="AN456">
        <v>-18.829999999999998</v>
      </c>
      <c r="AO456" t="s">
        <v>3120</v>
      </c>
      <c r="AP456">
        <v>0.122340399263537</v>
      </c>
      <c r="AQ456">
        <f>(Table2[[#This Row],[Sharpe Ratio]]-AVERAGE(Table2[Sharpe Ratio]))/_xlfn.STDEV.P(Table2[Sharpe Ratio])</f>
        <v>0.7001151513914684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480</v>
      </c>
      <c r="AT456">
        <f>_xlfn.RANK.AVG(Table2[[#This Row],[6M Return vs Nifty Z-Score]],Table2[6M Return vs Nifty Z-Score])</f>
        <v>652</v>
      </c>
      <c r="AU456">
        <f>_xlfn.RANK.AVG(Table2[[#This Row],[Sharpe Ratio Z-Score]],Table2[Sharpe Ratio Z-Score])</f>
        <v>176</v>
      </c>
      <c r="AV456">
        <f>(Table2[[#This Row],[Rank 1Y]]+Table2[[#This Row],[Rank 6M]]+Table2[[#This Row],[Rank Sharpe]])/3</f>
        <v>436</v>
      </c>
    </row>
    <row r="457" spans="1:48" x14ac:dyDescent="0.3">
      <c r="A457" t="s">
        <v>391</v>
      </c>
      <c r="B457" t="s">
        <v>392</v>
      </c>
      <c r="C457" t="s">
        <v>3084</v>
      </c>
      <c r="D457" t="s">
        <v>393</v>
      </c>
      <c r="E457">
        <v>59759.589651839997</v>
      </c>
      <c r="F457">
        <v>980.8</v>
      </c>
      <c r="G457">
        <v>14.1495726305416</v>
      </c>
      <c r="H457">
        <f>(Table2[[#This Row],[1Y Return vs Nifty]]-AVERAGE(Table2[1Y Return vs Nifty]))/_xlfn.STDEV.P(Table2[1Y Return vs Nifty])</f>
        <v>-0.29384779113859677</v>
      </c>
      <c r="I457">
        <v>-1.7283349106549499</v>
      </c>
      <c r="J457">
        <f>(Table2[[#This Row],[1M Return vs Nifty]]-AVERAGE(Table2[1M Return vs Nifty]))/_xlfn.STDEV.P(Table2[1M Return vs Nifty])</f>
        <v>-3.8195451744318779E-2</v>
      </c>
      <c r="K457">
        <v>-7.8974301624172298</v>
      </c>
      <c r="L457">
        <f>(Table2[[#This Row],[6M Return vs Nifty]]-AVERAGE(Table2[6M Return vs Nifty]))/_xlfn.STDEV.P(Table2[6M Return vs Nifty])</f>
        <v>-0.4647307517337067</v>
      </c>
      <c r="M457">
        <v>-0.83957186742936696</v>
      </c>
      <c r="N457">
        <f>(Table2[[#This Row],[1W Return vs Nifty]]-AVERAGE(Table2[1W Return vs Nifty]))/_xlfn.STDEV.P(Table2[1W Return vs Nifty])</f>
        <v>-2.4211380571001272E-2</v>
      </c>
      <c r="O457">
        <v>1020.11</v>
      </c>
      <c r="P457">
        <v>1031.34318513413</v>
      </c>
      <c r="Q457">
        <v>942.38389965374995</v>
      </c>
      <c r="R457">
        <v>32.589506583333197</v>
      </c>
      <c r="S457" s="1">
        <f>(Table2[[#This Row],[Close Price]]-Table2[[#This Row],[20D EMA]])/Table2[[#This Row],[20D EMA]]</f>
        <v>-3.8535059944515844E-2</v>
      </c>
      <c r="T457" s="1">
        <f>(Table2[[#This Row],[Close Price]]-Table2[[#This Row],[50D EMA]])/Table2[[#This Row],[50D EMA]]</f>
        <v>-4.9007145111989732E-2</v>
      </c>
      <c r="U457" s="1">
        <f>(Table2[[#This Row],[Close Price]]-Table2[[#This Row],[200D EMA]])/Table2[[#This Row],[200D EMA]]</f>
        <v>4.0764809713286512E-2</v>
      </c>
      <c r="V457">
        <v>0.68986794659871897</v>
      </c>
      <c r="W457">
        <v>968.8</v>
      </c>
      <c r="X457">
        <v>1005.05</v>
      </c>
      <c r="Y457">
        <v>968.8</v>
      </c>
      <c r="Z457">
        <v>1015.1</v>
      </c>
      <c r="AA457">
        <v>968.8</v>
      </c>
      <c r="AB457">
        <v>1044.95</v>
      </c>
      <c r="AC457" s="1">
        <f>(Table2[[#This Row],[Close Price]]/Table2[[#This Row],[Day Low]])-1</f>
        <v>1.2386457473162693E-2</v>
      </c>
      <c r="AD457" s="1">
        <f>(Table2[[#This Row],[Day High]]/Table2[[#This Row],[Close Price]])-1</f>
        <v>2.4724714518760127E-2</v>
      </c>
      <c r="AE457" s="1">
        <f>(Table2[[#This Row],[Close Price]]/Table2[[#This Row],[Current Week Low]])-1</f>
        <v>1.2386457473162693E-2</v>
      </c>
      <c r="AF457" s="1">
        <f>(Table2[[#This Row],[Current Week High]]/Table2[[#This Row],[Close Price]])-1</f>
        <v>3.4971451876019577E-2</v>
      </c>
      <c r="AG457" s="1">
        <f>(Table2[[#This Row],[Close Price]]/Table2[[#This Row],[Current Month Low]])-1</f>
        <v>1.2386457473162693E-2</v>
      </c>
      <c r="AH457" s="1">
        <f>(Table2[[#This Row],[Current Month High]]/Table2[[#This Row],[Close Price]])-1</f>
        <v>6.5405791190864759E-2</v>
      </c>
      <c r="AI457">
        <v>20.309951060358799</v>
      </c>
      <c r="AJ457">
        <v>51.850131599318701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-0.14000000000000001</v>
      </c>
      <c r="AM457" t="s">
        <v>3120</v>
      </c>
      <c r="AN457">
        <v>-4.25</v>
      </c>
      <c r="AO457" t="s">
        <v>3120</v>
      </c>
      <c r="AP457">
        <v>2.5376933447131999E-2</v>
      </c>
      <c r="AQ457">
        <f>(Table2[[#This Row],[Sharpe Ratio]]-AVERAGE(Table2[Sharpe Ratio]))/_xlfn.STDEV.P(Table2[Sharpe Ratio])</f>
        <v>-0.4278498693141124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385</v>
      </c>
      <c r="AT457">
        <f>_xlfn.RANK.AVG(Table2[[#This Row],[6M Return vs Nifty Z-Score]],Table2[6M Return vs Nifty Z-Score])</f>
        <v>468</v>
      </c>
      <c r="AU457">
        <f>_xlfn.RANK.AVG(Table2[[#This Row],[Sharpe Ratio Z-Score]],Table2[Sharpe Ratio Z-Score])</f>
        <v>456</v>
      </c>
      <c r="AV457">
        <f>(Table2[[#This Row],[Rank 1Y]]+Table2[[#This Row],[Rank 6M]]+Table2[[#This Row],[Rank Sharpe]])/3</f>
        <v>436.33333333333331</v>
      </c>
    </row>
    <row r="458" spans="1:48" x14ac:dyDescent="0.3">
      <c r="A458" t="s">
        <v>1490</v>
      </c>
      <c r="B458" t="s">
        <v>1491</v>
      </c>
      <c r="C458" t="s">
        <v>3087</v>
      </c>
      <c r="D458" t="s">
        <v>136</v>
      </c>
      <c r="E458">
        <v>6672.1076321199998</v>
      </c>
      <c r="F458">
        <v>614.95000000000005</v>
      </c>
      <c r="G458">
        <v>11.829216499694599</v>
      </c>
      <c r="H458">
        <f>(Table2[[#This Row],[1Y Return vs Nifty]]-AVERAGE(Table2[1Y Return vs Nifty]))/_xlfn.STDEV.P(Table2[1Y Return vs Nifty])</f>
        <v>-0.32912532118684423</v>
      </c>
      <c r="I458">
        <v>-14.257789063059899</v>
      </c>
      <c r="J458">
        <f>(Table2[[#This Row],[1M Return vs Nifty]]-AVERAGE(Table2[1M Return vs Nifty]))/_xlfn.STDEV.P(Table2[1M Return vs Nifty])</f>
        <v>-1.2147053390525833</v>
      </c>
      <c r="K458">
        <v>-18.8692150464171</v>
      </c>
      <c r="L458">
        <f>(Table2[[#This Row],[6M Return vs Nifty]]-AVERAGE(Table2[6M Return vs Nifty]))/_xlfn.STDEV.P(Table2[6M Return vs Nifty])</f>
        <v>-0.83922476473372787</v>
      </c>
      <c r="M458">
        <v>-5.4430725224399303</v>
      </c>
      <c r="N458">
        <f>(Table2[[#This Row],[1W Return vs Nifty]]-AVERAGE(Table2[1W Return vs Nifty]))/_xlfn.STDEV.P(Table2[1W Return vs Nifty])</f>
        <v>-0.93639257581213264</v>
      </c>
      <c r="O458">
        <v>597.32000000000005</v>
      </c>
      <c r="P458">
        <v>603.87631565320396</v>
      </c>
      <c r="Q458">
        <v>577.82732278178298</v>
      </c>
      <c r="R458">
        <v>61.2092310931301</v>
      </c>
      <c r="S458" s="1">
        <f>(Table2[[#This Row],[Close Price]]-Table2[[#This Row],[20D EMA]])/Table2[[#This Row],[20D EMA]]</f>
        <v>2.9515167749280109E-2</v>
      </c>
      <c r="T458" s="1">
        <f>(Table2[[#This Row],[Close Price]]-Table2[[#This Row],[50D EMA]])/Table2[[#This Row],[50D EMA]]</f>
        <v>1.833766958523261E-2</v>
      </c>
      <c r="U458" s="1">
        <f>(Table2[[#This Row],[Close Price]]-Table2[[#This Row],[200D EMA]])/Table2[[#This Row],[200D EMA]]</f>
        <v>6.4245278398225691E-2</v>
      </c>
      <c r="V458">
        <v>1.0544686332820199</v>
      </c>
      <c r="W458">
        <v>549.29999999999995</v>
      </c>
      <c r="X458">
        <v>624</v>
      </c>
      <c r="Y458">
        <v>549.29999999999995</v>
      </c>
      <c r="Z458">
        <v>624</v>
      </c>
      <c r="AA458">
        <v>549.29999999999995</v>
      </c>
      <c r="AB458">
        <v>629</v>
      </c>
      <c r="AC458" s="1">
        <f>(Table2[[#This Row],[Close Price]]/Table2[[#This Row],[Day Low]])-1</f>
        <v>0.11951574731476433</v>
      </c>
      <c r="AD458" s="1">
        <f>(Table2[[#This Row],[Day High]]/Table2[[#This Row],[Close Price]])-1</f>
        <v>1.4716643629563375E-2</v>
      </c>
      <c r="AE458" s="1">
        <f>(Table2[[#This Row],[Close Price]]/Table2[[#This Row],[Current Week Low]])-1</f>
        <v>0.11951574731476433</v>
      </c>
      <c r="AF458" s="1">
        <f>(Table2[[#This Row],[Current Week High]]/Table2[[#This Row],[Close Price]])-1</f>
        <v>1.4716643629563375E-2</v>
      </c>
      <c r="AG458" s="1">
        <f>(Table2[[#This Row],[Close Price]]/Table2[[#This Row],[Current Month Low]])-1</f>
        <v>0.11951574731476433</v>
      </c>
      <c r="AH458" s="1">
        <f>(Table2[[#This Row],[Current Month High]]/Table2[[#This Row],[Close Price]])-1</f>
        <v>2.2847385966338729E-2</v>
      </c>
      <c r="AI458">
        <v>36.864785754939398</v>
      </c>
      <c r="AJ458">
        <v>68.698991838694198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0</v>
      </c>
      <c r="AM458">
        <v>0</v>
      </c>
      <c r="AN458">
        <v>2.17</v>
      </c>
      <c r="AO458" t="s">
        <v>3121</v>
      </c>
      <c r="AP458">
        <v>7.1701402599093994E-2</v>
      </c>
      <c r="AQ458">
        <f>(Table2[[#This Row],[Sharpe Ratio]]-AVERAGE(Table2[Sharpe Ratio]))/_xlfn.STDEV.P(Table2[Sharpe Ratio])</f>
        <v>0.11103743598399712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401</v>
      </c>
      <c r="AT458">
        <f>_xlfn.RANK.AVG(Table2[[#This Row],[6M Return vs Nifty Z-Score]],Table2[6M Return vs Nifty Z-Score])</f>
        <v>599</v>
      </c>
      <c r="AU458">
        <f>_xlfn.RANK.AVG(Table2[[#This Row],[Sharpe Ratio Z-Score]],Table2[Sharpe Ratio Z-Score])</f>
        <v>310</v>
      </c>
      <c r="AV458">
        <f>(Table2[[#This Row],[Rank 1Y]]+Table2[[#This Row],[Rank 6M]]+Table2[[#This Row],[Rank Sharpe]])/3</f>
        <v>436.66666666666669</v>
      </c>
    </row>
    <row r="459" spans="1:48" x14ac:dyDescent="0.3">
      <c r="A459" t="s">
        <v>822</v>
      </c>
      <c r="B459" t="s">
        <v>823</v>
      </c>
      <c r="C459" t="s">
        <v>3087</v>
      </c>
      <c r="D459" t="s">
        <v>523</v>
      </c>
      <c r="E459">
        <v>18585.939263814998</v>
      </c>
      <c r="F459">
        <v>1643.95</v>
      </c>
      <c r="G459">
        <v>13.100958609496701</v>
      </c>
      <c r="H459">
        <f>(Table2[[#This Row],[1Y Return vs Nifty]]-AVERAGE(Table2[1Y Return vs Nifty]))/_xlfn.STDEV.P(Table2[1Y Return vs Nifty])</f>
        <v>-0.30979039242494399</v>
      </c>
      <c r="I459">
        <v>-9.2898522639954795</v>
      </c>
      <c r="J459">
        <f>(Table2[[#This Row],[1M Return vs Nifty]]-AVERAGE(Table2[1M Return vs Nifty]))/_xlfn.STDEV.P(Table2[1M Return vs Nifty])</f>
        <v>-0.74821839616369579</v>
      </c>
      <c r="K459">
        <v>0.71656793020072396</v>
      </c>
      <c r="L459">
        <f>(Table2[[#This Row],[6M Return vs Nifty]]-AVERAGE(Table2[6M Return vs Nifty]))/_xlfn.STDEV.P(Table2[6M Return vs Nifty])</f>
        <v>-0.17071380300703823</v>
      </c>
      <c r="M459">
        <v>-2.25025622625212</v>
      </c>
      <c r="N459">
        <f>(Table2[[#This Row],[1W Return vs Nifty]]-AVERAGE(Table2[1W Return vs Nifty]))/_xlfn.STDEV.P(Table2[1W Return vs Nifty])</f>
        <v>-0.30373773257408476</v>
      </c>
      <c r="O459">
        <v>1722.42</v>
      </c>
      <c r="P459">
        <v>1727.3385419522299</v>
      </c>
      <c r="Q459">
        <v>1597.0488868801101</v>
      </c>
      <c r="R459">
        <v>31.5937103930871</v>
      </c>
      <c r="S459" s="1">
        <f>(Table2[[#This Row],[Close Price]]-Table2[[#This Row],[20D EMA]])/Table2[[#This Row],[20D EMA]]</f>
        <v>-4.5557993985206872E-2</v>
      </c>
      <c r="T459" s="1">
        <f>(Table2[[#This Row],[Close Price]]-Table2[[#This Row],[50D EMA]])/Table2[[#This Row],[50D EMA]]</f>
        <v>-4.8275737457918647E-2</v>
      </c>
      <c r="U459" s="1">
        <f>(Table2[[#This Row],[Close Price]]-Table2[[#This Row],[200D EMA]])/Table2[[#This Row],[200D EMA]]</f>
        <v>2.9367362204868304E-2</v>
      </c>
      <c r="V459">
        <v>0.86638438937214002</v>
      </c>
      <c r="W459">
        <v>1625</v>
      </c>
      <c r="X459">
        <v>1691.55</v>
      </c>
      <c r="Y459">
        <v>1625</v>
      </c>
      <c r="Z459">
        <v>1712.9</v>
      </c>
      <c r="AA459">
        <v>1625</v>
      </c>
      <c r="AB459">
        <v>1790</v>
      </c>
      <c r="AC459" s="1">
        <f>(Table2[[#This Row],[Close Price]]/Table2[[#This Row],[Day Low]])-1</f>
        <v>1.166153846153839E-2</v>
      </c>
      <c r="AD459" s="1">
        <f>(Table2[[#This Row],[Day High]]/Table2[[#This Row],[Close Price]])-1</f>
        <v>2.8954651905471529E-2</v>
      </c>
      <c r="AE459" s="1">
        <f>(Table2[[#This Row],[Close Price]]/Table2[[#This Row],[Current Week Low]])-1</f>
        <v>1.166153846153839E-2</v>
      </c>
      <c r="AF459" s="1">
        <f>(Table2[[#This Row],[Current Week High]]/Table2[[#This Row],[Close Price]])-1</f>
        <v>4.1941664892484631E-2</v>
      </c>
      <c r="AG459" s="1">
        <f>(Table2[[#This Row],[Close Price]]/Table2[[#This Row],[Current Month Low]])-1</f>
        <v>1.166153846153839E-2</v>
      </c>
      <c r="AH459" s="1">
        <f>(Table2[[#This Row],[Current Month High]]/Table2[[#This Row],[Close Price]])-1</f>
        <v>8.8840901487271529E-2</v>
      </c>
      <c r="AI459">
        <v>15.6939079655707</v>
      </c>
      <c r="AJ459">
        <v>44.612068965517203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-0.14000000000000001</v>
      </c>
      <c r="AM459" t="s">
        <v>3120</v>
      </c>
      <c r="AN459">
        <v>-5.74</v>
      </c>
      <c r="AO459" t="s">
        <v>3120</v>
      </c>
      <c r="AQ459">
        <f>(Table2[[#This Row],[Sharpe Ratio]]-AVERAGE(Table2[Sharpe Ratio]))/_xlfn.STDEV.P(Table2[Sharpe Ratio])</f>
        <v>-0.72305686320743012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392</v>
      </c>
      <c r="AT459">
        <f>_xlfn.RANK.AVG(Table2[[#This Row],[6M Return vs Nifty Z-Score]],Table2[6M Return vs Nifty Z-Score])</f>
        <v>370</v>
      </c>
      <c r="AU459">
        <f>_xlfn.RANK.AVG(Table2[[#This Row],[Sharpe Ratio Z-Score]],Table2[Sharpe Ratio Z-Score])</f>
        <v>548.5</v>
      </c>
      <c r="AV459">
        <f>(Table2[[#This Row],[Rank 1Y]]+Table2[[#This Row],[Rank 6M]]+Table2[[#This Row],[Rank Sharpe]])/3</f>
        <v>436.83333333333331</v>
      </c>
    </row>
    <row r="460" spans="1:48" x14ac:dyDescent="0.3">
      <c r="A460" t="s">
        <v>794</v>
      </c>
      <c r="B460" t="s">
        <v>795</v>
      </c>
      <c r="C460" t="s">
        <v>3087</v>
      </c>
      <c r="D460" t="s">
        <v>270</v>
      </c>
      <c r="E460">
        <v>19935.263498799999</v>
      </c>
      <c r="F460">
        <v>630.5</v>
      </c>
      <c r="G460">
        <v>-0.381224936312058</v>
      </c>
      <c r="H460">
        <f>(Table2[[#This Row],[1Y Return vs Nifty]]-AVERAGE(Table2[1Y Return vs Nifty]))/_xlfn.STDEV.P(Table2[1Y Return vs Nifty])</f>
        <v>-0.51476674447295534</v>
      </c>
      <c r="I460">
        <v>-15.3515082920247</v>
      </c>
      <c r="J460">
        <f>(Table2[[#This Row],[1M Return vs Nifty]]-AVERAGE(Table2[1M Return vs Nifty]))/_xlfn.STDEV.P(Table2[1M Return vs Nifty])</f>
        <v>-1.3174050633314156</v>
      </c>
      <c r="K460">
        <v>-19.119457667537201</v>
      </c>
      <c r="L460">
        <f>(Table2[[#This Row],[6M Return vs Nifty]]-AVERAGE(Table2[6M Return vs Nifty]))/_xlfn.STDEV.P(Table2[6M Return vs Nifty])</f>
        <v>-0.84776616108789571</v>
      </c>
      <c r="M460">
        <v>-7.8835182405201802</v>
      </c>
      <c r="N460">
        <f>(Table2[[#This Row],[1W Return vs Nifty]]-AVERAGE(Table2[1W Return vs Nifty]))/_xlfn.STDEV.P(Table2[1W Return vs Nifty])</f>
        <v>-1.4199655909732298</v>
      </c>
      <c r="O460">
        <v>674.38</v>
      </c>
      <c r="P460">
        <v>676.50638736440101</v>
      </c>
      <c r="Q460">
        <v>619.91710671901603</v>
      </c>
      <c r="R460">
        <v>24.7355725605067</v>
      </c>
      <c r="S460" s="1">
        <f>(Table2[[#This Row],[Close Price]]-Table2[[#This Row],[20D EMA]])/Table2[[#This Row],[20D EMA]]</f>
        <v>-6.5067172810581567E-2</v>
      </c>
      <c r="T460" s="1">
        <f>(Table2[[#This Row],[Close Price]]-Table2[[#This Row],[50D EMA]])/Table2[[#This Row],[50D EMA]]</f>
        <v>-6.8005843290906892E-2</v>
      </c>
      <c r="U460" s="1">
        <f>(Table2[[#This Row],[Close Price]]-Table2[[#This Row],[200D EMA]])/Table2[[#This Row],[200D EMA]]</f>
        <v>1.7071465146356699E-2</v>
      </c>
      <c r="V460">
        <v>0.68379018528555502</v>
      </c>
      <c r="W460">
        <v>629</v>
      </c>
      <c r="X460">
        <v>638.04999999999995</v>
      </c>
      <c r="Y460">
        <v>629</v>
      </c>
      <c r="Z460">
        <v>676.3</v>
      </c>
      <c r="AA460">
        <v>629</v>
      </c>
      <c r="AB460">
        <v>738</v>
      </c>
      <c r="AC460" s="1">
        <f>(Table2[[#This Row],[Close Price]]/Table2[[#This Row],[Day Low]])-1</f>
        <v>2.3847376788552754E-3</v>
      </c>
      <c r="AD460" s="1">
        <f>(Table2[[#This Row],[Day High]]/Table2[[#This Row],[Close Price]])-1</f>
        <v>1.1974623314829458E-2</v>
      </c>
      <c r="AE460" s="1">
        <f>(Table2[[#This Row],[Close Price]]/Table2[[#This Row],[Current Week Low]])-1</f>
        <v>2.3847376788552754E-3</v>
      </c>
      <c r="AF460" s="1">
        <f>(Table2[[#This Row],[Current Week High]]/Table2[[#This Row],[Close Price]])-1</f>
        <v>7.2640761300555079E-2</v>
      </c>
      <c r="AG460" s="1">
        <f>(Table2[[#This Row],[Close Price]]/Table2[[#This Row],[Current Month Low]])-1</f>
        <v>2.3847376788552754E-3</v>
      </c>
      <c r="AH460" s="1">
        <f>(Table2[[#This Row],[Current Month High]]/Table2[[#This Row],[Close Price]])-1</f>
        <v>0.17049960348929427</v>
      </c>
      <c r="AI460">
        <v>26.716891356066601</v>
      </c>
      <c r="AJ460">
        <v>36.177105831533403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-7.0000000000000007E-2</v>
      </c>
      <c r="AM460" t="s">
        <v>3120</v>
      </c>
      <c r="AN460">
        <v>-8.9499999999999993</v>
      </c>
      <c r="AO460" t="s">
        <v>3120</v>
      </c>
      <c r="AP460">
        <v>0.104109663016518</v>
      </c>
      <c r="AQ460">
        <f>(Table2[[#This Row],[Sharpe Ratio]]-AVERAGE(Table2[Sharpe Ratio]))/_xlfn.STDEV.P(Table2[Sharpe Ratio])</f>
        <v>0.48803906051325163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491</v>
      </c>
      <c r="AT460">
        <f>_xlfn.RANK.AVG(Table2[[#This Row],[6M Return vs Nifty Z-Score]],Table2[6M Return vs Nifty Z-Score])</f>
        <v>605</v>
      </c>
      <c r="AU460">
        <f>_xlfn.RANK.AVG(Table2[[#This Row],[Sharpe Ratio Z-Score]],Table2[Sharpe Ratio Z-Score])</f>
        <v>217</v>
      </c>
      <c r="AV460">
        <f>(Table2[[#This Row],[Rank 1Y]]+Table2[[#This Row],[Rank 6M]]+Table2[[#This Row],[Rank Sharpe]])/3</f>
        <v>437.66666666666669</v>
      </c>
    </row>
    <row r="461" spans="1:48" x14ac:dyDescent="0.3">
      <c r="A461" t="s">
        <v>1526</v>
      </c>
      <c r="B461" t="s">
        <v>1527</v>
      </c>
      <c r="C461" t="s">
        <v>3084</v>
      </c>
      <c r="D461" t="s">
        <v>141</v>
      </c>
      <c r="E461">
        <v>6373.1033820000002</v>
      </c>
      <c r="F461">
        <v>904.5</v>
      </c>
      <c r="G461">
        <v>8.5846094922986502</v>
      </c>
      <c r="H461">
        <f>(Table2[[#This Row],[1Y Return vs Nifty]]-AVERAGE(Table2[1Y Return vs Nifty]))/_xlfn.STDEV.P(Table2[1Y Return vs Nifty])</f>
        <v>-0.37845469768922751</v>
      </c>
      <c r="I461">
        <v>-5.6950514833841304</v>
      </c>
      <c r="J461">
        <f>(Table2[[#This Row],[1M Return vs Nifty]]-AVERAGE(Table2[1M Return vs Nifty]))/_xlfn.STDEV.P(Table2[1M Return vs Nifty])</f>
        <v>-0.41066828345739503</v>
      </c>
      <c r="K461">
        <v>-6.0530991374127101</v>
      </c>
      <c r="L461">
        <f>(Table2[[#This Row],[6M Return vs Nifty]]-AVERAGE(Table2[6M Return vs Nifty]))/_xlfn.STDEV.P(Table2[6M Return vs Nifty])</f>
        <v>-0.40177919607008639</v>
      </c>
      <c r="M461">
        <v>-3.4796745292382498</v>
      </c>
      <c r="N461">
        <f>(Table2[[#This Row],[1W Return vs Nifty]]-AVERAGE(Table2[1W Return vs Nifty]))/_xlfn.STDEV.P(Table2[1W Return vs Nifty])</f>
        <v>-0.54734631245961063</v>
      </c>
      <c r="O461">
        <v>901.49</v>
      </c>
      <c r="P461">
        <v>903.28065419658003</v>
      </c>
      <c r="Q461">
        <v>842.01964613118298</v>
      </c>
      <c r="R461">
        <v>53.105789400781902</v>
      </c>
      <c r="S461" s="1">
        <f>(Table2[[#This Row],[Close Price]]-Table2[[#This Row],[20D EMA]])/Table2[[#This Row],[20D EMA]]</f>
        <v>3.3389166823813805E-3</v>
      </c>
      <c r="T461" s="1">
        <f>(Table2[[#This Row],[Close Price]]-Table2[[#This Row],[50D EMA]])/Table2[[#This Row],[50D EMA]]</f>
        <v>1.3499080244384425E-3</v>
      </c>
      <c r="U461" s="1">
        <f>(Table2[[#This Row],[Close Price]]-Table2[[#This Row],[200D EMA]])/Table2[[#This Row],[200D EMA]]</f>
        <v>7.4202964450882716E-2</v>
      </c>
      <c r="V461">
        <v>0.79479538423856599</v>
      </c>
      <c r="W461">
        <v>878.15</v>
      </c>
      <c r="X461">
        <v>941.9</v>
      </c>
      <c r="Y461">
        <v>833.85</v>
      </c>
      <c r="Z461">
        <v>941.9</v>
      </c>
      <c r="AA461">
        <v>833.85</v>
      </c>
      <c r="AB461">
        <v>941.9</v>
      </c>
      <c r="AC461" s="1">
        <f>(Table2[[#This Row],[Close Price]]/Table2[[#This Row],[Day Low]])-1</f>
        <v>3.0006263166884928E-2</v>
      </c>
      <c r="AD461" s="1">
        <f>(Table2[[#This Row],[Day High]]/Table2[[#This Row],[Close Price]])-1</f>
        <v>4.134881149806513E-2</v>
      </c>
      <c r="AE461" s="1">
        <f>(Table2[[#This Row],[Close Price]]/Table2[[#This Row],[Current Week Low]])-1</f>
        <v>8.4727468969238995E-2</v>
      </c>
      <c r="AF461" s="1">
        <f>(Table2[[#This Row],[Current Week High]]/Table2[[#This Row],[Close Price]])-1</f>
        <v>4.134881149806513E-2</v>
      </c>
      <c r="AG461" s="1">
        <f>(Table2[[#This Row],[Close Price]]/Table2[[#This Row],[Current Month Low]])-1</f>
        <v>8.4727468969238995E-2</v>
      </c>
      <c r="AH461" s="1">
        <f>(Table2[[#This Row],[Current Month High]]/Table2[[#This Row],[Close Price]])-1</f>
        <v>4.134881149806513E-2</v>
      </c>
      <c r="AI461">
        <v>10.889994472084</v>
      </c>
      <c r="AJ461">
        <v>46.822498173849503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-0.05</v>
      </c>
      <c r="AM461" t="s">
        <v>3120</v>
      </c>
      <c r="AN461">
        <v>-7.0000000000000007E-2</v>
      </c>
      <c r="AO461" t="s">
        <v>3120</v>
      </c>
      <c r="AP461">
        <v>2.7251635211835001E-2</v>
      </c>
      <c r="AQ461">
        <f>(Table2[[#This Row],[Sharpe Ratio]]-AVERAGE(Table2[Sharpe Ratio]))/_xlfn.STDEV.P(Table2[Sharpe Ratio])</f>
        <v>-0.40604167591842782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420</v>
      </c>
      <c r="AT461">
        <f>_xlfn.RANK.AVG(Table2[[#This Row],[6M Return vs Nifty Z-Score]],Table2[6M Return vs Nifty Z-Score])</f>
        <v>448</v>
      </c>
      <c r="AU461">
        <f>_xlfn.RANK.AVG(Table2[[#This Row],[Sharpe Ratio Z-Score]],Table2[Sharpe Ratio Z-Score])</f>
        <v>447</v>
      </c>
      <c r="AV461">
        <f>(Table2[[#This Row],[Rank 1Y]]+Table2[[#This Row],[Rank 6M]]+Table2[[#This Row],[Rank Sharpe]])/3</f>
        <v>438.33333333333331</v>
      </c>
    </row>
    <row r="462" spans="1:48" x14ac:dyDescent="0.3">
      <c r="A462" t="s">
        <v>1223</v>
      </c>
      <c r="B462" t="s">
        <v>1224</v>
      </c>
      <c r="C462" t="s">
        <v>3076</v>
      </c>
      <c r="D462" t="s">
        <v>561</v>
      </c>
      <c r="E462">
        <v>9296.2263847800004</v>
      </c>
      <c r="F462">
        <v>1044.2</v>
      </c>
      <c r="G462">
        <v>-1.2129588745881501</v>
      </c>
      <c r="H462">
        <f>(Table2[[#This Row],[1Y Return vs Nifty]]-AVERAGE(Table2[1Y Return vs Nifty]))/_xlfn.STDEV.P(Table2[1Y Return vs Nifty])</f>
        <v>-0.52741200983098102</v>
      </c>
      <c r="I462">
        <v>-6.1866741742654696</v>
      </c>
      <c r="J462">
        <f>(Table2[[#This Row],[1M Return vs Nifty]]-AVERAGE(Table2[1M Return vs Nifty]))/_xlfn.STDEV.P(Table2[1M Return vs Nifty])</f>
        <v>-0.45683142429429813</v>
      </c>
      <c r="K462">
        <v>-5.7008867837361397</v>
      </c>
      <c r="L462">
        <f>(Table2[[#This Row],[6M Return vs Nifty]]-AVERAGE(Table2[6M Return vs Nifty]))/_xlfn.STDEV.P(Table2[6M Return vs Nifty])</f>
        <v>-0.38975732185809076</v>
      </c>
      <c r="M462">
        <v>2.1750124733682301</v>
      </c>
      <c r="N462">
        <f>(Table2[[#This Row],[1W Return vs Nifty]]-AVERAGE(Table2[1W Return vs Nifty]))/_xlfn.STDEV.P(Table2[1W Return vs Nifty])</f>
        <v>0.57312689593189203</v>
      </c>
      <c r="O462">
        <v>1038.96</v>
      </c>
      <c r="P462">
        <v>1012.27443763296</v>
      </c>
      <c r="Q462">
        <v>935.660686147717</v>
      </c>
      <c r="R462">
        <v>52.237646269746797</v>
      </c>
      <c r="S462" s="1">
        <f>(Table2[[#This Row],[Close Price]]-Table2[[#This Row],[20D EMA]])/Table2[[#This Row],[20D EMA]]</f>
        <v>5.0435050435050522E-3</v>
      </c>
      <c r="T462" s="1">
        <f>(Table2[[#This Row],[Close Price]]-Table2[[#This Row],[50D EMA]])/Table2[[#This Row],[50D EMA]]</f>
        <v>3.1538445682470037E-2</v>
      </c>
      <c r="U462" s="1">
        <f>(Table2[[#This Row],[Close Price]]-Table2[[#This Row],[200D EMA]])/Table2[[#This Row],[200D EMA]]</f>
        <v>0.11600285815059611</v>
      </c>
      <c r="V462">
        <v>1.00058254074885</v>
      </c>
      <c r="W462">
        <v>1031.5999999999999</v>
      </c>
      <c r="X462">
        <v>1052</v>
      </c>
      <c r="Y462">
        <v>977.15</v>
      </c>
      <c r="Z462">
        <v>1052</v>
      </c>
      <c r="AA462">
        <v>977.15</v>
      </c>
      <c r="AB462">
        <v>1057.2</v>
      </c>
      <c r="AC462" s="1">
        <f>(Table2[[#This Row],[Close Price]]/Table2[[#This Row],[Day Low]])-1</f>
        <v>1.2214036448235932E-2</v>
      </c>
      <c r="AD462" s="1">
        <f>(Table2[[#This Row],[Day High]]/Table2[[#This Row],[Close Price]])-1</f>
        <v>7.4698333652556403E-3</v>
      </c>
      <c r="AE462" s="1">
        <f>(Table2[[#This Row],[Close Price]]/Table2[[#This Row],[Current Week Low]])-1</f>
        <v>6.8617919459653232E-2</v>
      </c>
      <c r="AF462" s="1">
        <f>(Table2[[#This Row],[Current Week High]]/Table2[[#This Row],[Close Price]])-1</f>
        <v>7.4698333652556403E-3</v>
      </c>
      <c r="AG462" s="1">
        <f>(Table2[[#This Row],[Close Price]]/Table2[[#This Row],[Current Month Low]])-1</f>
        <v>6.8617919459653232E-2</v>
      </c>
      <c r="AH462" s="1">
        <f>(Table2[[#This Row],[Current Month High]]/Table2[[#This Row],[Close Price]])-1</f>
        <v>1.2449722275426067E-2</v>
      </c>
      <c r="AI462">
        <v>14.4416778394943</v>
      </c>
      <c r="AJ462">
        <v>34.449237108092397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0.18</v>
      </c>
      <c r="AM462" t="s">
        <v>3121</v>
      </c>
      <c r="AN462">
        <v>0.25</v>
      </c>
      <c r="AO462" t="s">
        <v>3121</v>
      </c>
      <c r="AP462">
        <v>5.0955969971534003E-2</v>
      </c>
      <c r="AQ462">
        <f>(Table2[[#This Row],[Sharpe Ratio]]-AVERAGE(Table2[Sharpe Ratio]))/_xlfn.STDEV.P(Table2[Sharpe Ratio])</f>
        <v>-0.1302918332027993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-0.93116569325427712</v>
      </c>
      <c r="AS462">
        <f>_xlfn.RANK.AVG(Table2[[#This Row],[1Y Return vs Nifty Z-Score]],Table2[1Y Return vs Nifty Z-Score])</f>
        <v>493</v>
      </c>
      <c r="AT462">
        <f>_xlfn.RANK.AVG(Table2[[#This Row],[6M Return vs Nifty Z-Score]],Table2[6M Return vs Nifty Z-Score])</f>
        <v>440</v>
      </c>
      <c r="AU462">
        <f>_xlfn.RANK.AVG(Table2[[#This Row],[Sharpe Ratio Z-Score]],Table2[Sharpe Ratio Z-Score])</f>
        <v>382</v>
      </c>
      <c r="AV462">
        <f>(Table2[[#This Row],[Rank 1Y]]+Table2[[#This Row],[Rank 6M]]+Table2[[#This Row],[Rank Sharpe]])/3</f>
        <v>438.33333333333331</v>
      </c>
    </row>
    <row r="463" spans="1:48" x14ac:dyDescent="0.3">
      <c r="A463" t="s">
        <v>1327</v>
      </c>
      <c r="B463" t="s">
        <v>1328</v>
      </c>
      <c r="C463" t="s">
        <v>3086</v>
      </c>
      <c r="D463" t="s">
        <v>86</v>
      </c>
      <c r="E463">
        <v>8283.0076057949991</v>
      </c>
      <c r="F463">
        <v>753.15</v>
      </c>
      <c r="G463">
        <v>-30.5878956565703</v>
      </c>
      <c r="H463">
        <f>(Table2[[#This Row],[1Y Return vs Nifty]]-AVERAGE(Table2[1Y Return vs Nifty]))/_xlfn.STDEV.P(Table2[1Y Return vs Nifty])</f>
        <v>-0.97401380565681117</v>
      </c>
      <c r="I463">
        <v>-6.2822511152640796</v>
      </c>
      <c r="J463">
        <f>(Table2[[#This Row],[1M Return vs Nifty]]-AVERAGE(Table2[1M Return vs Nifty]))/_xlfn.STDEV.P(Table2[1M Return vs Nifty])</f>
        <v>-0.46580605437121653</v>
      </c>
      <c r="K463">
        <v>-11.3669243669927</v>
      </c>
      <c r="L463">
        <f>(Table2[[#This Row],[6M Return vs Nifty]]-AVERAGE(Table2[6M Return vs Nifty]))/_xlfn.STDEV.P(Table2[6M Return vs Nifty])</f>
        <v>-0.58315312525713925</v>
      </c>
      <c r="M463">
        <v>-1.37358869437803</v>
      </c>
      <c r="N463">
        <f>(Table2[[#This Row],[1W Return vs Nifty]]-AVERAGE(Table2[1W Return vs Nifty]))/_xlfn.STDEV.P(Table2[1W Return vs Nifty])</f>
        <v>-0.1300265295174263</v>
      </c>
      <c r="O463">
        <v>753.69</v>
      </c>
      <c r="P463">
        <v>758.478196682516</v>
      </c>
      <c r="Q463">
        <v>736.75258252462402</v>
      </c>
      <c r="R463">
        <v>52.621120976782301</v>
      </c>
      <c r="S463" s="1">
        <f>(Table2[[#This Row],[Close Price]]-Table2[[#This Row],[20D EMA]])/Table2[[#This Row],[20D EMA]]</f>
        <v>-7.1647494327916955E-4</v>
      </c>
      <c r="T463" s="1">
        <f>(Table2[[#This Row],[Close Price]]-Table2[[#This Row],[50D EMA]])/Table2[[#This Row],[50D EMA]]</f>
        <v>-7.0248514800041123E-3</v>
      </c>
      <c r="U463" s="1">
        <f>(Table2[[#This Row],[Close Price]]-Table2[[#This Row],[200D EMA]])/Table2[[#This Row],[200D EMA]]</f>
        <v>2.2256342039802649E-2</v>
      </c>
      <c r="V463">
        <v>0.78830256090673201</v>
      </c>
      <c r="W463">
        <v>721.25</v>
      </c>
      <c r="X463">
        <v>775.85</v>
      </c>
      <c r="Y463">
        <v>697</v>
      </c>
      <c r="Z463">
        <v>775.85</v>
      </c>
      <c r="AA463">
        <v>697</v>
      </c>
      <c r="AB463">
        <v>781.45</v>
      </c>
      <c r="AC463" s="1">
        <f>(Table2[[#This Row],[Close Price]]/Table2[[#This Row],[Day Low]])-1</f>
        <v>4.42287694974004E-2</v>
      </c>
      <c r="AD463" s="1">
        <f>(Table2[[#This Row],[Day High]]/Table2[[#This Row],[Close Price]])-1</f>
        <v>3.0140078337648646E-2</v>
      </c>
      <c r="AE463" s="1">
        <f>(Table2[[#This Row],[Close Price]]/Table2[[#This Row],[Current Week Low]])-1</f>
        <v>8.0559540889526549E-2</v>
      </c>
      <c r="AF463" s="1">
        <f>(Table2[[#This Row],[Current Week High]]/Table2[[#This Row],[Close Price]])-1</f>
        <v>3.0140078337648646E-2</v>
      </c>
      <c r="AG463" s="1">
        <f>(Table2[[#This Row],[Close Price]]/Table2[[#This Row],[Current Month Low]])-1</f>
        <v>8.0559540889526549E-2</v>
      </c>
      <c r="AH463" s="1">
        <f>(Table2[[#This Row],[Current Month High]]/Table2[[#This Row],[Close Price]])-1</f>
        <v>3.7575516165438527E-2</v>
      </c>
      <c r="AI463">
        <v>22.1536214565491</v>
      </c>
      <c r="AJ463">
        <v>22.264610389610301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-0.11</v>
      </c>
      <c r="AM463" t="s">
        <v>3120</v>
      </c>
      <c r="AN463">
        <v>-2.86</v>
      </c>
      <c r="AO463" t="s">
        <v>3120</v>
      </c>
      <c r="AP463">
        <v>0.13433916692207001</v>
      </c>
      <c r="AQ463">
        <f>(Table2[[#This Row],[Sharpe Ratio]]-AVERAGE(Table2[Sharpe Ratio]))/_xlfn.STDEV.P(Table2[Sharpe Ratio])</f>
        <v>0.83969545719473748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652</v>
      </c>
      <c r="AT463">
        <f>_xlfn.RANK.AVG(Table2[[#This Row],[6M Return vs Nifty Z-Score]],Table2[6M Return vs Nifty Z-Score])</f>
        <v>514</v>
      </c>
      <c r="AU463">
        <f>_xlfn.RANK.AVG(Table2[[#This Row],[Sharpe Ratio Z-Score]],Table2[Sharpe Ratio Z-Score])</f>
        <v>149</v>
      </c>
      <c r="AV463">
        <f>(Table2[[#This Row],[Rank 1Y]]+Table2[[#This Row],[Rank 6M]]+Table2[[#This Row],[Rank Sharpe]])/3</f>
        <v>438.33333333333331</v>
      </c>
    </row>
    <row r="464" spans="1:48" x14ac:dyDescent="0.3">
      <c r="A464" t="s">
        <v>625</v>
      </c>
      <c r="B464" t="s">
        <v>626</v>
      </c>
      <c r="C464" t="s">
        <v>3082</v>
      </c>
      <c r="D464" t="s">
        <v>204</v>
      </c>
      <c r="E464">
        <v>29255.98091328</v>
      </c>
      <c r="F464">
        <v>15424.2</v>
      </c>
      <c r="G464">
        <v>-7.5466617689842401</v>
      </c>
      <c r="H464">
        <f>(Table2[[#This Row],[1Y Return vs Nifty]]-AVERAGE(Table2[1Y Return vs Nifty]))/_xlfn.STDEV.P(Table2[1Y Return vs Nifty])</f>
        <v>-0.62370644981083379</v>
      </c>
      <c r="I464">
        <v>-2.5745997956134801</v>
      </c>
      <c r="J464">
        <f>(Table2[[#This Row],[1M Return vs Nifty]]-AVERAGE(Table2[1M Return vs Nifty]))/_xlfn.STDEV.P(Table2[1M Return vs Nifty])</f>
        <v>-0.11765932880750234</v>
      </c>
      <c r="K464">
        <v>-6.1308671965377597</v>
      </c>
      <c r="L464">
        <f>(Table2[[#This Row],[6M Return vs Nifty]]-AVERAGE(Table2[6M Return vs Nifty]))/_xlfn.STDEV.P(Table2[6M Return vs Nifty])</f>
        <v>-0.40443361126805788</v>
      </c>
      <c r="M464">
        <v>-0.81730500583449195</v>
      </c>
      <c r="N464">
        <f>(Table2[[#This Row],[1W Return vs Nifty]]-AVERAGE(Table2[1W Return vs Nifty]))/_xlfn.STDEV.P(Table2[1W Return vs Nifty])</f>
        <v>-1.9799213842671498E-2</v>
      </c>
      <c r="O464">
        <v>15747.89</v>
      </c>
      <c r="P464">
        <v>15663.6862928675</v>
      </c>
      <c r="Q464">
        <v>14954.4974376973</v>
      </c>
      <c r="R464">
        <v>37.767532449727298</v>
      </c>
      <c r="S464" s="1">
        <f>(Table2[[#This Row],[Close Price]]-Table2[[#This Row],[20D EMA]])/Table2[[#This Row],[20D EMA]]</f>
        <v>-2.0554499682179563E-2</v>
      </c>
      <c r="T464" s="1">
        <f>(Table2[[#This Row],[Close Price]]-Table2[[#This Row],[50D EMA]])/Table2[[#This Row],[50D EMA]]</f>
        <v>-1.528926769789497E-2</v>
      </c>
      <c r="U464" s="1">
        <f>(Table2[[#This Row],[Close Price]]-Table2[[#This Row],[200D EMA]])/Table2[[#This Row],[200D EMA]]</f>
        <v>3.1408782826674864E-2</v>
      </c>
      <c r="V464">
        <v>0.25048774002170898</v>
      </c>
      <c r="W464">
        <v>15369.3</v>
      </c>
      <c r="X464">
        <v>15560.9</v>
      </c>
      <c r="Y464">
        <v>15350</v>
      </c>
      <c r="Z464">
        <v>16252.95</v>
      </c>
      <c r="AA464">
        <v>15350</v>
      </c>
      <c r="AB464">
        <v>16359.8</v>
      </c>
      <c r="AC464" s="1">
        <f>(Table2[[#This Row],[Close Price]]/Table2[[#This Row],[Day Low]])-1</f>
        <v>3.572055981729827E-3</v>
      </c>
      <c r="AD464" s="1">
        <f>(Table2[[#This Row],[Day High]]/Table2[[#This Row],[Close Price]])-1</f>
        <v>8.8626962824651656E-3</v>
      </c>
      <c r="AE464" s="1">
        <f>(Table2[[#This Row],[Close Price]]/Table2[[#This Row],[Current Week Low]])-1</f>
        <v>4.8338762214983344E-3</v>
      </c>
      <c r="AF464" s="1">
        <f>(Table2[[#This Row],[Current Week High]]/Table2[[#This Row],[Close Price]])-1</f>
        <v>5.373050141984681E-2</v>
      </c>
      <c r="AG464" s="1">
        <f>(Table2[[#This Row],[Close Price]]/Table2[[#This Row],[Current Month Low]])-1</f>
        <v>4.8338762214983344E-3</v>
      </c>
      <c r="AH464" s="1">
        <f>(Table2[[#This Row],[Current Month High]]/Table2[[#This Row],[Close Price]])-1</f>
        <v>6.065792715343421E-2</v>
      </c>
      <c r="AI464">
        <v>18.320561196042501</v>
      </c>
      <c r="AJ464">
        <v>21.450393700787401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7.0000000000000007E-2</v>
      </c>
      <c r="AM464" t="s">
        <v>3121</v>
      </c>
      <c r="AN464">
        <v>0.2</v>
      </c>
      <c r="AO464" t="s">
        <v>3121</v>
      </c>
      <c r="AP464">
        <v>6.8325080760665E-2</v>
      </c>
      <c r="AQ464">
        <f>(Table2[[#This Row],[Sharpe Ratio]]-AVERAGE(Table2[Sharpe Ratio]))/_xlfn.STDEV.P(Table2[Sharpe Ratio])</f>
        <v>7.1761066267559695E-2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-1.0938375374615057</v>
      </c>
      <c r="AS464">
        <f>_xlfn.RANK.AVG(Table2[[#This Row],[1Y Return vs Nifty Z-Score]],Table2[1Y Return vs Nifty Z-Score])</f>
        <v>545</v>
      </c>
      <c r="AT464">
        <f>_xlfn.RANK.AVG(Table2[[#This Row],[6M Return vs Nifty Z-Score]],Table2[6M Return vs Nifty Z-Score])</f>
        <v>449</v>
      </c>
      <c r="AU464">
        <f>_xlfn.RANK.AVG(Table2[[#This Row],[Sharpe Ratio Z-Score]],Table2[Sharpe Ratio Z-Score])</f>
        <v>322</v>
      </c>
      <c r="AV464">
        <f>(Table2[[#This Row],[Rank 1Y]]+Table2[[#This Row],[Rank 6M]]+Table2[[#This Row],[Rank Sharpe]])/3</f>
        <v>438.66666666666669</v>
      </c>
    </row>
    <row r="465" spans="1:48" x14ac:dyDescent="0.3">
      <c r="A465" t="s">
        <v>191</v>
      </c>
      <c r="B465" t="s">
        <v>192</v>
      </c>
      <c r="C465" t="s">
        <v>3081</v>
      </c>
      <c r="D465" t="s">
        <v>193</v>
      </c>
      <c r="E465">
        <v>132597.57802396</v>
      </c>
      <c r="F465">
        <v>1103.8</v>
      </c>
      <c r="G465">
        <v>11.826476251075301</v>
      </c>
      <c r="H465">
        <f>(Table2[[#This Row],[1Y Return vs Nifty]]-AVERAGE(Table2[1Y Return vs Nifty]))/_xlfn.STDEV.P(Table2[1Y Return vs Nifty])</f>
        <v>-0.32916698255154681</v>
      </c>
      <c r="I465">
        <v>9.6229250346076896</v>
      </c>
      <c r="J465">
        <f>(Table2[[#This Row],[1M Return vs Nifty]]-AVERAGE(Table2[1M Return vs Nifty]))/_xlfn.STDEV.P(Table2[1M Return vs Nifty])</f>
        <v>1.0276825503268554</v>
      </c>
      <c r="K465">
        <v>-7.2119724543865198</v>
      </c>
      <c r="L465">
        <f>(Table2[[#This Row],[6M Return vs Nifty]]-AVERAGE(Table2[6M Return vs Nifty]))/_xlfn.STDEV.P(Table2[6M Return vs Nifty])</f>
        <v>-0.4413343936628733</v>
      </c>
      <c r="M465">
        <v>-11.3895256221394</v>
      </c>
      <c r="N465">
        <f>(Table2[[#This Row],[1W Return vs Nifty]]-AVERAGE(Table2[1W Return vs Nifty]))/_xlfn.STDEV.P(Table2[1W Return vs Nifty])</f>
        <v>-2.1146790804583988</v>
      </c>
      <c r="O465">
        <v>1099.67</v>
      </c>
      <c r="P465">
        <v>1066.7955493187401</v>
      </c>
      <c r="Q465">
        <v>1058.9930416837401</v>
      </c>
      <c r="R465">
        <v>47.303997007263099</v>
      </c>
      <c r="S465" s="1">
        <f>(Table2[[#This Row],[Close Price]]-Table2[[#This Row],[20D EMA]])/Table2[[#This Row],[20D EMA]]</f>
        <v>3.7556721561922044E-3</v>
      </c>
      <c r="T465" s="1">
        <f>(Table2[[#This Row],[Close Price]]-Table2[[#This Row],[50D EMA]])/Table2[[#This Row],[50D EMA]]</f>
        <v>3.4687481312507408E-2</v>
      </c>
      <c r="U465" s="1">
        <f>(Table2[[#This Row],[Close Price]]-Table2[[#This Row],[200D EMA]])/Table2[[#This Row],[200D EMA]]</f>
        <v>4.2310909092489669E-2</v>
      </c>
      <c r="V465">
        <v>2.6917403807497098</v>
      </c>
      <c r="W465">
        <v>1101.0999999999999</v>
      </c>
      <c r="X465">
        <v>1131.9000000000001</v>
      </c>
      <c r="Y465">
        <v>1094.3</v>
      </c>
      <c r="Z465">
        <v>1231.95</v>
      </c>
      <c r="AA465">
        <v>1094.3</v>
      </c>
      <c r="AB465">
        <v>1348</v>
      </c>
      <c r="AC465" s="1">
        <f>(Table2[[#This Row],[Close Price]]/Table2[[#This Row],[Day Low]])-1</f>
        <v>2.4520933611842377E-3</v>
      </c>
      <c r="AD465" s="1">
        <f>(Table2[[#This Row],[Day High]]/Table2[[#This Row],[Close Price]])-1</f>
        <v>2.5457510418554152E-2</v>
      </c>
      <c r="AE465" s="1">
        <f>(Table2[[#This Row],[Close Price]]/Table2[[#This Row],[Current Week Low]])-1</f>
        <v>8.6813488074568568E-3</v>
      </c>
      <c r="AF465" s="1">
        <f>(Table2[[#This Row],[Current Week High]]/Table2[[#This Row],[Close Price]])-1</f>
        <v>0.11609893096575474</v>
      </c>
      <c r="AG465" s="1">
        <f>(Table2[[#This Row],[Close Price]]/Table2[[#This Row],[Current Month Low]])-1</f>
        <v>8.6813488074568568E-3</v>
      </c>
      <c r="AH465" s="1">
        <f>(Table2[[#This Row],[Current Month High]]/Table2[[#This Row],[Close Price]])-1</f>
        <v>0.22123573111070849</v>
      </c>
      <c r="AI465">
        <v>22.123573111070801</v>
      </c>
      <c r="AJ465">
        <v>60.903790087463499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-0.03</v>
      </c>
      <c r="AM465" t="s">
        <v>3120</v>
      </c>
      <c r="AN465">
        <v>6.52</v>
      </c>
      <c r="AO465" t="s">
        <v>3121</v>
      </c>
      <c r="AP465">
        <v>2.6151764067491999E-2</v>
      </c>
      <c r="AQ465">
        <f>(Table2[[#This Row],[Sharpe Ratio]]-AVERAGE(Table2[Sharpe Ratio]))/_xlfn.STDEV.P(Table2[Sharpe Ratio])</f>
        <v>-0.41883635242526152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-2.2763342587712252</v>
      </c>
      <c r="AS465">
        <f>_xlfn.RANK.AVG(Table2[[#This Row],[1Y Return vs Nifty Z-Score]],Table2[1Y Return vs Nifty Z-Score])</f>
        <v>402</v>
      </c>
      <c r="AT465">
        <f>_xlfn.RANK.AVG(Table2[[#This Row],[6M Return vs Nifty Z-Score]],Table2[6M Return vs Nifty Z-Score])</f>
        <v>460</v>
      </c>
      <c r="AU465">
        <f>_xlfn.RANK.AVG(Table2[[#This Row],[Sharpe Ratio Z-Score]],Table2[Sharpe Ratio Z-Score])</f>
        <v>455</v>
      </c>
      <c r="AV465">
        <f>(Table2[[#This Row],[Rank 1Y]]+Table2[[#This Row],[Rank 6M]]+Table2[[#This Row],[Rank Sharpe]])/3</f>
        <v>439</v>
      </c>
    </row>
    <row r="466" spans="1:48" x14ac:dyDescent="0.3">
      <c r="A466" t="s">
        <v>1269</v>
      </c>
      <c r="B466" t="s">
        <v>1270</v>
      </c>
      <c r="C466" t="s">
        <v>3090</v>
      </c>
      <c r="D466" t="s">
        <v>297</v>
      </c>
      <c r="E466">
        <v>8786.4811776450006</v>
      </c>
      <c r="F466">
        <v>712.05</v>
      </c>
      <c r="G466">
        <v>13.2109778761795</v>
      </c>
      <c r="H466">
        <f>(Table2[[#This Row],[1Y Return vs Nifty]]-AVERAGE(Table2[1Y Return vs Nifty]))/_xlfn.STDEV.P(Table2[1Y Return vs Nifty])</f>
        <v>-0.30811771471194493</v>
      </c>
      <c r="I466">
        <v>-6.2531814986227099</v>
      </c>
      <c r="J466">
        <f>(Table2[[#This Row],[1M Return vs Nifty]]-AVERAGE(Table2[1M Return vs Nifty]))/_xlfn.STDEV.P(Table2[1M Return vs Nifty])</f>
        <v>-0.46307643095882967</v>
      </c>
      <c r="K466">
        <v>-0.45283556191645102</v>
      </c>
      <c r="L466">
        <f>(Table2[[#This Row],[6M Return vs Nifty]]-AVERAGE(Table2[6M Return vs Nifty]))/_xlfn.STDEV.P(Table2[6M Return vs Nifty])</f>
        <v>-0.21062842138584353</v>
      </c>
      <c r="M466">
        <v>-11.254741847494101</v>
      </c>
      <c r="N466">
        <f>(Table2[[#This Row],[1W Return vs Nifty]]-AVERAGE(Table2[1W Return vs Nifty]))/_xlfn.STDEV.P(Table2[1W Return vs Nifty])</f>
        <v>-2.087971747524441</v>
      </c>
      <c r="O466">
        <v>721.51</v>
      </c>
      <c r="P466">
        <v>701.12552898711704</v>
      </c>
      <c r="Q466">
        <v>654.24545107549602</v>
      </c>
      <c r="R466">
        <v>45.8529296365584</v>
      </c>
      <c r="S466" s="1">
        <f>(Table2[[#This Row],[Close Price]]-Table2[[#This Row],[20D EMA]])/Table2[[#This Row],[20D EMA]]</f>
        <v>-1.3111391387506808E-2</v>
      </c>
      <c r="T466" s="1">
        <f>(Table2[[#This Row],[Close Price]]-Table2[[#This Row],[50D EMA]])/Table2[[#This Row],[50D EMA]]</f>
        <v>1.5581333956937763E-2</v>
      </c>
      <c r="U466" s="1">
        <f>(Table2[[#This Row],[Close Price]]-Table2[[#This Row],[200D EMA]])/Table2[[#This Row],[200D EMA]]</f>
        <v>8.835300089512374E-2</v>
      </c>
      <c r="V466">
        <v>1.2678149676667501</v>
      </c>
      <c r="W466">
        <v>684</v>
      </c>
      <c r="X466">
        <v>718</v>
      </c>
      <c r="Y466">
        <v>674</v>
      </c>
      <c r="Z466">
        <v>753.3</v>
      </c>
      <c r="AA466">
        <v>674</v>
      </c>
      <c r="AB466">
        <v>806.9</v>
      </c>
      <c r="AC466" s="1">
        <f>(Table2[[#This Row],[Close Price]]/Table2[[#This Row],[Day Low]])-1</f>
        <v>4.1008771929824439E-2</v>
      </c>
      <c r="AD466" s="1">
        <f>(Table2[[#This Row],[Day High]]/Table2[[#This Row],[Close Price]])-1</f>
        <v>8.3561547644126488E-3</v>
      </c>
      <c r="AE466" s="1">
        <f>(Table2[[#This Row],[Close Price]]/Table2[[#This Row],[Current Week Low]])-1</f>
        <v>5.6454005934718055E-2</v>
      </c>
      <c r="AF466" s="1">
        <f>(Table2[[#This Row],[Current Week High]]/Table2[[#This Row],[Close Price]])-1</f>
        <v>5.7931325047398285E-2</v>
      </c>
      <c r="AG466" s="1">
        <f>(Table2[[#This Row],[Close Price]]/Table2[[#This Row],[Current Month Low]])-1</f>
        <v>5.6454005934718055E-2</v>
      </c>
      <c r="AH466" s="1">
        <f>(Table2[[#This Row],[Current Month High]]/Table2[[#This Row],[Close Price]])-1</f>
        <v>0.13320693771504821</v>
      </c>
      <c r="AI466">
        <v>17.646232708377202</v>
      </c>
      <c r="AJ466">
        <v>41.279761904761898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0.13</v>
      </c>
      <c r="AM466" t="s">
        <v>3121</v>
      </c>
      <c r="AN466">
        <v>-3.98</v>
      </c>
      <c r="AO466" t="s">
        <v>3120</v>
      </c>
      <c r="AQ466">
        <f>(Table2[[#This Row],[Sharpe Ratio]]-AVERAGE(Table2[Sharpe Ratio]))/_xlfn.STDEV.P(Table2[Sharpe Ratio])</f>
        <v>-0.72305686320743012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-3.7928511777884895</v>
      </c>
      <c r="AS466">
        <f>_xlfn.RANK.AVG(Table2[[#This Row],[1Y Return vs Nifty Z-Score]],Table2[1Y Return vs Nifty Z-Score])</f>
        <v>391</v>
      </c>
      <c r="AT466">
        <f>_xlfn.RANK.AVG(Table2[[#This Row],[6M Return vs Nifty Z-Score]],Table2[6M Return vs Nifty Z-Score])</f>
        <v>384</v>
      </c>
      <c r="AU466">
        <f>_xlfn.RANK.AVG(Table2[[#This Row],[Sharpe Ratio Z-Score]],Table2[Sharpe Ratio Z-Score])</f>
        <v>548.5</v>
      </c>
      <c r="AV466">
        <f>(Table2[[#This Row],[Rank 1Y]]+Table2[[#This Row],[Rank 6M]]+Table2[[#This Row],[Rank Sharpe]])/3</f>
        <v>441.16666666666669</v>
      </c>
    </row>
    <row r="467" spans="1:48" x14ac:dyDescent="0.3">
      <c r="A467" t="s">
        <v>162</v>
      </c>
      <c r="B467" t="s">
        <v>163</v>
      </c>
      <c r="C467" t="s">
        <v>3090</v>
      </c>
      <c r="D467" t="s">
        <v>164</v>
      </c>
      <c r="E467">
        <v>159354.93536209999</v>
      </c>
      <c r="F467">
        <v>3133.15</v>
      </c>
      <c r="G467">
        <v>-3.77870949830805</v>
      </c>
      <c r="H467">
        <f>(Table2[[#This Row],[1Y Return vs Nifty]]-AVERAGE(Table2[1Y Return vs Nifty]))/_xlfn.STDEV.P(Table2[1Y Return vs Nifty])</f>
        <v>-0.56642039458765547</v>
      </c>
      <c r="I467">
        <v>3.1810221257512499</v>
      </c>
      <c r="J467">
        <f>(Table2[[#This Row],[1M Return vs Nifty]]-AVERAGE(Table2[1M Return vs Nifty]))/_xlfn.STDEV.P(Table2[1M Return vs Nifty])</f>
        <v>0.42279087881738764</v>
      </c>
      <c r="K467">
        <v>6.0111154639954503</v>
      </c>
      <c r="L467">
        <f>(Table2[[#This Row],[6M Return vs Nifty]]-AVERAGE(Table2[6M Return vs Nifty]))/_xlfn.STDEV.P(Table2[6M Return vs Nifty])</f>
        <v>1.000213099214458E-2</v>
      </c>
      <c r="M467">
        <v>3.07384977058378</v>
      </c>
      <c r="N467">
        <f>(Table2[[#This Row],[1W Return vs Nifty]]-AVERAGE(Table2[1W Return vs Nifty]))/_xlfn.STDEV.P(Table2[1W Return vs Nifty])</f>
        <v>0.75123102614614246</v>
      </c>
      <c r="O467">
        <v>3132.41</v>
      </c>
      <c r="P467">
        <v>3103.9909426641998</v>
      </c>
      <c r="Q467">
        <v>2890.1219755468201</v>
      </c>
      <c r="R467">
        <v>50.078748239181003</v>
      </c>
      <c r="S467" s="1">
        <f>(Table2[[#This Row],[Close Price]]-Table2[[#This Row],[20D EMA]])/Table2[[#This Row],[20D EMA]]</f>
        <v>2.3623982811963839E-4</v>
      </c>
      <c r="T467" s="1">
        <f>(Table2[[#This Row],[Close Price]]-Table2[[#This Row],[50D EMA]])/Table2[[#This Row],[50D EMA]]</f>
        <v>9.39405361498016E-3</v>
      </c>
      <c r="U467" s="1">
        <f>(Table2[[#This Row],[Close Price]]-Table2[[#This Row],[200D EMA]])/Table2[[#This Row],[200D EMA]]</f>
        <v>8.4089192950826369E-2</v>
      </c>
      <c r="V467">
        <v>0.97530781603789696</v>
      </c>
      <c r="W467">
        <v>3100</v>
      </c>
      <c r="X467">
        <v>3212.9</v>
      </c>
      <c r="Y467">
        <v>3043.6</v>
      </c>
      <c r="Z467">
        <v>3278.95</v>
      </c>
      <c r="AA467">
        <v>3043.6</v>
      </c>
      <c r="AB467">
        <v>3278.95</v>
      </c>
      <c r="AC467" s="1">
        <f>(Table2[[#This Row],[Close Price]]/Table2[[#This Row],[Day Low]])-1</f>
        <v>1.0693548387096907E-2</v>
      </c>
      <c r="AD467" s="1">
        <f>(Table2[[#This Row],[Day High]]/Table2[[#This Row],[Close Price]])-1</f>
        <v>2.5453616966950143E-2</v>
      </c>
      <c r="AE467" s="1">
        <f>(Table2[[#This Row],[Close Price]]/Table2[[#This Row],[Current Week Low]])-1</f>
        <v>2.9422394532790275E-2</v>
      </c>
      <c r="AF467" s="1">
        <f>(Table2[[#This Row],[Current Week High]]/Table2[[#This Row],[Close Price]])-1</f>
        <v>4.6534637664969569E-2</v>
      </c>
      <c r="AG467" s="1">
        <f>(Table2[[#This Row],[Close Price]]/Table2[[#This Row],[Current Month Low]])-1</f>
        <v>2.9422394532790275E-2</v>
      </c>
      <c r="AH467" s="1">
        <f>(Table2[[#This Row],[Current Month High]]/Table2[[#This Row],[Close Price]])-1</f>
        <v>4.6534637664969569E-2</v>
      </c>
      <c r="AI467">
        <v>4.6534637664969498</v>
      </c>
      <c r="AJ467">
        <v>36.666593967416098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0.02</v>
      </c>
      <c r="AM467" t="s">
        <v>3121</v>
      </c>
      <c r="AN467">
        <v>0.78</v>
      </c>
      <c r="AO467" t="s">
        <v>3121</v>
      </c>
      <c r="AP467">
        <v>1.1501074463504001E-2</v>
      </c>
      <c r="AQ467">
        <f>(Table2[[#This Row],[Sharpe Ratio]]-AVERAGE(Table2[Sharpe Ratio]))/_xlfn.STDEV.P(Table2[Sharpe Ratio])</f>
        <v>-0.58926616599858639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2.8337475369432763E-2</v>
      </c>
      <c r="AS467">
        <f>_xlfn.RANK.AVG(Table2[[#This Row],[1Y Return vs Nifty Z-Score]],Table2[1Y Return vs Nifty Z-Score])</f>
        <v>512</v>
      </c>
      <c r="AT467">
        <f>_xlfn.RANK.AVG(Table2[[#This Row],[6M Return vs Nifty Z-Score]],Table2[6M Return vs Nifty Z-Score])</f>
        <v>309</v>
      </c>
      <c r="AU467">
        <f>_xlfn.RANK.AVG(Table2[[#This Row],[Sharpe Ratio Z-Score]],Table2[Sharpe Ratio Z-Score])</f>
        <v>503</v>
      </c>
      <c r="AV467">
        <f>(Table2[[#This Row],[Rank 1Y]]+Table2[[#This Row],[Rank 6M]]+Table2[[#This Row],[Rank Sharpe]])/3</f>
        <v>441.33333333333331</v>
      </c>
    </row>
    <row r="468" spans="1:48" x14ac:dyDescent="0.3">
      <c r="A468" t="s">
        <v>681</v>
      </c>
      <c r="B468" t="s">
        <v>682</v>
      </c>
      <c r="C468" t="s">
        <v>3080</v>
      </c>
      <c r="D468" t="s">
        <v>288</v>
      </c>
      <c r="E468">
        <v>25019.868673649999</v>
      </c>
      <c r="F468">
        <v>1231.9000000000001</v>
      </c>
      <c r="G468">
        <v>0.76429787909468005</v>
      </c>
      <c r="H468">
        <f>(Table2[[#This Row],[1Y Return vs Nifty]]-AVERAGE(Table2[1Y Return vs Nifty]))/_xlfn.STDEV.P(Table2[1Y Return vs Nifty])</f>
        <v>-0.49735079051475289</v>
      </c>
      <c r="I468">
        <v>-1.0010698786298899</v>
      </c>
      <c r="J468">
        <f>(Table2[[#This Row],[1M Return vs Nifty]]-AVERAGE(Table2[1M Return vs Nifty]))/_xlfn.STDEV.P(Table2[1M Return vs Nifty])</f>
        <v>3.0094394761629051E-2</v>
      </c>
      <c r="K468">
        <v>-22.264822596111699</v>
      </c>
      <c r="L468">
        <f>(Table2[[#This Row],[6M Return vs Nifty]]-AVERAGE(Table2[6M Return vs Nifty]))/_xlfn.STDEV.P(Table2[6M Return vs Nifty])</f>
        <v>-0.95512520493582487</v>
      </c>
      <c r="M468">
        <v>-0.38352884370971002</v>
      </c>
      <c r="N468">
        <f>(Table2[[#This Row],[1W Return vs Nifty]]-AVERAGE(Table2[1W Return vs Nifty]))/_xlfn.STDEV.P(Table2[1W Return vs Nifty])</f>
        <v>6.6153300925285333E-2</v>
      </c>
      <c r="O468">
        <v>1237.7</v>
      </c>
      <c r="P468">
        <v>1238.5618177369499</v>
      </c>
      <c r="Q468">
        <v>1199.82096769281</v>
      </c>
      <c r="R468">
        <v>45.274013845576903</v>
      </c>
      <c r="S468" s="1">
        <f>(Table2[[#This Row],[Close Price]]-Table2[[#This Row],[20D EMA]])/Table2[[#This Row],[20D EMA]]</f>
        <v>-4.686111335541694E-3</v>
      </c>
      <c r="T468" s="1">
        <f>(Table2[[#This Row],[Close Price]]-Table2[[#This Row],[50D EMA]])/Table2[[#This Row],[50D EMA]]</f>
        <v>-5.3786719738559731E-3</v>
      </c>
      <c r="U468" s="1">
        <f>(Table2[[#This Row],[Close Price]]-Table2[[#This Row],[200D EMA]])/Table2[[#This Row],[200D EMA]]</f>
        <v>2.6736515839422562E-2</v>
      </c>
      <c r="V468">
        <v>0.58701604910669503</v>
      </c>
      <c r="W468">
        <v>1225.05</v>
      </c>
      <c r="X468">
        <v>1249</v>
      </c>
      <c r="Y468">
        <v>1206.75</v>
      </c>
      <c r="Z468">
        <v>1254</v>
      </c>
      <c r="AA468">
        <v>1206.75</v>
      </c>
      <c r="AB468">
        <v>1273.95</v>
      </c>
      <c r="AC468" s="1">
        <f>(Table2[[#This Row],[Close Price]]/Table2[[#This Row],[Day Low]])-1</f>
        <v>5.5916085057754472E-3</v>
      </c>
      <c r="AD468" s="1">
        <f>(Table2[[#This Row],[Day High]]/Table2[[#This Row],[Close Price]])-1</f>
        <v>1.3880996834158443E-2</v>
      </c>
      <c r="AE468" s="1">
        <f>(Table2[[#This Row],[Close Price]]/Table2[[#This Row],[Current Week Low]])-1</f>
        <v>2.0841102133830613E-2</v>
      </c>
      <c r="AF468" s="1">
        <f>(Table2[[#This Row],[Current Week High]]/Table2[[#This Row],[Close Price]])-1</f>
        <v>1.7939767838298426E-2</v>
      </c>
      <c r="AG468" s="1">
        <f>(Table2[[#This Row],[Close Price]]/Table2[[#This Row],[Current Month Low]])-1</f>
        <v>2.0841102133830613E-2</v>
      </c>
      <c r="AH468" s="1">
        <f>(Table2[[#This Row],[Current Month High]]/Table2[[#This Row],[Close Price]])-1</f>
        <v>3.4134264144817017E-2</v>
      </c>
      <c r="AI468">
        <v>17.2903644776361</v>
      </c>
      <c r="AJ468">
        <v>26.5564002465584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-0.15</v>
      </c>
      <c r="AM468" t="s">
        <v>3120</v>
      </c>
      <c r="AN468">
        <v>-1.86</v>
      </c>
      <c r="AO468" t="s">
        <v>3120</v>
      </c>
      <c r="AP468">
        <v>0.109226195040813</v>
      </c>
      <c r="AQ468">
        <f>(Table2[[#This Row],[Sharpe Ratio]]-AVERAGE(Table2[Sharpe Ratio]))/_xlfn.STDEV.P(Table2[Sharpe Ratio])</f>
        <v>0.54755909831441951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483</v>
      </c>
      <c r="AT468">
        <f>_xlfn.RANK.AVG(Table2[[#This Row],[6M Return vs Nifty Z-Score]],Table2[6M Return vs Nifty Z-Score])</f>
        <v>638</v>
      </c>
      <c r="AU468">
        <f>_xlfn.RANK.AVG(Table2[[#This Row],[Sharpe Ratio Z-Score]],Table2[Sharpe Ratio Z-Score])</f>
        <v>205</v>
      </c>
      <c r="AV468">
        <f>(Table2[[#This Row],[Rank 1Y]]+Table2[[#This Row],[Rank 6M]]+Table2[[#This Row],[Rank Sharpe]])/3</f>
        <v>442</v>
      </c>
    </row>
    <row r="469" spans="1:48" x14ac:dyDescent="0.3">
      <c r="A469" t="s">
        <v>286</v>
      </c>
      <c r="B469" t="s">
        <v>287</v>
      </c>
      <c r="C469" t="s">
        <v>3080</v>
      </c>
      <c r="D469" t="s">
        <v>288</v>
      </c>
      <c r="E469">
        <v>94723.175261744997</v>
      </c>
      <c r="F469">
        <v>6587.85</v>
      </c>
      <c r="G469">
        <v>8.1324382986760195</v>
      </c>
      <c r="H469">
        <f>(Table2[[#This Row],[1Y Return vs Nifty]]-AVERAGE(Table2[1Y Return vs Nifty]))/_xlfn.STDEV.P(Table2[1Y Return vs Nifty])</f>
        <v>-0.3853292815765515</v>
      </c>
      <c r="I469">
        <v>3.2282044587461698</v>
      </c>
      <c r="J469">
        <f>(Table2[[#This Row],[1M Return vs Nifty]]-AVERAGE(Table2[1M Return vs Nifty]))/_xlfn.STDEV.P(Table2[1M Return vs Nifty])</f>
        <v>0.42722127782755837</v>
      </c>
      <c r="K469">
        <v>-9.5294061338069103</v>
      </c>
      <c r="L469">
        <f>(Table2[[#This Row],[6M Return vs Nifty]]-AVERAGE(Table2[6M Return vs Nifty]))/_xlfn.STDEV.P(Table2[6M Return vs Nifty])</f>
        <v>-0.52043410694044145</v>
      </c>
      <c r="M469">
        <v>-1.18308037819846</v>
      </c>
      <c r="N469">
        <f>(Table2[[#This Row],[1W Return vs Nifty]]-AVERAGE(Table2[1W Return vs Nifty]))/_xlfn.STDEV.P(Table2[1W Return vs Nifty])</f>
        <v>-9.2277408450850321E-2</v>
      </c>
      <c r="O469">
        <v>6545.44</v>
      </c>
      <c r="P469">
        <v>6379.03905596404</v>
      </c>
      <c r="Q469">
        <v>5975.1940010080498</v>
      </c>
      <c r="R469">
        <v>49.886956707832802</v>
      </c>
      <c r="S469" s="1">
        <f>(Table2[[#This Row],[Close Price]]-Table2[[#This Row],[20D EMA]])/Table2[[#This Row],[20D EMA]]</f>
        <v>6.4793199540444596E-3</v>
      </c>
      <c r="T469" s="1">
        <f>(Table2[[#This Row],[Close Price]]-Table2[[#This Row],[50D EMA]])/Table2[[#This Row],[50D EMA]]</f>
        <v>3.2733918416870948E-2</v>
      </c>
      <c r="U469" s="1">
        <f>(Table2[[#This Row],[Close Price]]-Table2[[#This Row],[200D EMA]])/Table2[[#This Row],[200D EMA]]</f>
        <v>0.10253323973892596</v>
      </c>
      <c r="V469">
        <v>1.0229798916867301</v>
      </c>
      <c r="W469">
        <v>6530</v>
      </c>
      <c r="X469">
        <v>6598</v>
      </c>
      <c r="Y469">
        <v>6500</v>
      </c>
      <c r="Z469">
        <v>6768</v>
      </c>
      <c r="AA469">
        <v>6500</v>
      </c>
      <c r="AB469">
        <v>6795.85</v>
      </c>
      <c r="AC469" s="1">
        <f>(Table2[[#This Row],[Close Price]]/Table2[[#This Row],[Day Low]])-1</f>
        <v>8.8591117917304896E-3</v>
      </c>
      <c r="AD469" s="1">
        <f>(Table2[[#This Row],[Day High]]/Table2[[#This Row],[Close Price]])-1</f>
        <v>1.5407151043207445E-3</v>
      </c>
      <c r="AE469" s="1">
        <f>(Table2[[#This Row],[Close Price]]/Table2[[#This Row],[Current Week Low]])-1</f>
        <v>1.3515384615384596E-2</v>
      </c>
      <c r="AF469" s="1">
        <f>(Table2[[#This Row],[Current Week High]]/Table2[[#This Row],[Close Price]])-1</f>
        <v>2.7345795669300177E-2</v>
      </c>
      <c r="AG469" s="1">
        <f>(Table2[[#This Row],[Close Price]]/Table2[[#This Row],[Current Month Low]])-1</f>
        <v>1.3515384615384596E-2</v>
      </c>
      <c r="AH469" s="1">
        <f>(Table2[[#This Row],[Current Month High]]/Table2[[#This Row],[Close Price]])-1</f>
        <v>3.1573275044210147E-2</v>
      </c>
      <c r="AI469">
        <v>4.3504329940724</v>
      </c>
      <c r="AJ469">
        <v>39.395895048666901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-0.02</v>
      </c>
      <c r="AM469" t="s">
        <v>3120</v>
      </c>
      <c r="AN469">
        <v>2.57</v>
      </c>
      <c r="AO469" t="s">
        <v>3121</v>
      </c>
      <c r="AP469">
        <v>3.6891517484994002E-2</v>
      </c>
      <c r="AQ469">
        <f>(Table2[[#This Row],[Sharpe Ratio]]-AVERAGE(Table2[Sharpe Ratio]))/_xlfn.STDEV.P(Table2[Sharpe Ratio])</f>
        <v>-0.29390201675616734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-0.86472153589645229</v>
      </c>
      <c r="AS469">
        <f>_xlfn.RANK.AVG(Table2[[#This Row],[1Y Return vs Nifty Z-Score]],Table2[1Y Return vs Nifty Z-Score])</f>
        <v>422</v>
      </c>
      <c r="AT469">
        <f>_xlfn.RANK.AVG(Table2[[#This Row],[6M Return vs Nifty Z-Score]],Table2[6M Return vs Nifty Z-Score])</f>
        <v>488</v>
      </c>
      <c r="AU469">
        <f>_xlfn.RANK.AVG(Table2[[#This Row],[Sharpe Ratio Z-Score]],Table2[Sharpe Ratio Z-Score])</f>
        <v>417</v>
      </c>
      <c r="AV469">
        <f>(Table2[[#This Row],[Rank 1Y]]+Table2[[#This Row],[Rank 6M]]+Table2[[#This Row],[Rank Sharpe]])/3</f>
        <v>442.33333333333331</v>
      </c>
    </row>
    <row r="470" spans="1:48" x14ac:dyDescent="0.3">
      <c r="A470" t="s">
        <v>648</v>
      </c>
      <c r="B470" t="s">
        <v>649</v>
      </c>
      <c r="C470" t="s">
        <v>3090</v>
      </c>
      <c r="D470" t="s">
        <v>533</v>
      </c>
      <c r="E470">
        <v>27130.78822092</v>
      </c>
      <c r="F470">
        <v>748.4</v>
      </c>
      <c r="G470">
        <v>34.039372091562797</v>
      </c>
      <c r="H470">
        <f>(Table2[[#This Row],[1Y Return vs Nifty]]-AVERAGE(Table2[1Y Return vs Nifty]))/_xlfn.STDEV.P(Table2[1Y Return vs Nifty])</f>
        <v>8.5467373615018324E-3</v>
      </c>
      <c r="I470">
        <v>5.7687451503901599</v>
      </c>
      <c r="J470">
        <f>(Table2[[#This Row],[1M Return vs Nifty]]-AVERAGE(Table2[1M Return vs Nifty]))/_xlfn.STDEV.P(Table2[1M Return vs Nifty])</f>
        <v>0.66577686105337808</v>
      </c>
      <c r="K470">
        <v>0.95396121009031798</v>
      </c>
      <c r="L470">
        <f>(Table2[[#This Row],[6M Return vs Nifty]]-AVERAGE(Table2[6M Return vs Nifty]))/_xlfn.STDEV.P(Table2[6M Return vs Nifty])</f>
        <v>-0.16261098628350426</v>
      </c>
      <c r="M470">
        <v>3.2262897824894901</v>
      </c>
      <c r="N470">
        <f>(Table2[[#This Row],[1W Return vs Nifty]]-AVERAGE(Table2[1W Return vs Nifty]))/_xlfn.STDEV.P(Table2[1W Return vs Nifty])</f>
        <v>0.78143693305991124</v>
      </c>
      <c r="O470">
        <v>722.36</v>
      </c>
      <c r="P470">
        <v>703.46038657494705</v>
      </c>
      <c r="Q470">
        <v>652.61317533322904</v>
      </c>
      <c r="R470">
        <v>62.2236730035889</v>
      </c>
      <c r="S470" s="1">
        <f>(Table2[[#This Row],[Close Price]]-Table2[[#This Row],[20D EMA]])/Table2[[#This Row],[20D EMA]]</f>
        <v>3.6048507669306111E-2</v>
      </c>
      <c r="T470" s="1">
        <f>(Table2[[#This Row],[Close Price]]-Table2[[#This Row],[50D EMA]])/Table2[[#This Row],[50D EMA]]</f>
        <v>6.3883644740619708E-2</v>
      </c>
      <c r="U470" s="1">
        <f>(Table2[[#This Row],[Close Price]]-Table2[[#This Row],[200D EMA]])/Table2[[#This Row],[200D EMA]]</f>
        <v>0.14677427347043903</v>
      </c>
      <c r="V470">
        <v>1.0561871646677401</v>
      </c>
      <c r="W470">
        <v>742.5</v>
      </c>
      <c r="X470">
        <v>762.5</v>
      </c>
      <c r="Y470">
        <v>701</v>
      </c>
      <c r="Z470">
        <v>765.5</v>
      </c>
      <c r="AA470">
        <v>701</v>
      </c>
      <c r="AB470">
        <v>765.5</v>
      </c>
      <c r="AC470" s="1">
        <f>(Table2[[#This Row],[Close Price]]/Table2[[#This Row],[Day Low]])-1</f>
        <v>7.9461279461279233E-3</v>
      </c>
      <c r="AD470" s="1">
        <f>(Table2[[#This Row],[Day High]]/Table2[[#This Row],[Close Price]])-1</f>
        <v>1.8840192410475742E-2</v>
      </c>
      <c r="AE470" s="1">
        <f>(Table2[[#This Row],[Close Price]]/Table2[[#This Row],[Current Week Low]])-1</f>
        <v>6.7617689015691873E-2</v>
      </c>
      <c r="AF470" s="1">
        <f>(Table2[[#This Row],[Current Week High]]/Table2[[#This Row],[Close Price]])-1</f>
        <v>2.2848743987172737E-2</v>
      </c>
      <c r="AG470" s="1">
        <f>(Table2[[#This Row],[Close Price]]/Table2[[#This Row],[Current Month Low]])-1</f>
        <v>6.7617689015691873E-2</v>
      </c>
      <c r="AH470" s="1">
        <f>(Table2[[#This Row],[Current Month High]]/Table2[[#This Row],[Close Price]])-1</f>
        <v>2.2848743987172737E-2</v>
      </c>
      <c r="AI470">
        <v>2.7859433458043701</v>
      </c>
      <c r="AJ470">
        <v>70.867579908675793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0.17</v>
      </c>
      <c r="AM470" t="s">
        <v>3121</v>
      </c>
      <c r="AN470">
        <v>8.27</v>
      </c>
      <c r="AO470" t="s">
        <v>3121</v>
      </c>
      <c r="AP470">
        <v>-5.5487453467730999E-2</v>
      </c>
      <c r="AQ470">
        <f>(Table2[[#This Row],[Sharpe Ratio]]-AVERAGE(Table2[Sharpe Ratio]))/_xlfn.STDEV.P(Table2[Sharpe Ratio])</f>
        <v>-1.3685361277186214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-7.5386582527334545E-2</v>
      </c>
      <c r="AS470">
        <f>_xlfn.RANK.AVG(Table2[[#This Row],[1Y Return vs Nifty Z-Score]],Table2[1Y Return vs Nifty Z-Score])</f>
        <v>293</v>
      </c>
      <c r="AT470">
        <f>_xlfn.RANK.AVG(Table2[[#This Row],[6M Return vs Nifty Z-Score]],Table2[6M Return vs Nifty Z-Score])</f>
        <v>366</v>
      </c>
      <c r="AU470">
        <f>_xlfn.RANK.AVG(Table2[[#This Row],[Sharpe Ratio Z-Score]],Table2[Sharpe Ratio Z-Score])</f>
        <v>671</v>
      </c>
      <c r="AV470">
        <f>(Table2[[#This Row],[Rank 1Y]]+Table2[[#This Row],[Rank 6M]]+Table2[[#This Row],[Rank Sharpe]])/3</f>
        <v>443.33333333333331</v>
      </c>
    </row>
    <row r="471" spans="1:48" x14ac:dyDescent="0.3">
      <c r="A471" t="s">
        <v>1787</v>
      </c>
      <c r="B471" t="s">
        <v>1788</v>
      </c>
      <c r="C471" t="s">
        <v>3083</v>
      </c>
      <c r="D471" t="s">
        <v>136</v>
      </c>
      <c r="E471">
        <v>4235.1570279999996</v>
      </c>
      <c r="F471">
        <v>235</v>
      </c>
      <c r="G471">
        <v>-26.2235530668713</v>
      </c>
      <c r="H471">
        <f>(Table2[[#This Row],[1Y Return vs Nifty]]-AVERAGE(Table2[1Y Return vs Nifty]))/_xlfn.STDEV.P(Table2[1Y Return vs Nifty])</f>
        <v>-0.9076605313459617</v>
      </c>
      <c r="I471">
        <v>-9.2791737077989005</v>
      </c>
      <c r="J471">
        <f>(Table2[[#This Row],[1M Return vs Nifty]]-AVERAGE(Table2[1M Return vs Nifty]))/_xlfn.STDEV.P(Table2[1M Return vs Nifty])</f>
        <v>-0.74721568472913258</v>
      </c>
      <c r="K471">
        <v>-5.5324830582896602</v>
      </c>
      <c r="L471">
        <f>(Table2[[#This Row],[6M Return vs Nifty]]-AVERAGE(Table2[6M Return vs Nifty]))/_xlfn.STDEV.P(Table2[6M Return vs Nifty])</f>
        <v>-0.38400928836915726</v>
      </c>
      <c r="M471">
        <v>-9.2255070303975995</v>
      </c>
      <c r="N471">
        <f>(Table2[[#This Row],[1W Return vs Nifty]]-AVERAGE(Table2[1W Return vs Nifty]))/_xlfn.STDEV.P(Table2[1W Return vs Nifty])</f>
        <v>-1.685879952692328</v>
      </c>
      <c r="O471">
        <v>243.98</v>
      </c>
      <c r="P471">
        <v>236.040174630454</v>
      </c>
      <c r="Q471">
        <v>213.15405106287599</v>
      </c>
      <c r="R471">
        <v>37.191487743081503</v>
      </c>
      <c r="S471" s="1">
        <f>(Table2[[#This Row],[Close Price]]-Table2[[#This Row],[20D EMA]])/Table2[[#This Row],[20D EMA]]</f>
        <v>-3.6806295597999798E-2</v>
      </c>
      <c r="T471" s="1">
        <f>(Table2[[#This Row],[Close Price]]-Table2[[#This Row],[50D EMA]])/Table2[[#This Row],[50D EMA]]</f>
        <v>-4.4067694496604578E-3</v>
      </c>
      <c r="U471" s="1">
        <f>(Table2[[#This Row],[Close Price]]-Table2[[#This Row],[200D EMA]])/Table2[[#This Row],[200D EMA]]</f>
        <v>0.10248901594030652</v>
      </c>
      <c r="V471">
        <v>0.93288178471729999</v>
      </c>
      <c r="W471">
        <v>234.1</v>
      </c>
      <c r="X471">
        <v>240.8</v>
      </c>
      <c r="Y471">
        <v>233.3</v>
      </c>
      <c r="Z471">
        <v>251.15</v>
      </c>
      <c r="AA471">
        <v>233.3</v>
      </c>
      <c r="AB471">
        <v>274.95</v>
      </c>
      <c r="AC471" s="1">
        <f>(Table2[[#This Row],[Close Price]]/Table2[[#This Row],[Day Low]])-1</f>
        <v>3.8445108927809279E-3</v>
      </c>
      <c r="AD471" s="1">
        <f>(Table2[[#This Row],[Day High]]/Table2[[#This Row],[Close Price]])-1</f>
        <v>2.4680851063829889E-2</v>
      </c>
      <c r="AE471" s="1">
        <f>(Table2[[#This Row],[Close Price]]/Table2[[#This Row],[Current Week Low]])-1</f>
        <v>7.2867552507500655E-3</v>
      </c>
      <c r="AF471" s="1">
        <f>(Table2[[#This Row],[Current Week High]]/Table2[[#This Row],[Close Price]])-1</f>
        <v>6.8723404255319087E-2</v>
      </c>
      <c r="AG471" s="1">
        <f>(Table2[[#This Row],[Close Price]]/Table2[[#This Row],[Current Month Low]])-1</f>
        <v>7.2867552507500655E-3</v>
      </c>
      <c r="AH471" s="1">
        <f>(Table2[[#This Row],[Current Month High]]/Table2[[#This Row],[Close Price]])-1</f>
        <v>0.16999999999999993</v>
      </c>
      <c r="AI471">
        <v>16.999999999999901</v>
      </c>
      <c r="AJ471">
        <v>47.752279157497597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0.13</v>
      </c>
      <c r="AM471" t="s">
        <v>3121</v>
      </c>
      <c r="AN471">
        <v>-4.67</v>
      </c>
      <c r="AO471" t="s">
        <v>3120</v>
      </c>
      <c r="AP471">
        <v>8.8346153032993993E-2</v>
      </c>
      <c r="AQ471">
        <f>(Table2[[#This Row],[Sharpe Ratio]]-AVERAGE(Table2[Sharpe Ratio]))/_xlfn.STDEV.P(Table2[Sharpe Ratio])</f>
        <v>0.3046639334460628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-3.4201015236905166</v>
      </c>
      <c r="AS471">
        <f>_xlfn.RANK.AVG(Table2[[#This Row],[1Y Return vs Nifty Z-Score]],Table2[1Y Return vs Nifty Z-Score])</f>
        <v>639</v>
      </c>
      <c r="AT471">
        <f>_xlfn.RANK.AVG(Table2[[#This Row],[6M Return vs Nifty Z-Score]],Table2[6M Return vs Nifty Z-Score])</f>
        <v>439</v>
      </c>
      <c r="AU471">
        <f>_xlfn.RANK.AVG(Table2[[#This Row],[Sharpe Ratio Z-Score]],Table2[Sharpe Ratio Z-Score])</f>
        <v>254</v>
      </c>
      <c r="AV471">
        <f>(Table2[[#This Row],[Rank 1Y]]+Table2[[#This Row],[Rank 6M]]+Table2[[#This Row],[Rank Sharpe]])/3</f>
        <v>444</v>
      </c>
    </row>
    <row r="472" spans="1:48" x14ac:dyDescent="0.3">
      <c r="A472" t="s">
        <v>1201</v>
      </c>
      <c r="B472" t="s">
        <v>1202</v>
      </c>
      <c r="C472" t="s">
        <v>3088</v>
      </c>
      <c r="D472" t="s">
        <v>130</v>
      </c>
      <c r="E472">
        <v>9659.6218004999992</v>
      </c>
      <c r="F472">
        <v>698.95</v>
      </c>
      <c r="G472">
        <v>17.412973902715802</v>
      </c>
      <c r="H472">
        <f>(Table2[[#This Row],[1Y Return vs Nifty]]-AVERAGE(Table2[1Y Return vs Nifty]))/_xlfn.STDEV.P(Table2[1Y Return vs Nifty])</f>
        <v>-0.24423267606719157</v>
      </c>
      <c r="I472">
        <v>-5.5804252079137902</v>
      </c>
      <c r="J472">
        <f>(Table2[[#This Row],[1M Return vs Nifty]]-AVERAGE(Table2[1M Return vs Nifty]))/_xlfn.STDEV.P(Table2[1M Return vs Nifty])</f>
        <v>-0.39990492977927083</v>
      </c>
      <c r="K472">
        <v>-4.3696316697158704</v>
      </c>
      <c r="L472">
        <f>(Table2[[#This Row],[6M Return vs Nifty]]-AVERAGE(Table2[6M Return vs Nifty]))/_xlfn.STDEV.P(Table2[6M Return vs Nifty])</f>
        <v>-0.34431830940504116</v>
      </c>
      <c r="M472">
        <v>-0.37922912098995598</v>
      </c>
      <c r="N472">
        <f>(Table2[[#This Row],[1W Return vs Nifty]]-AVERAGE(Table2[1W Return vs Nifty]))/_xlfn.STDEV.P(Table2[1W Return vs Nifty])</f>
        <v>6.7005288684957254E-2</v>
      </c>
      <c r="O472">
        <v>715.17</v>
      </c>
      <c r="P472">
        <v>724.39394682021896</v>
      </c>
      <c r="Q472">
        <v>630.01000833982096</v>
      </c>
      <c r="R472">
        <v>35.0781780328686</v>
      </c>
      <c r="S472" s="1">
        <f>(Table2[[#This Row],[Close Price]]-Table2[[#This Row],[20D EMA]])/Table2[[#This Row],[20D EMA]]</f>
        <v>-2.2679922256246647E-2</v>
      </c>
      <c r="T472" s="1">
        <f>(Table2[[#This Row],[Close Price]]-Table2[[#This Row],[50D EMA]])/Table2[[#This Row],[50D EMA]]</f>
        <v>-3.5124460843311854E-2</v>
      </c>
      <c r="U472" s="1">
        <f>(Table2[[#This Row],[Close Price]]-Table2[[#This Row],[200D EMA]])/Table2[[#This Row],[200D EMA]]</f>
        <v>0.10942681980854115</v>
      </c>
      <c r="V472">
        <v>1.02023032155572</v>
      </c>
      <c r="W472">
        <v>696.05</v>
      </c>
      <c r="X472">
        <v>714.95</v>
      </c>
      <c r="Y472">
        <v>677.2</v>
      </c>
      <c r="Z472">
        <v>714.95</v>
      </c>
      <c r="AA472">
        <v>677.2</v>
      </c>
      <c r="AB472">
        <v>734.5</v>
      </c>
      <c r="AC472" s="1">
        <f>(Table2[[#This Row],[Close Price]]/Table2[[#This Row],[Day Low]])-1</f>
        <v>4.1663673586669336E-3</v>
      </c>
      <c r="AD472" s="1">
        <f>(Table2[[#This Row],[Day High]]/Table2[[#This Row],[Close Price]])-1</f>
        <v>2.289148007725883E-2</v>
      </c>
      <c r="AE472" s="1">
        <f>(Table2[[#This Row],[Close Price]]/Table2[[#This Row],[Current Week Low]])-1</f>
        <v>3.211754282339041E-2</v>
      </c>
      <c r="AF472" s="1">
        <f>(Table2[[#This Row],[Current Week High]]/Table2[[#This Row],[Close Price]])-1</f>
        <v>2.289148007725883E-2</v>
      </c>
      <c r="AG472" s="1">
        <f>(Table2[[#This Row],[Close Price]]/Table2[[#This Row],[Current Month Low]])-1</f>
        <v>3.211754282339041E-2</v>
      </c>
      <c r="AH472" s="1">
        <f>(Table2[[#This Row],[Current Month High]]/Table2[[#This Row],[Close Price]])-1</f>
        <v>5.086200729665924E-2</v>
      </c>
      <c r="AI472">
        <v>15.895271478646499</v>
      </c>
      <c r="AJ472">
        <v>70.040141102055699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-0.13</v>
      </c>
      <c r="AM472" t="s">
        <v>3120</v>
      </c>
      <c r="AN472">
        <v>-3.85</v>
      </c>
      <c r="AO472" t="s">
        <v>3120</v>
      </c>
      <c r="AQ472">
        <f>(Table2[[#This Row],[Sharpe Ratio]]-AVERAGE(Table2[Sharpe Ratio]))/_xlfn.STDEV.P(Table2[Sharpe Ratio])</f>
        <v>-0.72305686320743012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361</v>
      </c>
      <c r="AT472">
        <f>_xlfn.RANK.AVG(Table2[[#This Row],[6M Return vs Nifty Z-Score]],Table2[6M Return vs Nifty Z-Score])</f>
        <v>429</v>
      </c>
      <c r="AU472">
        <f>_xlfn.RANK.AVG(Table2[[#This Row],[Sharpe Ratio Z-Score]],Table2[Sharpe Ratio Z-Score])</f>
        <v>548.5</v>
      </c>
      <c r="AV472">
        <f>(Table2[[#This Row],[Rank 1Y]]+Table2[[#This Row],[Rank 6M]]+Table2[[#This Row],[Rank Sharpe]])/3</f>
        <v>446.16666666666669</v>
      </c>
    </row>
    <row r="473" spans="1:48" x14ac:dyDescent="0.3">
      <c r="A473" t="s">
        <v>1273</v>
      </c>
      <c r="B473" t="s">
        <v>1274</v>
      </c>
      <c r="C473" t="s">
        <v>3080</v>
      </c>
      <c r="D473" t="s">
        <v>288</v>
      </c>
      <c r="E473">
        <v>8740.2785627100002</v>
      </c>
      <c r="F473">
        <v>1333.05</v>
      </c>
      <c r="G473">
        <v>1.4342991655394199</v>
      </c>
      <c r="H473">
        <f>(Table2[[#This Row],[1Y Return vs Nifty]]-AVERAGE(Table2[1Y Return vs Nifty]))/_xlfn.STDEV.P(Table2[1Y Return vs Nifty])</f>
        <v>-0.48716442722305803</v>
      </c>
      <c r="I473">
        <v>0.302619992082381</v>
      </c>
      <c r="J473">
        <f>(Table2[[#This Row],[1M Return vs Nifty]]-AVERAGE(Table2[1M Return vs Nifty]))/_xlfn.STDEV.P(Table2[1M Return vs Nifty])</f>
        <v>0.15251026413788724</v>
      </c>
      <c r="K473">
        <v>5.5664946317837698</v>
      </c>
      <c r="L473">
        <f>(Table2[[#This Row],[6M Return vs Nifty]]-AVERAGE(Table2[6M Return vs Nifty]))/_xlfn.STDEV.P(Table2[6M Return vs Nifty])</f>
        <v>-5.1738719534818256E-3</v>
      </c>
      <c r="M473">
        <v>0.37544510507387202</v>
      </c>
      <c r="N473">
        <f>(Table2[[#This Row],[1W Return vs Nifty]]-AVERAGE(Table2[1W Return vs Nifty]))/_xlfn.STDEV.P(Table2[1W Return vs Nifty])</f>
        <v>0.21654358337365406</v>
      </c>
      <c r="O473">
        <v>1312.93</v>
      </c>
      <c r="P473">
        <v>1286.5414552085999</v>
      </c>
      <c r="Q473">
        <v>1194.1622533794</v>
      </c>
      <c r="R473">
        <v>57.474090793589902</v>
      </c>
      <c r="S473" s="1">
        <f>(Table2[[#This Row],[Close Price]]-Table2[[#This Row],[20D EMA]])/Table2[[#This Row],[20D EMA]]</f>
        <v>1.5324503210376707E-2</v>
      </c>
      <c r="T473" s="1">
        <f>(Table2[[#This Row],[Close Price]]-Table2[[#This Row],[50D EMA]])/Table2[[#This Row],[50D EMA]]</f>
        <v>3.6150055330987474E-2</v>
      </c>
      <c r="U473" s="1">
        <f>(Table2[[#This Row],[Close Price]]-Table2[[#This Row],[200D EMA]])/Table2[[#This Row],[200D EMA]]</f>
        <v>0.11630559099281261</v>
      </c>
      <c r="V473">
        <v>0.94114177134167598</v>
      </c>
      <c r="W473">
        <v>1309.45</v>
      </c>
      <c r="X473">
        <v>1342</v>
      </c>
      <c r="Y473">
        <v>1277</v>
      </c>
      <c r="Z473">
        <v>1346.95</v>
      </c>
      <c r="AA473">
        <v>1277</v>
      </c>
      <c r="AB473">
        <v>1366</v>
      </c>
      <c r="AC473" s="1">
        <f>(Table2[[#This Row],[Close Price]]/Table2[[#This Row],[Day Low]])-1</f>
        <v>1.8022834014280731E-2</v>
      </c>
      <c r="AD473" s="1">
        <f>(Table2[[#This Row],[Day High]]/Table2[[#This Row],[Close Price]])-1</f>
        <v>6.7139267094258326E-3</v>
      </c>
      <c r="AE473" s="1">
        <f>(Table2[[#This Row],[Close Price]]/Table2[[#This Row],[Current Week Low]])-1</f>
        <v>4.3891934220829931E-2</v>
      </c>
      <c r="AF473" s="1">
        <f>(Table2[[#This Row],[Current Week High]]/Table2[[#This Row],[Close Price]])-1</f>
        <v>1.0427215783354038E-2</v>
      </c>
      <c r="AG473" s="1">
        <f>(Table2[[#This Row],[Close Price]]/Table2[[#This Row],[Current Month Low]])-1</f>
        <v>4.3891934220829931E-2</v>
      </c>
      <c r="AH473" s="1">
        <f>(Table2[[#This Row],[Current Month High]]/Table2[[#This Row],[Close Price]])-1</f>
        <v>2.4717752522411152E-2</v>
      </c>
      <c r="AI473">
        <v>24.072615430778999</v>
      </c>
      <c r="AJ473">
        <v>36.457160405363901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0.01</v>
      </c>
      <c r="AM473" t="s">
        <v>3121</v>
      </c>
      <c r="AN473">
        <v>3.34</v>
      </c>
      <c r="AO473" t="s">
        <v>3121</v>
      </c>
      <c r="AQ473">
        <f>(Table2[[#This Row],[Sharpe Ratio]]-AVERAGE(Table2[Sharpe Ratio]))/_xlfn.STDEV.P(Table2[Sharpe Ratio])</f>
        <v>-0.72305686320743012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-0.84634131487242847</v>
      </c>
      <c r="AS473">
        <f>_xlfn.RANK.AVG(Table2[[#This Row],[1Y Return vs Nifty Z-Score]],Table2[1Y Return vs Nifty Z-Score])</f>
        <v>478</v>
      </c>
      <c r="AT473">
        <f>_xlfn.RANK.AVG(Table2[[#This Row],[6M Return vs Nifty Z-Score]],Table2[6M Return vs Nifty Z-Score])</f>
        <v>313</v>
      </c>
      <c r="AU473">
        <f>_xlfn.RANK.AVG(Table2[[#This Row],[Sharpe Ratio Z-Score]],Table2[Sharpe Ratio Z-Score])</f>
        <v>548.5</v>
      </c>
      <c r="AV473">
        <f>(Table2[[#This Row],[Rank 1Y]]+Table2[[#This Row],[Rank 6M]]+Table2[[#This Row],[Rank Sharpe]])/3</f>
        <v>446.5</v>
      </c>
    </row>
    <row r="474" spans="1:48" x14ac:dyDescent="0.3">
      <c r="A474" t="s">
        <v>399</v>
      </c>
      <c r="B474" t="s">
        <v>400</v>
      </c>
      <c r="C474" t="s">
        <v>3082</v>
      </c>
      <c r="D474" t="s">
        <v>396</v>
      </c>
      <c r="E474">
        <v>58066.209807309999</v>
      </c>
      <c r="F474">
        <v>136911.70000000001</v>
      </c>
      <c r="G474">
        <v>4.5381194594556202</v>
      </c>
      <c r="H474">
        <f>(Table2[[#This Row],[1Y Return vs Nifty]]-AVERAGE(Table2[1Y Return vs Nifty]))/_xlfn.STDEV.P(Table2[1Y Return vs Nifty])</f>
        <v>-0.43997550125287949</v>
      </c>
      <c r="I474">
        <v>8.2295177879927994</v>
      </c>
      <c r="J474">
        <f>(Table2[[#This Row],[1M Return vs Nifty]]-AVERAGE(Table2[1M Return vs Nifty]))/_xlfn.STDEV.P(Table2[1M Return vs Nifty])</f>
        <v>0.896842261296807</v>
      </c>
      <c r="K474">
        <v>-11.992540477496201</v>
      </c>
      <c r="L474">
        <f>(Table2[[#This Row],[6M Return vs Nifty]]-AVERAGE(Table2[6M Return vs Nifty]))/_xlfn.STDEV.P(Table2[6M Return vs Nifty])</f>
        <v>-0.60450694237048641</v>
      </c>
      <c r="M474">
        <v>1.1516575053934499</v>
      </c>
      <c r="N474">
        <f>(Table2[[#This Row],[1W Return vs Nifty]]-AVERAGE(Table2[1W Return vs Nifty]))/_xlfn.STDEV.P(Table2[1W Return vs Nifty])</f>
        <v>0.37034965578375462</v>
      </c>
      <c r="O474">
        <v>135813.46</v>
      </c>
      <c r="P474">
        <v>132934.21781388699</v>
      </c>
      <c r="Q474">
        <v>126950.344107878</v>
      </c>
      <c r="R474">
        <v>50.504479230251498</v>
      </c>
      <c r="S474" s="1">
        <f>(Table2[[#This Row],[Close Price]]-Table2[[#This Row],[20D EMA]])/Table2[[#This Row],[20D EMA]]</f>
        <v>8.0863855467640678E-3</v>
      </c>
      <c r="T474" s="1">
        <f>(Table2[[#This Row],[Close Price]]-Table2[[#This Row],[50D EMA]])/Table2[[#This Row],[50D EMA]]</f>
        <v>2.9920679953762141E-2</v>
      </c>
      <c r="U474" s="1">
        <f>(Table2[[#This Row],[Close Price]]-Table2[[#This Row],[200D EMA]])/Table2[[#This Row],[200D EMA]]</f>
        <v>7.8466552904001549E-2</v>
      </c>
      <c r="V474">
        <v>1.2783431387917801</v>
      </c>
      <c r="W474">
        <v>135400</v>
      </c>
      <c r="X474">
        <v>141249.85</v>
      </c>
      <c r="Y474">
        <v>132000</v>
      </c>
      <c r="Z474">
        <v>142500</v>
      </c>
      <c r="AA474">
        <v>132000</v>
      </c>
      <c r="AB474">
        <v>143849.9</v>
      </c>
      <c r="AC474" s="1">
        <f>(Table2[[#This Row],[Close Price]]/Table2[[#This Row],[Day Low]])-1</f>
        <v>1.1164697193500883E-2</v>
      </c>
      <c r="AD474" s="1">
        <f>(Table2[[#This Row],[Day High]]/Table2[[#This Row],[Close Price]])-1</f>
        <v>3.1685750742997065E-2</v>
      </c>
      <c r="AE474" s="1">
        <f>(Table2[[#This Row],[Close Price]]/Table2[[#This Row],[Current Week Low]])-1</f>
        <v>3.7209848484848651E-2</v>
      </c>
      <c r="AF474" s="1">
        <f>(Table2[[#This Row],[Current Week High]]/Table2[[#This Row],[Close Price]])-1</f>
        <v>4.081681843114926E-2</v>
      </c>
      <c r="AG474" s="1">
        <f>(Table2[[#This Row],[Close Price]]/Table2[[#This Row],[Current Month Low]])-1</f>
        <v>3.7209848484848651E-2</v>
      </c>
      <c r="AH474" s="1">
        <f>(Table2[[#This Row],[Current Month High]]/Table2[[#This Row],[Close Price]])-1</f>
        <v>5.067645789220343E-2</v>
      </c>
      <c r="AI474">
        <v>10.615089871793201</v>
      </c>
      <c r="AJ474">
        <v>30.632209680651101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-0.03</v>
      </c>
      <c r="AM474" t="s">
        <v>3120</v>
      </c>
      <c r="AN474">
        <v>-0.26</v>
      </c>
      <c r="AO474" t="s">
        <v>3120</v>
      </c>
      <c r="AP474">
        <v>5.3814530937058E-2</v>
      </c>
      <c r="AQ474">
        <f>(Table2[[#This Row],[Sharpe Ratio]]-AVERAGE(Table2[Sharpe Ratio]))/_xlfn.STDEV.P(Table2[Sharpe Ratio])</f>
        <v>-9.7038517105676889E-2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0.12567095635151887</v>
      </c>
      <c r="AS474">
        <f>_xlfn.RANK.AVG(Table2[[#This Row],[1Y Return vs Nifty Z-Score]],Table2[1Y Return vs Nifty Z-Score])</f>
        <v>449</v>
      </c>
      <c r="AT474">
        <f>_xlfn.RANK.AVG(Table2[[#This Row],[6M Return vs Nifty Z-Score]],Table2[6M Return vs Nifty Z-Score])</f>
        <v>520</v>
      </c>
      <c r="AU474">
        <f>_xlfn.RANK.AVG(Table2[[#This Row],[Sharpe Ratio Z-Score]],Table2[Sharpe Ratio Z-Score])</f>
        <v>371</v>
      </c>
      <c r="AV474">
        <f>(Table2[[#This Row],[Rank 1Y]]+Table2[[#This Row],[Rank 6M]]+Table2[[#This Row],[Rank Sharpe]])/3</f>
        <v>446.66666666666669</v>
      </c>
    </row>
    <row r="475" spans="1:48" x14ac:dyDescent="0.3">
      <c r="A475" t="s">
        <v>1382</v>
      </c>
      <c r="B475" t="s">
        <v>1383</v>
      </c>
      <c r="C475" t="s">
        <v>3089</v>
      </c>
      <c r="D475" t="s">
        <v>141</v>
      </c>
      <c r="E475">
        <v>7818.669041352</v>
      </c>
      <c r="F475">
        <v>122.96</v>
      </c>
      <c r="G475">
        <v>58.9945795509229</v>
      </c>
      <c r="H475">
        <f>(Table2[[#This Row],[1Y Return vs Nifty]]-AVERAGE(Table2[1Y Return vs Nifty]))/_xlfn.STDEV.P(Table2[1Y Return vs Nifty])</f>
        <v>0.38795318678720625</v>
      </c>
      <c r="I475">
        <v>-15.912624079194</v>
      </c>
      <c r="J475">
        <f>(Table2[[#This Row],[1M Return vs Nifty]]-AVERAGE(Table2[1M Return vs Nifty]))/_xlfn.STDEV.P(Table2[1M Return vs Nifty])</f>
        <v>-1.3700935734212767</v>
      </c>
      <c r="K475">
        <v>-13.7739860354739</v>
      </c>
      <c r="L475">
        <f>(Table2[[#This Row],[6M Return vs Nifty]]-AVERAGE(Table2[6M Return vs Nifty]))/_xlfn.STDEV.P(Table2[6M Return vs Nifty])</f>
        <v>-0.66531206232148188</v>
      </c>
      <c r="M475">
        <v>-4.4092554423448096</v>
      </c>
      <c r="N475">
        <f>(Table2[[#This Row],[1W Return vs Nifty]]-AVERAGE(Table2[1W Return vs Nifty]))/_xlfn.STDEV.P(Table2[1W Return vs Nifty])</f>
        <v>-0.73154227373702641</v>
      </c>
      <c r="O475">
        <v>132.57</v>
      </c>
      <c r="P475">
        <v>134.97757164865001</v>
      </c>
      <c r="Q475">
        <v>117.69158526269899</v>
      </c>
      <c r="R475">
        <v>27.3071087715856</v>
      </c>
      <c r="S475" s="1">
        <f>(Table2[[#This Row],[Close Price]]-Table2[[#This Row],[20D EMA]])/Table2[[#This Row],[20D EMA]]</f>
        <v>-7.2490005280229308E-2</v>
      </c>
      <c r="T475" s="1">
        <f>(Table2[[#This Row],[Close Price]]-Table2[[#This Row],[50D EMA]])/Table2[[#This Row],[50D EMA]]</f>
        <v>-8.9033840969757985E-2</v>
      </c>
      <c r="U475" s="1">
        <f>(Table2[[#This Row],[Close Price]]-Table2[[#This Row],[200D EMA]])/Table2[[#This Row],[200D EMA]]</f>
        <v>4.4764583003461034E-2</v>
      </c>
      <c r="V475">
        <v>0.44103429090575502</v>
      </c>
      <c r="W475">
        <v>122</v>
      </c>
      <c r="X475">
        <v>127.08</v>
      </c>
      <c r="Y475">
        <v>122</v>
      </c>
      <c r="Z475">
        <v>134.4</v>
      </c>
      <c r="AA475">
        <v>122</v>
      </c>
      <c r="AB475">
        <v>137.19999999999999</v>
      </c>
      <c r="AC475" s="1">
        <f>(Table2[[#This Row],[Close Price]]/Table2[[#This Row],[Day Low]])-1</f>
        <v>7.8688524590162512E-3</v>
      </c>
      <c r="AD475" s="1">
        <f>(Table2[[#This Row],[Day High]]/Table2[[#This Row],[Close Price]])-1</f>
        <v>3.3506831489915401E-2</v>
      </c>
      <c r="AE475" s="1">
        <f>(Table2[[#This Row],[Close Price]]/Table2[[#This Row],[Current Week Low]])-1</f>
        <v>7.8688524590162512E-3</v>
      </c>
      <c r="AF475" s="1">
        <f>(Table2[[#This Row],[Current Week High]]/Table2[[#This Row],[Close Price]])-1</f>
        <v>9.3038386467143797E-2</v>
      </c>
      <c r="AG475" s="1">
        <f>(Table2[[#This Row],[Close Price]]/Table2[[#This Row],[Current Month Low]])-1</f>
        <v>7.8688524590162512E-3</v>
      </c>
      <c r="AH475" s="1">
        <f>(Table2[[#This Row],[Current Month High]]/Table2[[#This Row],[Close Price]])-1</f>
        <v>0.11581001951854253</v>
      </c>
      <c r="AI475">
        <v>33.669486011711101</v>
      </c>
      <c r="AJ475">
        <v>97.367576243980693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-0.08</v>
      </c>
      <c r="AM475" t="s">
        <v>3120</v>
      </c>
      <c r="AN475">
        <v>-9.81</v>
      </c>
      <c r="AO475" t="s">
        <v>3120</v>
      </c>
      <c r="AP475">
        <v>-1.4352007433971E-2</v>
      </c>
      <c r="AQ475">
        <f>(Table2[[#This Row],[Sharpe Ratio]]-AVERAGE(Table2[Sharpe Ratio]))/_xlfn.STDEV.P(Table2[Sharpe Ratio])</f>
        <v>-0.89001214091045588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193</v>
      </c>
      <c r="AT475">
        <f>_xlfn.RANK.AVG(Table2[[#This Row],[6M Return vs Nifty Z-Score]],Table2[6M Return vs Nifty Z-Score])</f>
        <v>549</v>
      </c>
      <c r="AU475">
        <f>_xlfn.RANK.AVG(Table2[[#This Row],[Sharpe Ratio Z-Score]],Table2[Sharpe Ratio Z-Score])</f>
        <v>600</v>
      </c>
      <c r="AV475">
        <f>(Table2[[#This Row],[Rank 1Y]]+Table2[[#This Row],[Rank 6M]]+Table2[[#This Row],[Rank Sharpe]])/3</f>
        <v>447.33333333333331</v>
      </c>
    </row>
    <row r="476" spans="1:48" x14ac:dyDescent="0.3">
      <c r="A476" t="s">
        <v>184</v>
      </c>
      <c r="B476" t="s">
        <v>185</v>
      </c>
      <c r="C476" t="s">
        <v>3083</v>
      </c>
      <c r="D476" t="s">
        <v>186</v>
      </c>
      <c r="E476">
        <v>139365.49095286999</v>
      </c>
      <c r="F476">
        <v>622.9</v>
      </c>
      <c r="G476">
        <v>8.7249683333380705</v>
      </c>
      <c r="H476">
        <f>(Table2[[#This Row],[1Y Return vs Nifty]]-AVERAGE(Table2[1Y Return vs Nifty]))/_xlfn.STDEV.P(Table2[1Y Return vs Nifty])</f>
        <v>-0.3763207523148604</v>
      </c>
      <c r="I476">
        <v>-12.099449290700001</v>
      </c>
      <c r="J476">
        <f>(Table2[[#This Row],[1M Return vs Nifty]]-AVERAGE(Table2[1M Return vs Nifty]))/_xlfn.STDEV.P(Table2[1M Return vs Nifty])</f>
        <v>-1.012038243466086</v>
      </c>
      <c r="K476">
        <v>-6.52316774491847</v>
      </c>
      <c r="L476">
        <f>(Table2[[#This Row],[6M Return vs Nifty]]-AVERAGE(Table2[6M Return vs Nifty]))/_xlfn.STDEV.P(Table2[6M Return vs Nifty])</f>
        <v>-0.41782379419804272</v>
      </c>
      <c r="M476">
        <v>-4.65675560882746</v>
      </c>
      <c r="N476">
        <f>(Table2[[#This Row],[1W Return vs Nifty]]-AVERAGE(Table2[1W Return vs Nifty]))/_xlfn.STDEV.P(Table2[1W Return vs Nifty])</f>
        <v>-0.78058429949166486</v>
      </c>
      <c r="O476">
        <v>649.92999999999995</v>
      </c>
      <c r="P476">
        <v>658.96486953885994</v>
      </c>
      <c r="Q476">
        <v>598.02253888799498</v>
      </c>
      <c r="R476">
        <v>37.207048216990003</v>
      </c>
      <c r="S476" s="1">
        <f>(Table2[[#This Row],[Close Price]]-Table2[[#This Row],[20D EMA]])/Table2[[#This Row],[20D EMA]]</f>
        <v>-4.1589094210145672E-2</v>
      </c>
      <c r="T476" s="1">
        <f>(Table2[[#This Row],[Close Price]]-Table2[[#This Row],[50D EMA]])/Table2[[#This Row],[50D EMA]]</f>
        <v>-5.4729578473732547E-2</v>
      </c>
      <c r="U476" s="1">
        <f>(Table2[[#This Row],[Close Price]]-Table2[[#This Row],[200D EMA]])/Table2[[#This Row],[200D EMA]]</f>
        <v>4.1599537633253574E-2</v>
      </c>
      <c r="V476">
        <v>0.88484282798789704</v>
      </c>
      <c r="W476">
        <v>614.79999999999995</v>
      </c>
      <c r="X476">
        <v>626.5</v>
      </c>
      <c r="Y476">
        <v>608</v>
      </c>
      <c r="Z476">
        <v>633.85</v>
      </c>
      <c r="AA476">
        <v>608</v>
      </c>
      <c r="AB476">
        <v>690.9</v>
      </c>
      <c r="AC476" s="1">
        <f>(Table2[[#This Row],[Close Price]]/Table2[[#This Row],[Day Low]])-1</f>
        <v>1.3175016265452255E-2</v>
      </c>
      <c r="AD476" s="1">
        <f>(Table2[[#This Row],[Day High]]/Table2[[#This Row],[Close Price]])-1</f>
        <v>5.7794188473270225E-3</v>
      </c>
      <c r="AE476" s="1">
        <f>(Table2[[#This Row],[Close Price]]/Table2[[#This Row],[Current Week Low]])-1</f>
        <v>2.4506578947368407E-2</v>
      </c>
      <c r="AF476" s="1">
        <f>(Table2[[#This Row],[Current Week High]]/Table2[[#This Row],[Close Price]])-1</f>
        <v>1.7579065660619841E-2</v>
      </c>
      <c r="AG476" s="1">
        <f>(Table2[[#This Row],[Close Price]]/Table2[[#This Row],[Current Month Low]])-1</f>
        <v>2.4506578947368407E-2</v>
      </c>
      <c r="AH476" s="1">
        <f>(Table2[[#This Row],[Current Month High]]/Table2[[#This Row],[Close Price]])-1</f>
        <v>0.10916680044951033</v>
      </c>
      <c r="AI476">
        <v>14.825814737518</v>
      </c>
      <c r="AJ476">
        <v>42.165924911559898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0</v>
      </c>
      <c r="AM476" t="s">
        <v>3122</v>
      </c>
      <c r="AN476">
        <v>-4.4000000000000004</v>
      </c>
      <c r="AO476" t="s">
        <v>3120</v>
      </c>
      <c r="AP476">
        <v>1.9644233232827001E-2</v>
      </c>
      <c r="AQ476">
        <f>(Table2[[#This Row],[Sharpe Ratio]]-AVERAGE(Table2[Sharpe Ratio]))/_xlfn.STDEV.P(Table2[Sharpe Ratio])</f>
        <v>-0.49453772191388412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418</v>
      </c>
      <c r="AT476">
        <f>_xlfn.RANK.AVG(Table2[[#This Row],[6M Return vs Nifty Z-Score]],Table2[6M Return vs Nifty Z-Score])</f>
        <v>451</v>
      </c>
      <c r="AU476">
        <f>_xlfn.RANK.AVG(Table2[[#This Row],[Sharpe Ratio Z-Score]],Table2[Sharpe Ratio Z-Score])</f>
        <v>475</v>
      </c>
      <c r="AV476">
        <f>(Table2[[#This Row],[Rank 1Y]]+Table2[[#This Row],[Rank 6M]]+Table2[[#This Row],[Rank Sharpe]])/3</f>
        <v>448</v>
      </c>
    </row>
    <row r="477" spans="1:48" x14ac:dyDescent="0.3">
      <c r="A477" t="s">
        <v>220</v>
      </c>
      <c r="B477" t="s">
        <v>221</v>
      </c>
      <c r="C477" t="s">
        <v>3080</v>
      </c>
      <c r="D477" t="s">
        <v>54</v>
      </c>
      <c r="E477">
        <v>116827.50038894999</v>
      </c>
      <c r="F477">
        <v>7013.5</v>
      </c>
      <c r="G477">
        <v>-4.6577973846640104</v>
      </c>
      <c r="H477">
        <f>(Table2[[#This Row],[1Y Return vs Nifty]]-AVERAGE(Table2[1Y Return vs Nifty]))/_xlfn.STDEV.P(Table2[1Y Return vs Nifty])</f>
        <v>-0.57978560560578163</v>
      </c>
      <c r="I477">
        <v>6.4058933494739403</v>
      </c>
      <c r="J477">
        <f>(Table2[[#This Row],[1M Return vs Nifty]]-AVERAGE(Table2[1M Return vs Nifty]))/_xlfn.STDEV.P(Table2[1M Return vs Nifty])</f>
        <v>0.72560477907635423</v>
      </c>
      <c r="K477">
        <v>2.0649511154428</v>
      </c>
      <c r="L477">
        <f>(Table2[[#This Row],[6M Return vs Nifty]]-AVERAGE(Table2[6M Return vs Nifty]))/_xlfn.STDEV.P(Table2[6M Return vs Nifty])</f>
        <v>-0.12469016734139188</v>
      </c>
      <c r="M477">
        <v>2.2748554984219802</v>
      </c>
      <c r="N477">
        <f>(Table2[[#This Row],[1W Return vs Nifty]]-AVERAGE(Table2[1W Return vs Nifty]))/_xlfn.STDEV.P(Table2[1W Return vs Nifty])</f>
        <v>0.59291073800235894</v>
      </c>
      <c r="O477">
        <v>6789.54</v>
      </c>
      <c r="P477">
        <v>6539.38276107811</v>
      </c>
      <c r="Q477">
        <v>6059.8997910122798</v>
      </c>
      <c r="R477">
        <v>68.759752728780995</v>
      </c>
      <c r="S477" s="1">
        <f>(Table2[[#This Row],[Close Price]]-Table2[[#This Row],[20D EMA]])/Table2[[#This Row],[20D EMA]]</f>
        <v>3.2986034399974086E-2</v>
      </c>
      <c r="T477" s="1">
        <f>(Table2[[#This Row],[Close Price]]-Table2[[#This Row],[50D EMA]])/Table2[[#This Row],[50D EMA]]</f>
        <v>7.2501833314269112E-2</v>
      </c>
      <c r="U477" s="1">
        <f>(Table2[[#This Row],[Close Price]]-Table2[[#This Row],[200D EMA]])/Table2[[#This Row],[200D EMA]]</f>
        <v>0.15736237262570729</v>
      </c>
      <c r="V477">
        <v>0.76685340475465602</v>
      </c>
      <c r="W477">
        <v>6963.35</v>
      </c>
      <c r="X477">
        <v>7025</v>
      </c>
      <c r="Y477">
        <v>6794</v>
      </c>
      <c r="Z477">
        <v>7035</v>
      </c>
      <c r="AA477">
        <v>6786.65</v>
      </c>
      <c r="AB477">
        <v>7035</v>
      </c>
      <c r="AC477" s="1">
        <f>(Table2[[#This Row],[Close Price]]/Table2[[#This Row],[Day Low]])-1</f>
        <v>7.2019932934579423E-3</v>
      </c>
      <c r="AD477" s="1">
        <f>(Table2[[#This Row],[Day High]]/Table2[[#This Row],[Close Price]])-1</f>
        <v>1.6396948741712603E-3</v>
      </c>
      <c r="AE477" s="1">
        <f>(Table2[[#This Row],[Close Price]]/Table2[[#This Row],[Current Week Low]])-1</f>
        <v>3.2307918751839804E-2</v>
      </c>
      <c r="AF477" s="1">
        <f>(Table2[[#This Row],[Current Week High]]/Table2[[#This Row],[Close Price]])-1</f>
        <v>3.0655165038853127E-3</v>
      </c>
      <c r="AG477" s="1">
        <f>(Table2[[#This Row],[Close Price]]/Table2[[#This Row],[Current Month Low]])-1</f>
        <v>3.3425917057753107E-2</v>
      </c>
      <c r="AH477" s="1">
        <f>(Table2[[#This Row],[Current Month High]]/Table2[[#This Row],[Close Price]])-1</f>
        <v>3.0655165038853127E-3</v>
      </c>
      <c r="AI477">
        <v>0.30655165038853099</v>
      </c>
      <c r="AJ477">
        <v>34.7312003534688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0.04</v>
      </c>
      <c r="AM477" t="s">
        <v>3121</v>
      </c>
      <c r="AN477">
        <v>2.83</v>
      </c>
      <c r="AO477" t="s">
        <v>3121</v>
      </c>
      <c r="AP477">
        <v>2.2226349912403999E-2</v>
      </c>
      <c r="AQ477">
        <f>(Table2[[#This Row],[Sharpe Ratio]]-AVERAGE(Table2[Sharpe Ratio]))/_xlfn.STDEV.P(Table2[Sharpe Ratio])</f>
        <v>-0.46450025089920299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0.14953949323233667</v>
      </c>
      <c r="AS477">
        <f>_xlfn.RANK.AVG(Table2[[#This Row],[1Y Return vs Nifty Z-Score]],Table2[1Y Return vs Nifty Z-Score])</f>
        <v>525</v>
      </c>
      <c r="AT477">
        <f>_xlfn.RANK.AVG(Table2[[#This Row],[6M Return vs Nifty Z-Score]],Table2[6M Return vs Nifty Z-Score])</f>
        <v>353</v>
      </c>
      <c r="AU477">
        <f>_xlfn.RANK.AVG(Table2[[#This Row],[Sharpe Ratio Z-Score]],Table2[Sharpe Ratio Z-Score])</f>
        <v>466</v>
      </c>
      <c r="AV477">
        <f>(Table2[[#This Row],[Rank 1Y]]+Table2[[#This Row],[Rank 6M]]+Table2[[#This Row],[Rank Sharpe]])/3</f>
        <v>448</v>
      </c>
    </row>
    <row r="478" spans="1:48" x14ac:dyDescent="0.3">
      <c r="A478" t="s">
        <v>1670</v>
      </c>
      <c r="B478" t="s">
        <v>1671</v>
      </c>
      <c r="C478" t="s">
        <v>3087</v>
      </c>
      <c r="D478" t="s">
        <v>1464</v>
      </c>
      <c r="E478">
        <v>4916.3539821900004</v>
      </c>
      <c r="F478">
        <v>759.9</v>
      </c>
      <c r="G478">
        <v>-3.84245168769678</v>
      </c>
      <c r="H478">
        <f>(Table2[[#This Row],[1Y Return vs Nifty]]-AVERAGE(Table2[1Y Return vs Nifty]))/_xlfn.STDEV.P(Table2[1Y Return vs Nifty])</f>
        <v>-0.56738949884351009</v>
      </c>
      <c r="I478">
        <v>-13.4722282551527</v>
      </c>
      <c r="J478">
        <f>(Table2[[#This Row],[1M Return vs Nifty]]-AVERAGE(Table2[1M Return vs Nifty]))/_xlfn.STDEV.P(Table2[1M Return vs Nifty])</f>
        <v>-1.1409415464449628</v>
      </c>
      <c r="K478">
        <v>-19.083441903366101</v>
      </c>
      <c r="L478">
        <f>(Table2[[#This Row],[6M Return vs Nifty]]-AVERAGE(Table2[6M Return vs Nifty]))/_xlfn.STDEV.P(Table2[6M Return vs Nifty])</f>
        <v>-0.84653685444378102</v>
      </c>
      <c r="M478">
        <v>1.24236861580171</v>
      </c>
      <c r="N478">
        <f>(Table2[[#This Row],[1W Return vs Nifty]]-AVERAGE(Table2[1W Return vs Nifty]))/_xlfn.STDEV.P(Table2[1W Return vs Nifty])</f>
        <v>0.38832401384619897</v>
      </c>
      <c r="O478">
        <v>780.26</v>
      </c>
      <c r="P478">
        <v>772.89147643203603</v>
      </c>
      <c r="Q478">
        <v>760.398119444739</v>
      </c>
      <c r="R478">
        <v>42.211311805724698</v>
      </c>
      <c r="S478" s="1">
        <f>(Table2[[#This Row],[Close Price]]-Table2[[#This Row],[20D EMA]])/Table2[[#This Row],[20D EMA]]</f>
        <v>-2.6093866147181725E-2</v>
      </c>
      <c r="T478" s="1">
        <f>(Table2[[#This Row],[Close Price]]-Table2[[#This Row],[50D EMA]])/Table2[[#This Row],[50D EMA]]</f>
        <v>-1.6808927033339398E-2</v>
      </c>
      <c r="U478" s="1">
        <f>(Table2[[#This Row],[Close Price]]-Table2[[#This Row],[200D EMA]])/Table2[[#This Row],[200D EMA]]</f>
        <v>-6.5507716550214097E-4</v>
      </c>
      <c r="V478">
        <v>0.88066347871330397</v>
      </c>
      <c r="W478">
        <v>756.05</v>
      </c>
      <c r="X478">
        <v>788</v>
      </c>
      <c r="Y478">
        <v>741.75</v>
      </c>
      <c r="Z478">
        <v>788</v>
      </c>
      <c r="AA478">
        <v>741.75</v>
      </c>
      <c r="AB478">
        <v>789.7</v>
      </c>
      <c r="AC478" s="1">
        <f>(Table2[[#This Row],[Close Price]]/Table2[[#This Row],[Day Low]])-1</f>
        <v>5.0922558031876175E-3</v>
      </c>
      <c r="AD478" s="1">
        <f>(Table2[[#This Row],[Day High]]/Table2[[#This Row],[Close Price]])-1</f>
        <v>3.6978549809185468E-2</v>
      </c>
      <c r="AE478" s="1">
        <f>(Table2[[#This Row],[Close Price]]/Table2[[#This Row],[Current Week Low]])-1</f>
        <v>2.4469160768452847E-2</v>
      </c>
      <c r="AF478" s="1">
        <f>(Table2[[#This Row],[Current Week High]]/Table2[[#This Row],[Close Price]])-1</f>
        <v>3.6978549809185468E-2</v>
      </c>
      <c r="AG478" s="1">
        <f>(Table2[[#This Row],[Close Price]]/Table2[[#This Row],[Current Month Low]])-1</f>
        <v>2.4469160768452847E-2</v>
      </c>
      <c r="AH478" s="1">
        <f>(Table2[[#This Row],[Current Month High]]/Table2[[#This Row],[Close Price]])-1</f>
        <v>3.9215686274509887E-2</v>
      </c>
      <c r="AI478">
        <v>43.3083300434267</v>
      </c>
      <c r="AJ478">
        <v>24.4921363040629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-0.02</v>
      </c>
      <c r="AM478" t="s">
        <v>3120</v>
      </c>
      <c r="AN478">
        <v>-4.57</v>
      </c>
      <c r="AO478" t="s">
        <v>3120</v>
      </c>
      <c r="AP478">
        <v>0.101704847164757</v>
      </c>
      <c r="AQ478">
        <f>(Table2[[#This Row],[Sharpe Ratio]]-AVERAGE(Table2[Sharpe Ratio]))/_xlfn.STDEV.P(Table2[Sharpe Ratio])</f>
        <v>0.46006410995650515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-1.7064797759295496</v>
      </c>
      <c r="AS478">
        <f>_xlfn.RANK.AVG(Table2[[#This Row],[1Y Return vs Nifty Z-Score]],Table2[1Y Return vs Nifty Z-Score])</f>
        <v>516</v>
      </c>
      <c r="AT478">
        <f>_xlfn.RANK.AVG(Table2[[#This Row],[6M Return vs Nifty Z-Score]],Table2[6M Return vs Nifty Z-Score])</f>
        <v>603</v>
      </c>
      <c r="AU478">
        <f>_xlfn.RANK.AVG(Table2[[#This Row],[Sharpe Ratio Z-Score]],Table2[Sharpe Ratio Z-Score])</f>
        <v>226</v>
      </c>
      <c r="AV478">
        <f>(Table2[[#This Row],[Rank 1Y]]+Table2[[#This Row],[Rank 6M]]+Table2[[#This Row],[Rank Sharpe]])/3</f>
        <v>448.33333333333331</v>
      </c>
    </row>
    <row r="479" spans="1:48" x14ac:dyDescent="0.3">
      <c r="A479" t="s">
        <v>650</v>
      </c>
      <c r="B479" t="s">
        <v>651</v>
      </c>
      <c r="C479" t="s">
        <v>3087</v>
      </c>
      <c r="D479" t="s">
        <v>270</v>
      </c>
      <c r="E479">
        <v>26825.241600000001</v>
      </c>
      <c r="F479">
        <v>2422.8000000000002</v>
      </c>
      <c r="G479">
        <v>-19.677817362129002</v>
      </c>
      <c r="H479">
        <f>(Table2[[#This Row],[1Y Return vs Nifty]]-AVERAGE(Table2[1Y Return vs Nifty]))/_xlfn.STDEV.P(Table2[1Y Return vs Nifty])</f>
        <v>-0.80814245093489945</v>
      </c>
      <c r="I479">
        <v>-15.406870070548001</v>
      </c>
      <c r="J479">
        <f>(Table2[[#This Row],[1M Return vs Nifty]]-AVERAGE(Table2[1M Return vs Nifty]))/_xlfn.STDEV.P(Table2[1M Return vs Nifty])</f>
        <v>-1.3226035084527565</v>
      </c>
      <c r="K479">
        <v>-2.63378095415605</v>
      </c>
      <c r="L479">
        <f>(Table2[[#This Row],[6M Return vs Nifty]]-AVERAGE(Table2[6M Return vs Nifty]))/_xlfn.STDEV.P(Table2[6M Return vs Nifty])</f>
        <v>-0.28506945360702557</v>
      </c>
      <c r="M479">
        <v>-5.9647088929748602</v>
      </c>
      <c r="N479">
        <f>(Table2[[#This Row],[1W Return vs Nifty]]-AVERAGE(Table2[1W Return vs Nifty]))/_xlfn.STDEV.P(Table2[1W Return vs Nifty])</f>
        <v>-1.0397545439347822</v>
      </c>
      <c r="O479">
        <v>2552.14</v>
      </c>
      <c r="P479">
        <v>2563.07806771169</v>
      </c>
      <c r="Q479">
        <v>2342.5286268526302</v>
      </c>
      <c r="R479">
        <v>32.853665162095801</v>
      </c>
      <c r="S479" s="1">
        <f>(Table2[[#This Row],[Close Price]]-Table2[[#This Row],[20D EMA]])/Table2[[#This Row],[20D EMA]]</f>
        <v>-5.0679037983809544E-2</v>
      </c>
      <c r="T479" s="1">
        <f>(Table2[[#This Row],[Close Price]]-Table2[[#This Row],[50D EMA]])/Table2[[#This Row],[50D EMA]]</f>
        <v>-5.4730314101173565E-2</v>
      </c>
      <c r="U479" s="1">
        <f>(Table2[[#This Row],[Close Price]]-Table2[[#This Row],[200D EMA]])/Table2[[#This Row],[200D EMA]]</f>
        <v>3.4266976389193952E-2</v>
      </c>
      <c r="V479">
        <v>0.55099272946240396</v>
      </c>
      <c r="W479">
        <v>2367.8000000000002</v>
      </c>
      <c r="X479">
        <v>2442.6999999999998</v>
      </c>
      <c r="Y479">
        <v>2367.8000000000002</v>
      </c>
      <c r="Z479">
        <v>2491.9499999999998</v>
      </c>
      <c r="AA479">
        <v>2367.8000000000002</v>
      </c>
      <c r="AB479">
        <v>2615</v>
      </c>
      <c r="AC479" s="1">
        <f>(Table2[[#This Row],[Close Price]]/Table2[[#This Row],[Day Low]])-1</f>
        <v>2.3228313202128481E-2</v>
      </c>
      <c r="AD479" s="1">
        <f>(Table2[[#This Row],[Day High]]/Table2[[#This Row],[Close Price]])-1</f>
        <v>8.2136371140826281E-3</v>
      </c>
      <c r="AE479" s="1">
        <f>(Table2[[#This Row],[Close Price]]/Table2[[#This Row],[Current Week Low]])-1</f>
        <v>2.3228313202128481E-2</v>
      </c>
      <c r="AF479" s="1">
        <f>(Table2[[#This Row],[Current Week High]]/Table2[[#This Row],[Close Price]])-1</f>
        <v>2.8541357107478849E-2</v>
      </c>
      <c r="AG479" s="1">
        <f>(Table2[[#This Row],[Close Price]]/Table2[[#This Row],[Current Month Low]])-1</f>
        <v>2.3228313202128481E-2</v>
      </c>
      <c r="AH479" s="1">
        <f>(Table2[[#This Row],[Current Month High]]/Table2[[#This Row],[Close Price]])-1</f>
        <v>7.9329701172197398E-2</v>
      </c>
      <c r="AI479">
        <v>22.172692752187501</v>
      </c>
      <c r="AJ479">
        <v>29.202218430034101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-0.03</v>
      </c>
      <c r="AM479" t="s">
        <v>3120</v>
      </c>
      <c r="AN479">
        <v>-6.55</v>
      </c>
      <c r="AO479" t="s">
        <v>3120</v>
      </c>
      <c r="AP479">
        <v>6.8784856033229994E-2</v>
      </c>
      <c r="AQ479">
        <f>(Table2[[#This Row],[Sharpe Ratio]]-AVERAGE(Table2[Sharpe Ratio]))/_xlfn.STDEV.P(Table2[Sharpe Ratio])</f>
        <v>7.7109579962611058E-2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614</v>
      </c>
      <c r="AT479">
        <f>_xlfn.RANK.AVG(Table2[[#This Row],[6M Return vs Nifty Z-Score]],Table2[6M Return vs Nifty Z-Score])</f>
        <v>411</v>
      </c>
      <c r="AU479">
        <f>_xlfn.RANK.AVG(Table2[[#This Row],[Sharpe Ratio Z-Score]],Table2[Sharpe Ratio Z-Score])</f>
        <v>320</v>
      </c>
      <c r="AV479">
        <f>(Table2[[#This Row],[Rank 1Y]]+Table2[[#This Row],[Rank 6M]]+Table2[[#This Row],[Rank Sharpe]])/3</f>
        <v>448.33333333333331</v>
      </c>
    </row>
    <row r="480" spans="1:48" x14ac:dyDescent="0.3">
      <c r="A480" t="s">
        <v>1652</v>
      </c>
      <c r="B480" t="s">
        <v>1653</v>
      </c>
      <c r="C480" t="s">
        <v>3090</v>
      </c>
      <c r="D480" t="s">
        <v>297</v>
      </c>
      <c r="E480">
        <v>5043.6068333000003</v>
      </c>
      <c r="F480">
        <v>302.60000000000002</v>
      </c>
      <c r="G480">
        <v>11.577211968140199</v>
      </c>
      <c r="H480">
        <f>(Table2[[#This Row],[1Y Return vs Nifty]]-AVERAGE(Table2[1Y Return vs Nifty]))/_xlfn.STDEV.P(Table2[1Y Return vs Nifty])</f>
        <v>-0.332956671605868</v>
      </c>
      <c r="I480">
        <v>-5.5185461160333196</v>
      </c>
      <c r="J480">
        <f>(Table2[[#This Row],[1M Return vs Nifty]]-AVERAGE(Table2[1M Return vs Nifty]))/_xlfn.STDEV.P(Table2[1M Return vs Nifty])</f>
        <v>-0.39409451198057877</v>
      </c>
      <c r="K480">
        <v>2.38602626612089</v>
      </c>
      <c r="L480">
        <f>(Table2[[#This Row],[6M Return vs Nifty]]-AVERAGE(Table2[6M Return vs Nifty]))/_xlfn.STDEV.P(Table2[6M Return vs Nifty])</f>
        <v>-0.11373108247750878</v>
      </c>
      <c r="M480">
        <v>-9.7547366264457303</v>
      </c>
      <c r="N480">
        <f>(Table2[[#This Row],[1W Return vs Nifty]]-AVERAGE(Table2[1W Return vs Nifty]))/_xlfn.STDEV.P(Table2[1W Return vs Nifty])</f>
        <v>-1.7907465143935248</v>
      </c>
      <c r="O480">
        <v>301.08999999999997</v>
      </c>
      <c r="P480">
        <v>291.19058019136799</v>
      </c>
      <c r="Q480">
        <v>267.32199980970199</v>
      </c>
      <c r="R480">
        <v>50.341358610763699</v>
      </c>
      <c r="S480" s="1">
        <f>(Table2[[#This Row],[Close Price]]-Table2[[#This Row],[20D EMA]])/Table2[[#This Row],[20D EMA]]</f>
        <v>5.0151117606033009E-3</v>
      </c>
      <c r="T480" s="1">
        <f>(Table2[[#This Row],[Close Price]]-Table2[[#This Row],[50D EMA]])/Table2[[#This Row],[50D EMA]]</f>
        <v>3.9181967360118114E-2</v>
      </c>
      <c r="U480" s="1">
        <f>(Table2[[#This Row],[Close Price]]-Table2[[#This Row],[200D EMA]])/Table2[[#This Row],[200D EMA]]</f>
        <v>0.13196818898336579</v>
      </c>
      <c r="V480">
        <v>1.7063798628528399</v>
      </c>
      <c r="W480">
        <v>285</v>
      </c>
      <c r="X480">
        <v>304.5</v>
      </c>
      <c r="Y480">
        <v>283.05</v>
      </c>
      <c r="Z480">
        <v>310.85000000000002</v>
      </c>
      <c r="AA480">
        <v>283.05</v>
      </c>
      <c r="AB480">
        <v>336</v>
      </c>
      <c r="AC480" s="1">
        <f>(Table2[[#This Row],[Close Price]]/Table2[[#This Row],[Day Low]])-1</f>
        <v>6.1754385964912339E-2</v>
      </c>
      <c r="AD480" s="1">
        <f>(Table2[[#This Row],[Day High]]/Table2[[#This Row],[Close Price]])-1</f>
        <v>6.2789160608063277E-3</v>
      </c>
      <c r="AE480" s="1">
        <f>(Table2[[#This Row],[Close Price]]/Table2[[#This Row],[Current Week Low]])-1</f>
        <v>6.9069069069069178E-2</v>
      </c>
      <c r="AF480" s="1">
        <f>(Table2[[#This Row],[Current Week High]]/Table2[[#This Row],[Close Price]])-1</f>
        <v>2.726371447455378E-2</v>
      </c>
      <c r="AG480" s="1">
        <f>(Table2[[#This Row],[Close Price]]/Table2[[#This Row],[Current Month Low]])-1</f>
        <v>6.9069069069069178E-2</v>
      </c>
      <c r="AH480" s="1">
        <f>(Table2[[#This Row],[Current Month High]]/Table2[[#This Row],[Close Price]])-1</f>
        <v>0.11037673496364819</v>
      </c>
      <c r="AI480">
        <v>11.0376734963648</v>
      </c>
      <c r="AJ480">
        <v>44.266984505363503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0.13</v>
      </c>
      <c r="AM480" t="s">
        <v>3121</v>
      </c>
      <c r="AN480">
        <v>2.16</v>
      </c>
      <c r="AO480" t="s">
        <v>3121</v>
      </c>
      <c r="AP480">
        <v>-1.2451716636552999E-2</v>
      </c>
      <c r="AQ480">
        <f>(Table2[[#This Row],[Sharpe Ratio]]-AVERAGE(Table2[Sharpe Ratio]))/_xlfn.STDEV.P(Table2[Sharpe Ratio])</f>
        <v>-0.86790627319410663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-3.4994350536515872</v>
      </c>
      <c r="AS480">
        <f>_xlfn.RANK.AVG(Table2[[#This Row],[1Y Return vs Nifty Z-Score]],Table2[1Y Return vs Nifty Z-Score])</f>
        <v>403</v>
      </c>
      <c r="AT480">
        <f>_xlfn.RANK.AVG(Table2[[#This Row],[6M Return vs Nifty Z-Score]],Table2[6M Return vs Nifty Z-Score])</f>
        <v>347</v>
      </c>
      <c r="AU480">
        <f>_xlfn.RANK.AVG(Table2[[#This Row],[Sharpe Ratio Z-Score]],Table2[Sharpe Ratio Z-Score])</f>
        <v>599</v>
      </c>
      <c r="AV480">
        <f>(Table2[[#This Row],[Rank 1Y]]+Table2[[#This Row],[Rank 6M]]+Table2[[#This Row],[Rank Sharpe]])/3</f>
        <v>449.66666666666669</v>
      </c>
    </row>
    <row r="481" spans="1:48" x14ac:dyDescent="0.3">
      <c r="A481" t="s">
        <v>1501</v>
      </c>
      <c r="B481" t="s">
        <v>1502</v>
      </c>
      <c r="C481" t="s">
        <v>3076</v>
      </c>
      <c r="D481" t="s">
        <v>24</v>
      </c>
      <c r="E481">
        <v>6537.7982692260002</v>
      </c>
      <c r="F481">
        <v>24.99</v>
      </c>
      <c r="G481">
        <v>10.2253024152685</v>
      </c>
      <c r="H481">
        <f>(Table2[[#This Row],[1Y Return vs Nifty]]-AVERAGE(Table2[1Y Return vs Nifty]))/_xlfn.STDEV.P(Table2[1Y Return vs Nifty])</f>
        <v>-0.35351042593690468</v>
      </c>
      <c r="I481">
        <v>-6.8858028403274396</v>
      </c>
      <c r="J481">
        <f>(Table2[[#This Row],[1M Return vs Nifty]]-AVERAGE(Table2[1M Return vs Nifty]))/_xlfn.STDEV.P(Table2[1M Return vs Nifty])</f>
        <v>-0.52247927919024872</v>
      </c>
      <c r="K481">
        <v>-35.3517092555281</v>
      </c>
      <c r="L481">
        <f>(Table2[[#This Row],[6M Return vs Nifty]]-AVERAGE(Table2[6M Return vs Nifty]))/_xlfn.STDEV.P(Table2[6M Return vs Nifty])</f>
        <v>-1.4018128455136445</v>
      </c>
      <c r="M481">
        <v>-4.2650196932856703</v>
      </c>
      <c r="N481">
        <f>(Table2[[#This Row],[1W Return vs Nifty]]-AVERAGE(Table2[1W Return vs Nifty]))/_xlfn.STDEV.P(Table2[1W Return vs Nifty])</f>
        <v>-0.70296203712294825</v>
      </c>
      <c r="O481">
        <v>26.12</v>
      </c>
      <c r="P481">
        <v>26.7795929675151</v>
      </c>
      <c r="Q481">
        <v>26.200524268807801</v>
      </c>
      <c r="R481">
        <v>23.605932005041002</v>
      </c>
      <c r="S481" s="1">
        <f>(Table2[[#This Row],[Close Price]]-Table2[[#This Row],[20D EMA]])/Table2[[#This Row],[20D EMA]]</f>
        <v>-4.3261868300153238E-2</v>
      </c>
      <c r="T481" s="1">
        <f>(Table2[[#This Row],[Close Price]]-Table2[[#This Row],[50D EMA]])/Table2[[#This Row],[50D EMA]]</f>
        <v>-6.6826742650120244E-2</v>
      </c>
      <c r="U481" s="1">
        <f>(Table2[[#This Row],[Close Price]]-Table2[[#This Row],[200D EMA]])/Table2[[#This Row],[200D EMA]]</f>
        <v>-4.6202291846844962E-2</v>
      </c>
      <c r="V481">
        <v>0.90793687940830803</v>
      </c>
      <c r="W481">
        <v>24.9</v>
      </c>
      <c r="X481">
        <v>25.17</v>
      </c>
      <c r="Y481">
        <v>24.84</v>
      </c>
      <c r="Z481">
        <v>25.85</v>
      </c>
      <c r="AA481">
        <v>24.84</v>
      </c>
      <c r="AB481">
        <v>26.97</v>
      </c>
      <c r="AC481" s="1">
        <f>(Table2[[#This Row],[Close Price]]/Table2[[#This Row],[Day Low]])-1</f>
        <v>3.6144578313253017E-3</v>
      </c>
      <c r="AD481" s="1">
        <f>(Table2[[#This Row],[Day High]]/Table2[[#This Row],[Close Price]])-1</f>
        <v>7.2028811524611491E-3</v>
      </c>
      <c r="AE481" s="1">
        <f>(Table2[[#This Row],[Close Price]]/Table2[[#This Row],[Current Week Low]])-1</f>
        <v>6.0386473429951959E-3</v>
      </c>
      <c r="AF481" s="1">
        <f>(Table2[[#This Row],[Current Week High]]/Table2[[#This Row],[Close Price]])-1</f>
        <v>3.4413765506202676E-2</v>
      </c>
      <c r="AG481" s="1">
        <f>(Table2[[#This Row],[Close Price]]/Table2[[#This Row],[Current Month Low]])-1</f>
        <v>6.0386473429951959E-3</v>
      </c>
      <c r="AH481" s="1">
        <f>(Table2[[#This Row],[Current Month High]]/Table2[[#This Row],[Close Price]])-1</f>
        <v>7.9231692677070864E-2</v>
      </c>
      <c r="AI481">
        <v>47.585934643399099</v>
      </c>
      <c r="AJ481">
        <v>36.705977068440802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-0.16</v>
      </c>
      <c r="AM481" t="s">
        <v>3120</v>
      </c>
      <c r="AN481">
        <v>-8.09</v>
      </c>
      <c r="AO481" t="s">
        <v>3120</v>
      </c>
      <c r="AP481">
        <v>9.9820359419768995E-2</v>
      </c>
      <c r="AQ481">
        <f>(Table2[[#This Row],[Sharpe Ratio]]-AVERAGE(Table2[Sharpe Ratio]))/_xlfn.STDEV.P(Table2[Sharpe Ratio])</f>
        <v>0.43814207736002614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414</v>
      </c>
      <c r="AT481">
        <f>_xlfn.RANK.AVG(Table2[[#This Row],[6M Return vs Nifty Z-Score]],Table2[6M Return vs Nifty Z-Score])</f>
        <v>707</v>
      </c>
      <c r="AU481">
        <f>_xlfn.RANK.AVG(Table2[[#This Row],[Sharpe Ratio Z-Score]],Table2[Sharpe Ratio Z-Score])</f>
        <v>228</v>
      </c>
      <c r="AV481">
        <f>(Table2[[#This Row],[Rank 1Y]]+Table2[[#This Row],[Rank 6M]]+Table2[[#This Row],[Rank Sharpe]])/3</f>
        <v>449.66666666666669</v>
      </c>
    </row>
    <row r="482" spans="1:48" x14ac:dyDescent="0.3">
      <c r="A482" t="s">
        <v>417</v>
      </c>
      <c r="B482" t="s">
        <v>418</v>
      </c>
      <c r="C482" t="s">
        <v>3086</v>
      </c>
      <c r="D482" t="s">
        <v>419</v>
      </c>
      <c r="E482">
        <v>54869.145433388003</v>
      </c>
      <c r="F482">
        <v>192.04</v>
      </c>
      <c r="G482">
        <v>6.8333891631639299</v>
      </c>
      <c r="H482">
        <f>(Table2[[#This Row],[1Y Return vs Nifty]]-AVERAGE(Table2[1Y Return vs Nifty]))/_xlfn.STDEV.P(Table2[1Y Return vs Nifty])</f>
        <v>-0.40507937265220434</v>
      </c>
      <c r="I482">
        <v>7.02834048702901</v>
      </c>
      <c r="J482">
        <f>(Table2[[#This Row],[1M Return vs Nifty]]-AVERAGE(Table2[1M Return vs Nifty]))/_xlfn.STDEV.P(Table2[1M Return vs Nifty])</f>
        <v>0.78405227429462798</v>
      </c>
      <c r="K482">
        <v>16.031443211518901</v>
      </c>
      <c r="L482">
        <f>(Table2[[#This Row],[6M Return vs Nifty]]-AVERAGE(Table2[6M Return vs Nifty]))/_xlfn.STDEV.P(Table2[6M Return vs Nifty])</f>
        <v>0.3520205709651939</v>
      </c>
      <c r="M482">
        <v>1.2007930093691399</v>
      </c>
      <c r="N482">
        <f>(Table2[[#This Row],[1W Return vs Nifty]]-AVERAGE(Table2[1W Return vs Nifty]))/_xlfn.STDEV.P(Table2[1W Return vs Nifty])</f>
        <v>0.38008582964451793</v>
      </c>
      <c r="O482">
        <v>186.84</v>
      </c>
      <c r="P482">
        <v>180.405237152756</v>
      </c>
      <c r="Q482">
        <v>169.145584863415</v>
      </c>
      <c r="R482">
        <v>55.864395731599799</v>
      </c>
      <c r="S482" s="1">
        <f>(Table2[[#This Row],[Close Price]]-Table2[[#This Row],[20D EMA]])/Table2[[#This Row],[20D EMA]]</f>
        <v>2.7831299507600025E-2</v>
      </c>
      <c r="T482" s="1">
        <f>(Table2[[#This Row],[Close Price]]-Table2[[#This Row],[50D EMA]])/Table2[[#This Row],[50D EMA]]</f>
        <v>6.4492378552139226E-2</v>
      </c>
      <c r="U482" s="1">
        <f>(Table2[[#This Row],[Close Price]]-Table2[[#This Row],[200D EMA]])/Table2[[#This Row],[200D EMA]]</f>
        <v>0.13535331208953652</v>
      </c>
      <c r="V482">
        <v>2.06898798166866</v>
      </c>
      <c r="W482">
        <v>189.77</v>
      </c>
      <c r="X482">
        <v>193.86</v>
      </c>
      <c r="Y482">
        <v>183.63</v>
      </c>
      <c r="Z482">
        <v>196</v>
      </c>
      <c r="AA482">
        <v>183.63</v>
      </c>
      <c r="AB482">
        <v>204.44</v>
      </c>
      <c r="AC482" s="1">
        <f>(Table2[[#This Row],[Close Price]]/Table2[[#This Row],[Day Low]])-1</f>
        <v>1.1961848553512011E-2</v>
      </c>
      <c r="AD482" s="1">
        <f>(Table2[[#This Row],[Day High]]/Table2[[#This Row],[Close Price]])-1</f>
        <v>9.4771922516143636E-3</v>
      </c>
      <c r="AE482" s="1">
        <f>(Table2[[#This Row],[Close Price]]/Table2[[#This Row],[Current Week Low]])-1</f>
        <v>4.5798616783749857E-2</v>
      </c>
      <c r="AF482" s="1">
        <f>(Table2[[#This Row],[Current Week High]]/Table2[[#This Row],[Close Price]])-1</f>
        <v>2.0620704019995939E-2</v>
      </c>
      <c r="AG482" s="1">
        <f>(Table2[[#This Row],[Close Price]]/Table2[[#This Row],[Current Month Low]])-1</f>
        <v>4.5798616783749857E-2</v>
      </c>
      <c r="AH482" s="1">
        <f>(Table2[[#This Row],[Current Month High]]/Table2[[#This Row],[Close Price]])-1</f>
        <v>6.4569881274734398E-2</v>
      </c>
      <c r="AI482">
        <v>6.4569881274734398</v>
      </c>
      <c r="AJ482">
        <v>47.609531129899999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-0.08</v>
      </c>
      <c r="AM482" t="s">
        <v>3120</v>
      </c>
      <c r="AN482">
        <v>3.93</v>
      </c>
      <c r="AO482" t="s">
        <v>3121</v>
      </c>
      <c r="AP482">
        <v>-8.0528677478909003E-2</v>
      </c>
      <c r="AQ482">
        <f>(Table2[[#This Row],[Sharpe Ratio]]-AVERAGE(Table2[Sharpe Ratio]))/_xlfn.STDEV.P(Table2[Sharpe Ratio])</f>
        <v>-1.6598378517488148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-0.54875854949667935</v>
      </c>
      <c r="AS482">
        <f>_xlfn.RANK.AVG(Table2[[#This Row],[1Y Return vs Nifty Z-Score]],Table2[1Y Return vs Nifty Z-Score])</f>
        <v>432</v>
      </c>
      <c r="AT482">
        <f>_xlfn.RANK.AVG(Table2[[#This Row],[6M Return vs Nifty Z-Score]],Table2[6M Return vs Nifty Z-Score])</f>
        <v>225</v>
      </c>
      <c r="AU482">
        <f>_xlfn.RANK.AVG(Table2[[#This Row],[Sharpe Ratio Z-Score]],Table2[Sharpe Ratio Z-Score])</f>
        <v>703</v>
      </c>
      <c r="AV482">
        <f>(Table2[[#This Row],[Rank 1Y]]+Table2[[#This Row],[Rank 6M]]+Table2[[#This Row],[Rank Sharpe]])/3</f>
        <v>453.33333333333331</v>
      </c>
    </row>
    <row r="483" spans="1:48" x14ac:dyDescent="0.3">
      <c r="A483" t="s">
        <v>1913</v>
      </c>
      <c r="B483" t="s">
        <v>1914</v>
      </c>
      <c r="C483" t="s">
        <v>3084</v>
      </c>
      <c r="D483" t="s">
        <v>393</v>
      </c>
      <c r="E483">
        <v>3512.8143754550001</v>
      </c>
      <c r="F483">
        <v>487.55</v>
      </c>
      <c r="G483">
        <v>7.6524149738365397</v>
      </c>
      <c r="H483">
        <f>(Table2[[#This Row],[1Y Return vs Nifty]]-AVERAGE(Table2[1Y Return vs Nifty]))/_xlfn.STDEV.P(Table2[1Y Return vs Nifty])</f>
        <v>-0.39262731528817102</v>
      </c>
      <c r="I483">
        <v>-7.0724410777119298</v>
      </c>
      <c r="J483">
        <f>(Table2[[#This Row],[1M Return vs Nifty]]-AVERAGE(Table2[1M Return vs Nifty]))/_xlfn.STDEV.P(Table2[1M Return vs Nifty])</f>
        <v>-0.5400045224260438</v>
      </c>
      <c r="K483">
        <v>14.065776178048701</v>
      </c>
      <c r="L483">
        <f>(Table2[[#This Row],[6M Return vs Nifty]]-AVERAGE(Table2[6M Return vs Nifty]))/_xlfn.STDEV.P(Table2[6M Return vs Nifty])</f>
        <v>0.28492751879830358</v>
      </c>
      <c r="M483">
        <v>-3.7089080014304501</v>
      </c>
      <c r="N483">
        <f>(Table2[[#This Row],[1W Return vs Nifty]]-AVERAGE(Table2[1W Return vs Nifty]))/_xlfn.STDEV.P(Table2[1W Return vs Nifty])</f>
        <v>-0.59276880250008956</v>
      </c>
      <c r="O483">
        <v>504.94</v>
      </c>
      <c r="P483">
        <v>495.64288990722901</v>
      </c>
      <c r="Q483">
        <v>449.00097310432301</v>
      </c>
      <c r="R483">
        <v>36.757168868548597</v>
      </c>
      <c r="S483" s="1">
        <f>(Table2[[#This Row],[Close Price]]-Table2[[#This Row],[20D EMA]])/Table2[[#This Row],[20D EMA]]</f>
        <v>-3.443973541410858E-2</v>
      </c>
      <c r="T483" s="1">
        <f>(Table2[[#This Row],[Close Price]]-Table2[[#This Row],[50D EMA]])/Table2[[#This Row],[50D EMA]]</f>
        <v>-1.6328066178340143E-2</v>
      </c>
      <c r="U483" s="1">
        <f>(Table2[[#This Row],[Close Price]]-Table2[[#This Row],[200D EMA]])/Table2[[#This Row],[200D EMA]]</f>
        <v>8.5855107683074749E-2</v>
      </c>
      <c r="V483">
        <v>0.72018268683353504</v>
      </c>
      <c r="W483">
        <v>484.5</v>
      </c>
      <c r="X483">
        <v>493.95</v>
      </c>
      <c r="Y483">
        <v>475</v>
      </c>
      <c r="Z483">
        <v>504.7</v>
      </c>
      <c r="AA483">
        <v>475</v>
      </c>
      <c r="AB483">
        <v>524.4</v>
      </c>
      <c r="AC483" s="1">
        <f>(Table2[[#This Row],[Close Price]]/Table2[[#This Row],[Day Low]])-1</f>
        <v>6.2951496388028438E-3</v>
      </c>
      <c r="AD483" s="1">
        <f>(Table2[[#This Row],[Day High]]/Table2[[#This Row],[Close Price]])-1</f>
        <v>1.3126858783714335E-2</v>
      </c>
      <c r="AE483" s="1">
        <f>(Table2[[#This Row],[Close Price]]/Table2[[#This Row],[Current Week Low]])-1</f>
        <v>2.6421052631578901E-2</v>
      </c>
      <c r="AF483" s="1">
        <f>(Table2[[#This Row],[Current Week High]]/Table2[[#This Row],[Close Price]])-1</f>
        <v>3.5175879396984966E-2</v>
      </c>
      <c r="AG483" s="1">
        <f>(Table2[[#This Row],[Close Price]]/Table2[[#This Row],[Current Month Low]])-1</f>
        <v>2.6421052631578901E-2</v>
      </c>
      <c r="AH483" s="1">
        <f>(Table2[[#This Row],[Current Month High]]/Table2[[#This Row],[Close Price]])-1</f>
        <v>7.5581991590605968E-2</v>
      </c>
      <c r="AI483">
        <v>13.7729463644754</v>
      </c>
      <c r="AJ483">
        <v>40.080448211463803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0.04</v>
      </c>
      <c r="AM483" t="s">
        <v>3121</v>
      </c>
      <c r="AN483">
        <v>-5.64</v>
      </c>
      <c r="AO483" t="s">
        <v>3120</v>
      </c>
      <c r="AP483">
        <v>-8.0425382610685006E-2</v>
      </c>
      <c r="AQ483">
        <f>(Table2[[#This Row],[Sharpe Ratio]]-AVERAGE(Table2[Sharpe Ratio]))/_xlfn.STDEV.P(Table2[Sharpe Ratio])</f>
        <v>-1.6586362342406731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-2.899109355656674</v>
      </c>
      <c r="AS483">
        <f>_xlfn.RANK.AVG(Table2[[#This Row],[1Y Return vs Nifty Z-Score]],Table2[1Y Return vs Nifty Z-Score])</f>
        <v>426</v>
      </c>
      <c r="AT483">
        <f>_xlfn.RANK.AVG(Table2[[#This Row],[6M Return vs Nifty Z-Score]],Table2[6M Return vs Nifty Z-Score])</f>
        <v>240</v>
      </c>
      <c r="AU483">
        <f>_xlfn.RANK.AVG(Table2[[#This Row],[Sharpe Ratio Z-Score]],Table2[Sharpe Ratio Z-Score])</f>
        <v>701</v>
      </c>
      <c r="AV483">
        <f>(Table2[[#This Row],[Rank 1Y]]+Table2[[#This Row],[Rank 6M]]+Table2[[#This Row],[Rank Sharpe]])/3</f>
        <v>455.66666666666669</v>
      </c>
    </row>
    <row r="484" spans="1:48" x14ac:dyDescent="0.3">
      <c r="A484" t="s">
        <v>599</v>
      </c>
      <c r="B484" t="s">
        <v>600</v>
      </c>
      <c r="C484" t="s">
        <v>3082</v>
      </c>
      <c r="D484" t="s">
        <v>396</v>
      </c>
      <c r="E484">
        <v>31237.440029009998</v>
      </c>
      <c r="F484">
        <v>491.85</v>
      </c>
      <c r="G484">
        <v>-11.964167005474801</v>
      </c>
      <c r="H484">
        <f>(Table2[[#This Row],[1Y Return vs Nifty]]-AVERAGE(Table2[1Y Return vs Nifty]))/_xlfn.STDEV.P(Table2[1Y Return vs Nifty])</f>
        <v>-0.69086798232166458</v>
      </c>
      <c r="I484">
        <v>-2.2979152072477</v>
      </c>
      <c r="J484">
        <f>(Table2[[#This Row],[1M Return vs Nifty]]-AVERAGE(Table2[1M Return vs Nifty]))/_xlfn.STDEV.P(Table2[1M Return vs Nifty])</f>
        <v>-9.1678775311827873E-2</v>
      </c>
      <c r="K484">
        <v>-15.4072344734815</v>
      </c>
      <c r="L484">
        <f>(Table2[[#This Row],[6M Return vs Nifty]]-AVERAGE(Table2[6M Return vs Nifty]))/_xlfn.STDEV.P(Table2[6M Return vs Nifty])</f>
        <v>-0.72105884994465497</v>
      </c>
      <c r="M484">
        <v>-4.1392689582563902</v>
      </c>
      <c r="N484">
        <f>(Table2[[#This Row],[1W Return vs Nifty]]-AVERAGE(Table2[1W Return vs Nifty]))/_xlfn.STDEV.P(Table2[1W Return vs Nifty])</f>
        <v>-0.67804459616275004</v>
      </c>
      <c r="O484">
        <v>527.09</v>
      </c>
      <c r="P484">
        <v>518.39026035478003</v>
      </c>
      <c r="Q484">
        <v>478.71010269231402</v>
      </c>
      <c r="R484">
        <v>23.615506346816101</v>
      </c>
      <c r="S484" s="1">
        <f>(Table2[[#This Row],[Close Price]]-Table2[[#This Row],[20D EMA]])/Table2[[#This Row],[20D EMA]]</f>
        <v>-6.6857652393329428E-2</v>
      </c>
      <c r="T484" s="1">
        <f>(Table2[[#This Row],[Close Price]]-Table2[[#This Row],[50D EMA]])/Table2[[#This Row],[50D EMA]]</f>
        <v>-5.1197451774298706E-2</v>
      </c>
      <c r="U484" s="1">
        <f>(Table2[[#This Row],[Close Price]]-Table2[[#This Row],[200D EMA]])/Table2[[#This Row],[200D EMA]]</f>
        <v>2.7448548158448896E-2</v>
      </c>
      <c r="V484">
        <v>0.772268645118806</v>
      </c>
      <c r="W484">
        <v>489.7</v>
      </c>
      <c r="X484">
        <v>510</v>
      </c>
      <c r="Y484">
        <v>489.7</v>
      </c>
      <c r="Z484">
        <v>536.54999999999995</v>
      </c>
      <c r="AA484">
        <v>489.7</v>
      </c>
      <c r="AB484">
        <v>560</v>
      </c>
      <c r="AC484" s="1">
        <f>(Table2[[#This Row],[Close Price]]/Table2[[#This Row],[Day Low]])-1</f>
        <v>4.3904431284460532E-3</v>
      </c>
      <c r="AD484" s="1">
        <f>(Table2[[#This Row],[Day High]]/Table2[[#This Row],[Close Price]])-1</f>
        <v>3.6901494358035913E-2</v>
      </c>
      <c r="AE484" s="1">
        <f>(Table2[[#This Row],[Close Price]]/Table2[[#This Row],[Current Week Low]])-1</f>
        <v>4.3904431284460532E-3</v>
      </c>
      <c r="AF484" s="1">
        <f>(Table2[[#This Row],[Current Week High]]/Table2[[#This Row],[Close Price]])-1</f>
        <v>9.0881366270204156E-2</v>
      </c>
      <c r="AG484" s="1">
        <f>(Table2[[#This Row],[Close Price]]/Table2[[#This Row],[Current Month Low]])-1</f>
        <v>4.3904431284460532E-3</v>
      </c>
      <c r="AH484" s="1">
        <f>(Table2[[#This Row],[Current Month High]]/Table2[[#This Row],[Close Price]])-1</f>
        <v>0.13855850360882371</v>
      </c>
      <c r="AI484">
        <v>15.49252820982</v>
      </c>
      <c r="AJ484">
        <v>34.753424657534197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-0.08</v>
      </c>
      <c r="AM484" t="s">
        <v>3120</v>
      </c>
      <c r="AN484">
        <v>-8.7899999999999991</v>
      </c>
      <c r="AO484" t="s">
        <v>3120</v>
      </c>
      <c r="AP484">
        <v>9.9442968408307006E-2</v>
      </c>
      <c r="AQ484">
        <f>(Table2[[#This Row],[Sharpe Ratio]]-AVERAGE(Table2[Sharpe Ratio]))/_xlfn.STDEV.P(Table2[Sharpe Ratio])</f>
        <v>0.43375193044774651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-1.747898273293151</v>
      </c>
      <c r="AS484">
        <f>_xlfn.RANK.AVG(Table2[[#This Row],[1Y Return vs Nifty Z-Score]],Table2[1Y Return vs Nifty Z-Score])</f>
        <v>573</v>
      </c>
      <c r="AT484">
        <f>_xlfn.RANK.AVG(Table2[[#This Row],[6M Return vs Nifty Z-Score]],Table2[6M Return vs Nifty Z-Score])</f>
        <v>565</v>
      </c>
      <c r="AU484">
        <f>_xlfn.RANK.AVG(Table2[[#This Row],[Sharpe Ratio Z-Score]],Table2[Sharpe Ratio Z-Score])</f>
        <v>230</v>
      </c>
      <c r="AV484">
        <f>(Table2[[#This Row],[Rank 1Y]]+Table2[[#This Row],[Rank 6M]]+Table2[[#This Row],[Rank Sharpe]])/3</f>
        <v>456</v>
      </c>
    </row>
    <row r="485" spans="1:48" x14ac:dyDescent="0.3">
      <c r="A485" t="s">
        <v>1171</v>
      </c>
      <c r="B485" t="s">
        <v>1172</v>
      </c>
      <c r="C485" t="s">
        <v>3086</v>
      </c>
      <c r="D485" t="s">
        <v>518</v>
      </c>
      <c r="E485">
        <v>10142.598009719901</v>
      </c>
      <c r="F485">
        <v>1590.6</v>
      </c>
      <c r="G485">
        <v>-8.6100669082125307</v>
      </c>
      <c r="H485">
        <f>(Table2[[#This Row],[1Y Return vs Nifty]]-AVERAGE(Table2[1Y Return vs Nifty]))/_xlfn.STDEV.P(Table2[1Y Return vs Nifty])</f>
        <v>-0.6398739278345168</v>
      </c>
      <c r="I485">
        <v>2.8806136432203999</v>
      </c>
      <c r="J485">
        <f>(Table2[[#This Row],[1M Return vs Nifty]]-AVERAGE(Table2[1M Return vs Nifty]))/_xlfn.STDEV.P(Table2[1M Return vs Nifty])</f>
        <v>0.39458266275069032</v>
      </c>
      <c r="K485">
        <v>3.4395004967011702</v>
      </c>
      <c r="L485">
        <f>(Table2[[#This Row],[6M Return vs Nifty]]-AVERAGE(Table2[6M Return vs Nifty]))/_xlfn.STDEV.P(Table2[6M Return vs Nifty])</f>
        <v>-7.7773415026568676E-2</v>
      </c>
      <c r="M485">
        <v>-3.1984950370307099</v>
      </c>
      <c r="N485">
        <f>(Table2[[#This Row],[1W Return vs Nifty]]-AVERAGE(Table2[1W Return vs Nifty]))/_xlfn.STDEV.P(Table2[1W Return vs Nifty])</f>
        <v>-0.49163074630670872</v>
      </c>
      <c r="O485">
        <v>1604.93</v>
      </c>
      <c r="P485">
        <v>1561.0452468476899</v>
      </c>
      <c r="Q485">
        <v>1473.5032242944401</v>
      </c>
      <c r="R485">
        <v>42.928257102000998</v>
      </c>
      <c r="S485" s="1">
        <f>(Table2[[#This Row],[Close Price]]-Table2[[#This Row],[20D EMA]])/Table2[[#This Row],[20D EMA]]</f>
        <v>-8.9287383250360782E-3</v>
      </c>
      <c r="T485" s="1">
        <f>(Table2[[#This Row],[Close Price]]-Table2[[#This Row],[50D EMA]])/Table2[[#This Row],[50D EMA]]</f>
        <v>1.8932669127939537E-2</v>
      </c>
      <c r="U485" s="1">
        <f>(Table2[[#This Row],[Close Price]]-Table2[[#This Row],[200D EMA]])/Table2[[#This Row],[200D EMA]]</f>
        <v>7.9468286037602295E-2</v>
      </c>
      <c r="V485">
        <v>2.3415507310328301</v>
      </c>
      <c r="W485">
        <v>1575</v>
      </c>
      <c r="X485">
        <v>1624.95</v>
      </c>
      <c r="Y485">
        <v>1575</v>
      </c>
      <c r="Z485">
        <v>1715</v>
      </c>
      <c r="AA485">
        <v>1575</v>
      </c>
      <c r="AB485">
        <v>1817.2</v>
      </c>
      <c r="AC485" s="1">
        <f>(Table2[[#This Row],[Close Price]]/Table2[[#This Row],[Day Low]])-1</f>
        <v>9.9047619047618607E-3</v>
      </c>
      <c r="AD485" s="1">
        <f>(Table2[[#This Row],[Day High]]/Table2[[#This Row],[Close Price]])-1</f>
        <v>2.1595624292719773E-2</v>
      </c>
      <c r="AE485" s="1">
        <f>(Table2[[#This Row],[Close Price]]/Table2[[#This Row],[Current Week Low]])-1</f>
        <v>9.9047619047618607E-3</v>
      </c>
      <c r="AF485" s="1">
        <f>(Table2[[#This Row],[Current Week High]]/Table2[[#This Row],[Close Price]])-1</f>
        <v>7.8209480699107381E-2</v>
      </c>
      <c r="AG485" s="1">
        <f>(Table2[[#This Row],[Close Price]]/Table2[[#This Row],[Current Month Low]])-1</f>
        <v>9.9047619047618607E-3</v>
      </c>
      <c r="AH485" s="1">
        <f>(Table2[[#This Row],[Current Month High]]/Table2[[#This Row],[Close Price]])-1</f>
        <v>0.14246196403872768</v>
      </c>
      <c r="AI485">
        <v>14.2461964038727</v>
      </c>
      <c r="AJ485">
        <v>31.129431162407201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</v>
      </c>
      <c r="AM485" t="s">
        <v>3122</v>
      </c>
      <c r="AN485">
        <v>-2.14</v>
      </c>
      <c r="AO485" t="s">
        <v>3120</v>
      </c>
      <c r="AP485">
        <v>1.8980513305375001E-2</v>
      </c>
      <c r="AQ485">
        <f>(Table2[[#This Row],[Sharpe Ratio]]-AVERAGE(Table2[Sharpe Ratio]))/_xlfn.STDEV.P(Table2[Sharpe Ratio])</f>
        <v>-0.50225870069086642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-1.3169541271079703</v>
      </c>
      <c r="AS485">
        <f>_xlfn.RANK.AVG(Table2[[#This Row],[1Y Return vs Nifty Z-Score]],Table2[1Y Return vs Nifty Z-Score])</f>
        <v>554</v>
      </c>
      <c r="AT485">
        <f>_xlfn.RANK.AVG(Table2[[#This Row],[6M Return vs Nifty Z-Score]],Table2[6M Return vs Nifty Z-Score])</f>
        <v>338</v>
      </c>
      <c r="AU485">
        <f>_xlfn.RANK.AVG(Table2[[#This Row],[Sharpe Ratio Z-Score]],Table2[Sharpe Ratio Z-Score])</f>
        <v>480</v>
      </c>
      <c r="AV485">
        <f>(Table2[[#This Row],[Rank 1Y]]+Table2[[#This Row],[Rank 6M]]+Table2[[#This Row],[Rank Sharpe]])/3</f>
        <v>457.33333333333331</v>
      </c>
    </row>
    <row r="486" spans="1:48" x14ac:dyDescent="0.3">
      <c r="A486" t="s">
        <v>1056</v>
      </c>
      <c r="B486" t="s">
        <v>1057</v>
      </c>
      <c r="C486" t="s">
        <v>3076</v>
      </c>
      <c r="D486" t="s">
        <v>24</v>
      </c>
      <c r="E486">
        <v>12093.690848512</v>
      </c>
      <c r="F486">
        <v>163.28</v>
      </c>
      <c r="G486">
        <v>-1.99369673248457</v>
      </c>
      <c r="H486">
        <f>(Table2[[#This Row],[1Y Return vs Nifty]]-AVERAGE(Table2[1Y Return vs Nifty]))/_xlfn.STDEV.P(Table2[1Y Return vs Nifty])</f>
        <v>-0.53928195637737242</v>
      </c>
      <c r="I486">
        <v>-0.81746034229129805</v>
      </c>
      <c r="J486">
        <f>(Table2[[#This Row],[1M Return vs Nifty]]-AVERAGE(Table2[1M Return vs Nifty]))/_xlfn.STDEV.P(Table2[1M Return vs Nifty])</f>
        <v>4.7335244385152041E-2</v>
      </c>
      <c r="K486">
        <v>11.0382078682648</v>
      </c>
      <c r="L486">
        <f>(Table2[[#This Row],[6M Return vs Nifty]]-AVERAGE(Table2[6M Return vs Nifty]))/_xlfn.STDEV.P(Table2[6M Return vs Nifty])</f>
        <v>0.1815891633757423</v>
      </c>
      <c r="M486">
        <v>-1.64291625372942</v>
      </c>
      <c r="N486">
        <f>(Table2[[#This Row],[1W Return vs Nifty]]-AVERAGE(Table2[1W Return vs Nifty]))/_xlfn.STDEV.P(Table2[1W Return vs Nifty])</f>
        <v>-0.18339364150710927</v>
      </c>
      <c r="O486">
        <v>163.96</v>
      </c>
      <c r="P486">
        <v>160.563064447958</v>
      </c>
      <c r="Q486">
        <v>150.458707646547</v>
      </c>
      <c r="R486">
        <v>47.369526958763601</v>
      </c>
      <c r="S486" s="1">
        <f>(Table2[[#This Row],[Close Price]]-Table2[[#This Row],[20D EMA]])/Table2[[#This Row],[20D EMA]]</f>
        <v>-4.1473530129300246E-3</v>
      </c>
      <c r="T486" s="1">
        <f>(Table2[[#This Row],[Close Price]]-Table2[[#This Row],[50D EMA]])/Table2[[#This Row],[50D EMA]]</f>
        <v>1.6921298565042153E-2</v>
      </c>
      <c r="U486" s="1">
        <f>(Table2[[#This Row],[Close Price]]-Table2[[#This Row],[200D EMA]])/Table2[[#This Row],[200D EMA]]</f>
        <v>8.5214691485802158E-2</v>
      </c>
      <c r="V486">
        <v>1.16341128462076</v>
      </c>
      <c r="W486">
        <v>162.66999999999999</v>
      </c>
      <c r="X486">
        <v>168.38</v>
      </c>
      <c r="Y486">
        <v>157.25</v>
      </c>
      <c r="Z486">
        <v>168.38</v>
      </c>
      <c r="AA486">
        <v>157.25</v>
      </c>
      <c r="AB486">
        <v>176.82</v>
      </c>
      <c r="AC486" s="1">
        <f>(Table2[[#This Row],[Close Price]]/Table2[[#This Row],[Day Low]])-1</f>
        <v>3.7499231573123737E-3</v>
      </c>
      <c r="AD486" s="1">
        <f>(Table2[[#This Row],[Day High]]/Table2[[#This Row],[Close Price]])-1</f>
        <v>3.1234688878000849E-2</v>
      </c>
      <c r="AE486" s="1">
        <f>(Table2[[#This Row],[Close Price]]/Table2[[#This Row],[Current Week Low]])-1</f>
        <v>3.8346581875993602E-2</v>
      </c>
      <c r="AF486" s="1">
        <f>(Table2[[#This Row],[Current Week High]]/Table2[[#This Row],[Close Price]])-1</f>
        <v>3.1234688878000849E-2</v>
      </c>
      <c r="AG486" s="1">
        <f>(Table2[[#This Row],[Close Price]]/Table2[[#This Row],[Current Month Low]])-1</f>
        <v>3.8346581875993602E-2</v>
      </c>
      <c r="AH486" s="1">
        <f>(Table2[[#This Row],[Current Month High]]/Table2[[#This Row],[Close Price]])-1</f>
        <v>8.2925036746692715E-2</v>
      </c>
      <c r="AI486">
        <v>8.2925036746692697</v>
      </c>
      <c r="AJ486">
        <v>36.0099958350687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7.0000000000000007E-2</v>
      </c>
      <c r="AM486" t="s">
        <v>3121</v>
      </c>
      <c r="AN486">
        <v>1.61</v>
      </c>
      <c r="AO486" t="s">
        <v>3121</v>
      </c>
      <c r="AP486">
        <v>-2.1173029277628E-2</v>
      </c>
      <c r="AQ486">
        <f>(Table2[[#This Row],[Sharpe Ratio]]-AVERAGE(Table2[Sharpe Ratio]))/_xlfn.STDEV.P(Table2[Sharpe Ratio])</f>
        <v>-0.96936031581668003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-1.4631115059402675</v>
      </c>
      <c r="AS486">
        <f>_xlfn.RANK.AVG(Table2[[#This Row],[1Y Return vs Nifty Z-Score]],Table2[1Y Return vs Nifty Z-Score])</f>
        <v>499</v>
      </c>
      <c r="AT486">
        <f>_xlfn.RANK.AVG(Table2[[#This Row],[6M Return vs Nifty Z-Score]],Table2[6M Return vs Nifty Z-Score])</f>
        <v>267</v>
      </c>
      <c r="AU486">
        <f>_xlfn.RANK.AVG(Table2[[#This Row],[Sharpe Ratio Z-Score]],Table2[Sharpe Ratio Z-Score])</f>
        <v>608</v>
      </c>
      <c r="AV486">
        <f>(Table2[[#This Row],[Rank 1Y]]+Table2[[#This Row],[Rank 6M]]+Table2[[#This Row],[Rank Sharpe]])/3</f>
        <v>458</v>
      </c>
    </row>
    <row r="487" spans="1:48" x14ac:dyDescent="0.3">
      <c r="A487" t="s">
        <v>531</v>
      </c>
      <c r="B487" t="s">
        <v>532</v>
      </c>
      <c r="C487" t="s">
        <v>3090</v>
      </c>
      <c r="D487" t="s">
        <v>533</v>
      </c>
      <c r="E487">
        <v>37544.533000000003</v>
      </c>
      <c r="F487">
        <v>3417.8</v>
      </c>
      <c r="G487">
        <v>-0.58217134653041502</v>
      </c>
      <c r="H487">
        <f>(Table2[[#This Row],[1Y Return vs Nifty]]-AVERAGE(Table2[1Y Return vs Nifty]))/_xlfn.STDEV.P(Table2[1Y Return vs Nifty])</f>
        <v>-0.51782183284078187</v>
      </c>
      <c r="I487">
        <v>4.5314155499468498</v>
      </c>
      <c r="J487">
        <f>(Table2[[#This Row],[1M Return vs Nifty]]-AVERAGE(Table2[1M Return vs Nifty]))/_xlfn.STDEV.P(Table2[1M Return vs Nifty])</f>
        <v>0.54959219003151072</v>
      </c>
      <c r="K487">
        <v>-14.7831451079337</v>
      </c>
      <c r="L487">
        <f>(Table2[[#This Row],[6M Return vs Nifty]]-AVERAGE(Table2[6M Return vs Nifty]))/_xlfn.STDEV.P(Table2[6M Return vs Nifty])</f>
        <v>-0.69975714439303938</v>
      </c>
      <c r="M487">
        <v>2.1630671452489301</v>
      </c>
      <c r="N487">
        <f>(Table2[[#This Row],[1W Return vs Nifty]]-AVERAGE(Table2[1W Return vs Nifty]))/_xlfn.STDEV.P(Table2[1W Return vs Nifty])</f>
        <v>0.57075993554717896</v>
      </c>
      <c r="O487">
        <v>3297.24</v>
      </c>
      <c r="P487">
        <v>3275.14686464442</v>
      </c>
      <c r="Q487">
        <v>3259.8233766272601</v>
      </c>
      <c r="R487">
        <v>65.521399018273101</v>
      </c>
      <c r="S487" s="1">
        <f>(Table2[[#This Row],[Close Price]]-Table2[[#This Row],[20D EMA]])/Table2[[#This Row],[20D EMA]]</f>
        <v>3.6563914061457585E-2</v>
      </c>
      <c r="T487" s="1">
        <f>(Table2[[#This Row],[Close Price]]-Table2[[#This Row],[50D EMA]])/Table2[[#This Row],[50D EMA]]</f>
        <v>4.3556256024893679E-2</v>
      </c>
      <c r="U487" s="1">
        <f>(Table2[[#This Row],[Close Price]]-Table2[[#This Row],[200D EMA]])/Table2[[#This Row],[200D EMA]]</f>
        <v>4.8461712528790071E-2</v>
      </c>
      <c r="V487">
        <v>0.81522178759824504</v>
      </c>
      <c r="W487">
        <v>3347.55</v>
      </c>
      <c r="X487">
        <v>3499</v>
      </c>
      <c r="Y487">
        <v>3169.35</v>
      </c>
      <c r="Z487">
        <v>3499</v>
      </c>
      <c r="AA487">
        <v>3169.35</v>
      </c>
      <c r="AB487">
        <v>3499</v>
      </c>
      <c r="AC487" s="1">
        <f>(Table2[[#This Row],[Close Price]]/Table2[[#This Row],[Day Low]])-1</f>
        <v>2.0985496855909558E-2</v>
      </c>
      <c r="AD487" s="1">
        <f>(Table2[[#This Row],[Day High]]/Table2[[#This Row],[Close Price]])-1</f>
        <v>2.3757972965065211E-2</v>
      </c>
      <c r="AE487" s="1">
        <f>(Table2[[#This Row],[Close Price]]/Table2[[#This Row],[Current Week Low]])-1</f>
        <v>7.8391468282140053E-2</v>
      </c>
      <c r="AF487" s="1">
        <f>(Table2[[#This Row],[Current Week High]]/Table2[[#This Row],[Close Price]])-1</f>
        <v>2.3757972965065211E-2</v>
      </c>
      <c r="AG487" s="1">
        <f>(Table2[[#This Row],[Close Price]]/Table2[[#This Row],[Current Month Low]])-1</f>
        <v>7.8391468282140053E-2</v>
      </c>
      <c r="AH487" s="1">
        <f>(Table2[[#This Row],[Current Month High]]/Table2[[#This Row],[Close Price]])-1</f>
        <v>2.3757972965065211E-2</v>
      </c>
      <c r="AI487">
        <v>14.693662589970099</v>
      </c>
      <c r="AJ487">
        <v>38.037156704361799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0.06</v>
      </c>
      <c r="AM487" t="s">
        <v>3121</v>
      </c>
      <c r="AN487">
        <v>7.69</v>
      </c>
      <c r="AO487" t="s">
        <v>3121</v>
      </c>
      <c r="AP487">
        <v>6.6624794155254005E-2</v>
      </c>
      <c r="AQ487">
        <f>(Table2[[#This Row],[Sharpe Ratio]]-AVERAGE(Table2[Sharpe Ratio]))/_xlfn.STDEV.P(Table2[Sharpe Ratio])</f>
        <v>5.1981824674553888E-2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-4.5245026980577641E-2</v>
      </c>
      <c r="AS487">
        <f>_xlfn.RANK.AVG(Table2[[#This Row],[1Y Return vs Nifty Z-Score]],Table2[1Y Return vs Nifty Z-Score])</f>
        <v>492</v>
      </c>
      <c r="AT487">
        <f>_xlfn.RANK.AVG(Table2[[#This Row],[6M Return vs Nifty Z-Score]],Table2[6M Return vs Nifty Z-Score])</f>
        <v>556</v>
      </c>
      <c r="AU487">
        <f>_xlfn.RANK.AVG(Table2[[#This Row],[Sharpe Ratio Z-Score]],Table2[Sharpe Ratio Z-Score])</f>
        <v>327</v>
      </c>
      <c r="AV487">
        <f>(Table2[[#This Row],[Rank 1Y]]+Table2[[#This Row],[Rank 6M]]+Table2[[#This Row],[Rank Sharpe]])/3</f>
        <v>458.33333333333331</v>
      </c>
    </row>
    <row r="488" spans="1:48" x14ac:dyDescent="0.3">
      <c r="A488" t="s">
        <v>1554</v>
      </c>
      <c r="B488" t="s">
        <v>1555</v>
      </c>
      <c r="C488" t="s">
        <v>3087</v>
      </c>
      <c r="D488" t="s">
        <v>270</v>
      </c>
      <c r="E488">
        <v>6102.6062418000001</v>
      </c>
      <c r="F488">
        <v>769.5</v>
      </c>
      <c r="G488">
        <v>32.507424573299602</v>
      </c>
      <c r="H488">
        <f>(Table2[[#This Row],[1Y Return vs Nifty]]-AVERAGE(Table2[1Y Return vs Nifty]))/_xlfn.STDEV.P(Table2[1Y Return vs Nifty])</f>
        <v>-1.4744223835967692E-2</v>
      </c>
      <c r="I488">
        <v>-1.4109106899433299</v>
      </c>
      <c r="J488">
        <f>(Table2[[#This Row],[1M Return vs Nifty]]-AVERAGE(Table2[1M Return vs Nifty]))/_xlfn.STDEV.P(Table2[1M Return vs Nifty])</f>
        <v>-8.3894658174170997E-3</v>
      </c>
      <c r="K488">
        <v>-12.6538125675996</v>
      </c>
      <c r="L488">
        <f>(Table2[[#This Row],[6M Return vs Nifty]]-AVERAGE(Table2[6M Return vs Nifty]))/_xlfn.STDEV.P(Table2[6M Return vs Nifty])</f>
        <v>-0.62707778579532147</v>
      </c>
      <c r="M488">
        <v>-0.89887044715042497</v>
      </c>
      <c r="N488">
        <f>(Table2[[#This Row],[1W Return vs Nifty]]-AVERAGE(Table2[1W Return vs Nifty]))/_xlfn.STDEV.P(Table2[1W Return vs Nifty])</f>
        <v>-3.5961362460801199E-2</v>
      </c>
      <c r="O488">
        <v>772.71</v>
      </c>
      <c r="P488">
        <v>750.31045555098399</v>
      </c>
      <c r="Q488">
        <v>693.00957477142299</v>
      </c>
      <c r="R488">
        <v>46.775674568715502</v>
      </c>
      <c r="S488" s="1">
        <f>(Table2[[#This Row],[Close Price]]-Table2[[#This Row],[20D EMA]])/Table2[[#This Row],[20D EMA]]</f>
        <v>-4.1542105058819433E-3</v>
      </c>
      <c r="T488" s="1">
        <f>(Table2[[#This Row],[Close Price]]-Table2[[#This Row],[50D EMA]])/Table2[[#This Row],[50D EMA]]</f>
        <v>2.5575472535464452E-2</v>
      </c>
      <c r="U488" s="1">
        <f>(Table2[[#This Row],[Close Price]]-Table2[[#This Row],[200D EMA]])/Table2[[#This Row],[200D EMA]]</f>
        <v>0.11037426900458919</v>
      </c>
      <c r="V488">
        <v>0.87107567763733096</v>
      </c>
      <c r="W488">
        <v>765.15</v>
      </c>
      <c r="X488">
        <v>780</v>
      </c>
      <c r="Y488">
        <v>741.55</v>
      </c>
      <c r="Z488">
        <v>780</v>
      </c>
      <c r="AA488">
        <v>741.55</v>
      </c>
      <c r="AB488">
        <v>816.9</v>
      </c>
      <c r="AC488" s="1">
        <f>(Table2[[#This Row],[Close Price]]/Table2[[#This Row],[Day Low]])-1</f>
        <v>5.6851597725935399E-3</v>
      </c>
      <c r="AD488" s="1">
        <f>(Table2[[#This Row],[Day High]]/Table2[[#This Row],[Close Price]])-1</f>
        <v>1.3645224171539905E-2</v>
      </c>
      <c r="AE488" s="1">
        <f>(Table2[[#This Row],[Close Price]]/Table2[[#This Row],[Current Week Low]])-1</f>
        <v>3.7691322230463342E-2</v>
      </c>
      <c r="AF488" s="1">
        <f>(Table2[[#This Row],[Current Week High]]/Table2[[#This Row],[Close Price]])-1</f>
        <v>1.3645224171539905E-2</v>
      </c>
      <c r="AG488" s="1">
        <f>(Table2[[#This Row],[Close Price]]/Table2[[#This Row],[Current Month Low]])-1</f>
        <v>3.7691322230463342E-2</v>
      </c>
      <c r="AH488" s="1">
        <f>(Table2[[#This Row],[Current Month High]]/Table2[[#This Row],[Close Price]])-1</f>
        <v>6.1598440545808986E-2</v>
      </c>
      <c r="AI488">
        <v>14.8538011695906</v>
      </c>
      <c r="AJ488">
        <v>65.111039588026998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7.0000000000000007E-2</v>
      </c>
      <c r="AM488" t="s">
        <v>3121</v>
      </c>
      <c r="AN488">
        <v>-0.86</v>
      </c>
      <c r="AO488" t="s">
        <v>3120</v>
      </c>
      <c r="AQ488">
        <f>(Table2[[#This Row],[Sharpe Ratio]]-AVERAGE(Table2[Sharpe Ratio]))/_xlfn.STDEV.P(Table2[Sharpe Ratio])</f>
        <v>-0.72305686320743012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-1.4092297011169377</v>
      </c>
      <c r="AS488">
        <f>_xlfn.RANK.AVG(Table2[[#This Row],[1Y Return vs Nifty Z-Score]],Table2[1Y Return vs Nifty Z-Score])</f>
        <v>295</v>
      </c>
      <c r="AT488">
        <f>_xlfn.RANK.AVG(Table2[[#This Row],[6M Return vs Nifty Z-Score]],Table2[6M Return vs Nifty Z-Score])</f>
        <v>533</v>
      </c>
      <c r="AU488">
        <f>_xlfn.RANK.AVG(Table2[[#This Row],[Sharpe Ratio Z-Score]],Table2[Sharpe Ratio Z-Score])</f>
        <v>548.5</v>
      </c>
      <c r="AV488">
        <f>(Table2[[#This Row],[Rank 1Y]]+Table2[[#This Row],[Rank 6M]]+Table2[[#This Row],[Rank Sharpe]])/3</f>
        <v>458.83333333333331</v>
      </c>
    </row>
    <row r="489" spans="1:48" x14ac:dyDescent="0.3">
      <c r="A489" t="s">
        <v>857</v>
      </c>
      <c r="B489" t="s">
        <v>858</v>
      </c>
      <c r="C489" t="s">
        <v>3091</v>
      </c>
      <c r="D489" t="s">
        <v>164</v>
      </c>
      <c r="E489">
        <v>17554.632286035001</v>
      </c>
      <c r="F489">
        <v>1135.6500000000001</v>
      </c>
      <c r="G489">
        <v>5.36735079215872</v>
      </c>
      <c r="H489">
        <f>(Table2[[#This Row],[1Y Return vs Nifty]]-AVERAGE(Table2[1Y Return vs Nifty]))/_xlfn.STDEV.P(Table2[1Y Return vs Nifty])</f>
        <v>-0.42736828425395113</v>
      </c>
      <c r="I489">
        <v>16.531413053654401</v>
      </c>
      <c r="J489">
        <f>(Table2[[#This Row],[1M Return vs Nifty]]-AVERAGE(Table2[1M Return vs Nifty]))/_xlfn.STDEV.P(Table2[1M Return vs Nifty])</f>
        <v>1.6763863455515691</v>
      </c>
      <c r="K489">
        <v>1.8853672544548701</v>
      </c>
      <c r="L489">
        <f>(Table2[[#This Row],[6M Return vs Nifty]]-AVERAGE(Table2[6M Return vs Nifty]))/_xlfn.STDEV.P(Table2[6M Return vs Nifty])</f>
        <v>-0.13081980636388885</v>
      </c>
      <c r="M489">
        <v>11.5783509213783</v>
      </c>
      <c r="N489">
        <f>(Table2[[#This Row],[1W Return vs Nifty]]-AVERAGE(Table2[1W Return vs Nifty]))/_xlfn.STDEV.P(Table2[1W Return vs Nifty])</f>
        <v>2.4363933854080466</v>
      </c>
      <c r="O489">
        <v>1057.9000000000001</v>
      </c>
      <c r="P489">
        <v>1024.58764761408</v>
      </c>
      <c r="Q489">
        <v>981.767264872841</v>
      </c>
      <c r="R489">
        <v>76.893694475968502</v>
      </c>
      <c r="S489" s="1">
        <f>(Table2[[#This Row],[Close Price]]-Table2[[#This Row],[20D EMA]])/Table2[[#This Row],[20D EMA]]</f>
        <v>7.3494659230551082E-2</v>
      </c>
      <c r="T489" s="1">
        <f>(Table2[[#This Row],[Close Price]]-Table2[[#This Row],[50D EMA]])/Table2[[#This Row],[50D EMA]]</f>
        <v>0.10839712214425676</v>
      </c>
      <c r="U489" s="1">
        <f>(Table2[[#This Row],[Close Price]]-Table2[[#This Row],[200D EMA]])/Table2[[#This Row],[200D EMA]]</f>
        <v>0.15674054394866188</v>
      </c>
      <c r="V489">
        <v>2.3823827626516501</v>
      </c>
      <c r="W489">
        <v>1129</v>
      </c>
      <c r="X489">
        <v>1174.4000000000001</v>
      </c>
      <c r="Y489">
        <v>1006.15</v>
      </c>
      <c r="Z489">
        <v>1188</v>
      </c>
      <c r="AA489">
        <v>1006.15</v>
      </c>
      <c r="AB489">
        <v>1188</v>
      </c>
      <c r="AC489" s="1">
        <f>(Table2[[#This Row],[Close Price]]/Table2[[#This Row],[Day Low]])-1</f>
        <v>5.8901682905225794E-3</v>
      </c>
      <c r="AD489" s="1">
        <f>(Table2[[#This Row],[Day High]]/Table2[[#This Row],[Close Price]])-1</f>
        <v>3.4121428256945308E-2</v>
      </c>
      <c r="AE489" s="1">
        <f>(Table2[[#This Row],[Close Price]]/Table2[[#This Row],[Current Week Low]])-1</f>
        <v>0.12870844307508822</v>
      </c>
      <c r="AF489" s="1">
        <f>(Table2[[#This Row],[Current Week High]]/Table2[[#This Row],[Close Price]])-1</f>
        <v>4.6096948883898925E-2</v>
      </c>
      <c r="AG489" s="1">
        <f>(Table2[[#This Row],[Close Price]]/Table2[[#This Row],[Current Month Low]])-1</f>
        <v>0.12870844307508822</v>
      </c>
      <c r="AH489" s="1">
        <f>(Table2[[#This Row],[Current Month High]]/Table2[[#This Row],[Close Price]])-1</f>
        <v>4.6096948883898925E-2</v>
      </c>
      <c r="AI489">
        <v>4.6096948883898898</v>
      </c>
      <c r="AJ489">
        <v>36.430802498798599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</v>
      </c>
      <c r="AM489">
        <v>0</v>
      </c>
      <c r="AN489">
        <v>10.61</v>
      </c>
      <c r="AO489" t="s">
        <v>3121</v>
      </c>
      <c r="AP489">
        <v>-3.5421465619860002E-3</v>
      </c>
      <c r="AQ489">
        <f>(Table2[[#This Row],[Sharpe Ratio]]-AVERAGE(Table2[Sharpe Ratio]))/_xlfn.STDEV.P(Table2[Sharpe Ratio])</f>
        <v>-0.76426225316015561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2.7903293871816199</v>
      </c>
      <c r="AS489">
        <f>_xlfn.RANK.AVG(Table2[[#This Row],[1Y Return vs Nifty Z-Score]],Table2[1Y Return vs Nifty Z-Score])</f>
        <v>444</v>
      </c>
      <c r="AT489">
        <f>_xlfn.RANK.AVG(Table2[[#This Row],[6M Return vs Nifty Z-Score]],Table2[6M Return vs Nifty Z-Score])</f>
        <v>357</v>
      </c>
      <c r="AU489">
        <f>_xlfn.RANK.AVG(Table2[[#This Row],[Sharpe Ratio Z-Score]],Table2[Sharpe Ratio Z-Score])</f>
        <v>579</v>
      </c>
      <c r="AV489">
        <f>(Table2[[#This Row],[Rank 1Y]]+Table2[[#This Row],[Rank 6M]]+Table2[[#This Row],[Rank Sharpe]])/3</f>
        <v>460</v>
      </c>
    </row>
    <row r="490" spans="1:48" x14ac:dyDescent="0.3">
      <c r="A490" t="s">
        <v>836</v>
      </c>
      <c r="B490" t="s">
        <v>837</v>
      </c>
      <c r="C490" t="s">
        <v>3077</v>
      </c>
      <c r="D490" t="s">
        <v>27</v>
      </c>
      <c r="E490">
        <v>18165.188439284</v>
      </c>
      <c r="F490">
        <v>92.92</v>
      </c>
      <c r="G490">
        <v>-4.4734108519892803</v>
      </c>
      <c r="H490">
        <f>(Table2[[#This Row],[1Y Return vs Nifty]]-AVERAGE(Table2[1Y Return vs Nifty]))/_xlfn.STDEV.P(Table2[1Y Return vs Nifty])</f>
        <v>-0.57698228530488005</v>
      </c>
      <c r="I490">
        <v>25.384932690084799</v>
      </c>
      <c r="J490">
        <f>(Table2[[#This Row],[1M Return vs Nifty]]-AVERAGE(Table2[1M Return vs Nifty]))/_xlfn.STDEV.P(Table2[1M Return vs Nifty])</f>
        <v>2.507727700333485</v>
      </c>
      <c r="K490">
        <v>-17.292261074017301</v>
      </c>
      <c r="L490">
        <f>(Table2[[#This Row],[6M Return vs Nifty]]-AVERAGE(Table2[6M Return vs Nifty]))/_xlfn.STDEV.P(Table2[6M Return vs Nifty])</f>
        <v>-0.78539944572829079</v>
      </c>
      <c r="M490">
        <v>5.4351933204606802</v>
      </c>
      <c r="N490">
        <f>(Table2[[#This Row],[1W Return vs Nifty]]-AVERAGE(Table2[1W Return vs Nifty]))/_xlfn.STDEV.P(Table2[1W Return vs Nifty])</f>
        <v>1.2191299889402956</v>
      </c>
      <c r="O490">
        <v>92.45</v>
      </c>
      <c r="P490">
        <v>87.135683286843701</v>
      </c>
      <c r="Q490">
        <v>84.585394441641199</v>
      </c>
      <c r="R490">
        <v>48.093547420169301</v>
      </c>
      <c r="S490" s="1">
        <f>(Table2[[#This Row],[Close Price]]-Table2[[#This Row],[20D EMA]])/Table2[[#This Row],[20D EMA]]</f>
        <v>5.0838290968090736E-3</v>
      </c>
      <c r="T490" s="1">
        <f>(Table2[[#This Row],[Close Price]]-Table2[[#This Row],[50D EMA]])/Table2[[#This Row],[50D EMA]]</f>
        <v>6.6382869737932657E-2</v>
      </c>
      <c r="U490" s="1">
        <f>(Table2[[#This Row],[Close Price]]-Table2[[#This Row],[200D EMA]])/Table2[[#This Row],[200D EMA]]</f>
        <v>9.8534807496927571E-2</v>
      </c>
      <c r="V490">
        <v>0.84838561160729897</v>
      </c>
      <c r="W490">
        <v>92.6</v>
      </c>
      <c r="X490">
        <v>96.5</v>
      </c>
      <c r="Y490">
        <v>89</v>
      </c>
      <c r="Z490">
        <v>98.3</v>
      </c>
      <c r="AA490">
        <v>89</v>
      </c>
      <c r="AB490">
        <v>99.95</v>
      </c>
      <c r="AC490" s="1">
        <f>(Table2[[#This Row],[Close Price]]/Table2[[#This Row],[Day Low]])-1</f>
        <v>3.455723542116651E-3</v>
      </c>
      <c r="AD490" s="1">
        <f>(Table2[[#This Row],[Day High]]/Table2[[#This Row],[Close Price]])-1</f>
        <v>3.8527765820060234E-2</v>
      </c>
      <c r="AE490" s="1">
        <f>(Table2[[#This Row],[Close Price]]/Table2[[#This Row],[Current Week Low]])-1</f>
        <v>4.4044943820224836E-2</v>
      </c>
      <c r="AF490" s="1">
        <f>(Table2[[#This Row],[Current Week High]]/Table2[[#This Row],[Close Price]])-1</f>
        <v>5.7899268187688202E-2</v>
      </c>
      <c r="AG490" s="1">
        <f>(Table2[[#This Row],[Close Price]]/Table2[[#This Row],[Current Month Low]])-1</f>
        <v>4.4044943820224836E-2</v>
      </c>
      <c r="AH490" s="1">
        <f>(Table2[[#This Row],[Current Month High]]/Table2[[#This Row],[Close Price]])-1</f>
        <v>7.5656478691347395E-2</v>
      </c>
      <c r="AI490">
        <v>19.888075764098101</v>
      </c>
      <c r="AJ490">
        <v>42.843966179861603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0.11</v>
      </c>
      <c r="AM490" t="s">
        <v>3121</v>
      </c>
      <c r="AN490">
        <v>-10.55</v>
      </c>
      <c r="AO490" t="s">
        <v>3120</v>
      </c>
      <c r="AP490">
        <v>8.0511045105757004E-2</v>
      </c>
      <c r="AQ490">
        <f>(Table2[[#This Row],[Sharpe Ratio]]-AVERAGE(Table2[Sharpe Ratio]))/_xlfn.STDEV.P(Table2[Sharpe Ratio])</f>
        <v>0.21351900993322054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2.5779949681738303</v>
      </c>
      <c r="AS490">
        <f>_xlfn.RANK.AVG(Table2[[#This Row],[1Y Return vs Nifty Z-Score]],Table2[1Y Return vs Nifty Z-Score])</f>
        <v>519</v>
      </c>
      <c r="AT490">
        <f>_xlfn.RANK.AVG(Table2[[#This Row],[6M Return vs Nifty Z-Score]],Table2[6M Return vs Nifty Z-Score])</f>
        <v>584</v>
      </c>
      <c r="AU490">
        <f>_xlfn.RANK.AVG(Table2[[#This Row],[Sharpe Ratio Z-Score]],Table2[Sharpe Ratio Z-Score])</f>
        <v>277</v>
      </c>
      <c r="AV490">
        <f>(Table2[[#This Row],[Rank 1Y]]+Table2[[#This Row],[Rank 6M]]+Table2[[#This Row],[Rank Sharpe]])/3</f>
        <v>460</v>
      </c>
    </row>
    <row r="491" spans="1:48" x14ac:dyDescent="0.3">
      <c r="A491" t="s">
        <v>69</v>
      </c>
      <c r="B491" t="s">
        <v>70</v>
      </c>
      <c r="C491" t="s">
        <v>3076</v>
      </c>
      <c r="D491" t="s">
        <v>24</v>
      </c>
      <c r="E491">
        <v>353292.40933122498</v>
      </c>
      <c r="F491">
        <v>1142.75</v>
      </c>
      <c r="G491">
        <v>-3.8283816122231999</v>
      </c>
      <c r="H491">
        <f>(Table2[[#This Row],[1Y Return vs Nifty]]-AVERAGE(Table2[1Y Return vs Nifty]))/_xlfn.STDEV.P(Table2[1Y Return vs Nifty])</f>
        <v>-0.56717558447764971</v>
      </c>
      <c r="I491">
        <v>-11.5403552011012</v>
      </c>
      <c r="J491">
        <f>(Table2[[#This Row],[1M Return vs Nifty]]-AVERAGE(Table2[1M Return vs Nifty]))/_xlfn.STDEV.P(Table2[1M Return vs Nifty])</f>
        <v>-0.95953956983293764</v>
      </c>
      <c r="K491">
        <v>-3.1789092411770401</v>
      </c>
      <c r="L491">
        <f>(Table2[[#This Row],[6M Return vs Nifty]]-AVERAGE(Table2[6M Return vs Nifty]))/_xlfn.STDEV.P(Table2[6M Return vs Nifty])</f>
        <v>-0.30367602327319043</v>
      </c>
      <c r="M491">
        <v>-0.95503225487069499</v>
      </c>
      <c r="N491">
        <f>(Table2[[#This Row],[1W Return vs Nifty]]-AVERAGE(Table2[1W Return vs Nifty]))/_xlfn.STDEV.P(Table2[1W Return vs Nifty])</f>
        <v>-4.7089794654553312E-2</v>
      </c>
      <c r="O491">
        <v>1187.31</v>
      </c>
      <c r="P491">
        <v>1199.7948179525199</v>
      </c>
      <c r="Q491">
        <v>1119.9323689484399</v>
      </c>
      <c r="R491">
        <v>27.926489695351901</v>
      </c>
      <c r="S491" s="1">
        <f>(Table2[[#This Row],[Close Price]]-Table2[[#This Row],[20D EMA]])/Table2[[#This Row],[20D EMA]]</f>
        <v>-3.7530215360773472E-2</v>
      </c>
      <c r="T491" s="1">
        <f>(Table2[[#This Row],[Close Price]]-Table2[[#This Row],[50D EMA]])/Table2[[#This Row],[50D EMA]]</f>
        <v>-4.7545477859179563E-2</v>
      </c>
      <c r="U491" s="1">
        <f>(Table2[[#This Row],[Close Price]]-Table2[[#This Row],[200D EMA]])/Table2[[#This Row],[200D EMA]]</f>
        <v>2.0374115155707716E-2</v>
      </c>
      <c r="V491">
        <v>1.1770963267110399</v>
      </c>
      <c r="W491">
        <v>1139.95</v>
      </c>
      <c r="X491">
        <v>1155.7</v>
      </c>
      <c r="Y491">
        <v>1123.0999999999999</v>
      </c>
      <c r="Z491">
        <v>1155.7</v>
      </c>
      <c r="AA491">
        <v>1123.0999999999999</v>
      </c>
      <c r="AB491">
        <v>1175.6500000000001</v>
      </c>
      <c r="AC491" s="1">
        <f>(Table2[[#This Row],[Close Price]]/Table2[[#This Row],[Day Low]])-1</f>
        <v>2.456248081056156E-3</v>
      </c>
      <c r="AD491" s="1">
        <f>(Table2[[#This Row],[Day High]]/Table2[[#This Row],[Close Price]])-1</f>
        <v>1.1332312404287892E-2</v>
      </c>
      <c r="AE491" s="1">
        <f>(Table2[[#This Row],[Close Price]]/Table2[[#This Row],[Current Week Low]])-1</f>
        <v>1.749621583118155E-2</v>
      </c>
      <c r="AF491" s="1">
        <f>(Table2[[#This Row],[Current Week High]]/Table2[[#This Row],[Close Price]])-1</f>
        <v>1.1332312404287892E-2</v>
      </c>
      <c r="AG491" s="1">
        <f>(Table2[[#This Row],[Close Price]]/Table2[[#This Row],[Current Month Low]])-1</f>
        <v>1.749621583118155E-2</v>
      </c>
      <c r="AH491" s="1">
        <f>(Table2[[#This Row],[Current Month High]]/Table2[[#This Row],[Close Price]])-1</f>
        <v>2.879019908116387E-2</v>
      </c>
      <c r="AI491">
        <v>17.230365346751199</v>
      </c>
      <c r="AJ491">
        <v>23.021853805576399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-0.04</v>
      </c>
      <c r="AM491" t="s">
        <v>3120</v>
      </c>
      <c r="AN491">
        <v>-7.79</v>
      </c>
      <c r="AO491" t="s">
        <v>3120</v>
      </c>
      <c r="AP491">
        <v>2.7216094295768999E-2</v>
      </c>
      <c r="AQ491">
        <f>(Table2[[#This Row],[Sharpe Ratio]]-AVERAGE(Table2[Sharpe Ratio]))/_xlfn.STDEV.P(Table2[Sharpe Ratio])</f>
        <v>-0.40645511937147216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515</v>
      </c>
      <c r="AT491">
        <f>_xlfn.RANK.AVG(Table2[[#This Row],[6M Return vs Nifty Z-Score]],Table2[6M Return vs Nifty Z-Score])</f>
        <v>418</v>
      </c>
      <c r="AU491">
        <f>_xlfn.RANK.AVG(Table2[[#This Row],[Sharpe Ratio Z-Score]],Table2[Sharpe Ratio Z-Score])</f>
        <v>448</v>
      </c>
      <c r="AV491">
        <f>(Table2[[#This Row],[Rank 1Y]]+Table2[[#This Row],[Rank 6M]]+Table2[[#This Row],[Rank Sharpe]])/3</f>
        <v>460.33333333333331</v>
      </c>
    </row>
    <row r="492" spans="1:48" x14ac:dyDescent="0.3">
      <c r="A492" t="s">
        <v>1961</v>
      </c>
      <c r="B492" t="s">
        <v>1962</v>
      </c>
      <c r="C492" t="s">
        <v>3078</v>
      </c>
      <c r="D492" t="s">
        <v>372</v>
      </c>
      <c r="E492">
        <v>3280.5883709999998</v>
      </c>
      <c r="F492">
        <v>2328.75</v>
      </c>
      <c r="G492">
        <v>-4.5382006359133698</v>
      </c>
      <c r="H492">
        <f>(Table2[[#This Row],[1Y Return vs Nifty]]-AVERAGE(Table2[1Y Return vs Nifty]))/_xlfn.STDEV.P(Table2[1Y Return vs Nifty])</f>
        <v>-0.57796731666227219</v>
      </c>
      <c r="I492">
        <v>16.828050364416502</v>
      </c>
      <c r="J492">
        <f>(Table2[[#This Row],[1M Return vs Nifty]]-AVERAGE(Table2[1M Return vs Nifty]))/_xlfn.STDEV.P(Table2[1M Return vs Nifty])</f>
        <v>1.7042404503522286</v>
      </c>
      <c r="K492">
        <v>18.161431001072899</v>
      </c>
      <c r="L492">
        <f>(Table2[[#This Row],[6M Return vs Nifty]]-AVERAGE(Table2[6M Return vs Nifty]))/_xlfn.STDEV.P(Table2[6M Return vs Nifty])</f>
        <v>0.4247222948309578</v>
      </c>
      <c r="M492">
        <v>17.0417984885325</v>
      </c>
      <c r="N492">
        <f>(Table2[[#This Row],[1W Return vs Nifty]]-AVERAGE(Table2[1W Return vs Nifty]))/_xlfn.STDEV.P(Table2[1W Return vs Nifty])</f>
        <v>3.5189726018397072</v>
      </c>
      <c r="O492">
        <v>2003.55</v>
      </c>
      <c r="P492">
        <v>1931.74140055932</v>
      </c>
      <c r="Q492">
        <v>1875.2895277447601</v>
      </c>
      <c r="R492">
        <v>79.636770274376204</v>
      </c>
      <c r="S492" s="1">
        <f>(Table2[[#This Row],[Close Price]]-Table2[[#This Row],[20D EMA]])/Table2[[#This Row],[20D EMA]]</f>
        <v>0.16231189638391857</v>
      </c>
      <c r="T492" s="1">
        <f>(Table2[[#This Row],[Close Price]]-Table2[[#This Row],[50D EMA]])/Table2[[#This Row],[50D EMA]]</f>
        <v>0.20551850228282592</v>
      </c>
      <c r="U492" s="1">
        <f>(Table2[[#This Row],[Close Price]]-Table2[[#This Row],[200D EMA]])/Table2[[#This Row],[200D EMA]]</f>
        <v>0.24180824643145932</v>
      </c>
      <c r="V492">
        <v>3.1467111871292199</v>
      </c>
      <c r="W492">
        <v>2295.9499999999998</v>
      </c>
      <c r="X492">
        <v>2389</v>
      </c>
      <c r="Y492">
        <v>1825</v>
      </c>
      <c r="Z492">
        <v>2408</v>
      </c>
      <c r="AA492">
        <v>1825</v>
      </c>
      <c r="AB492">
        <v>2408</v>
      </c>
      <c r="AC492" s="1">
        <f>(Table2[[#This Row],[Close Price]]/Table2[[#This Row],[Day Low]])-1</f>
        <v>1.4286025392539203E-2</v>
      </c>
      <c r="AD492" s="1">
        <f>(Table2[[#This Row],[Day High]]/Table2[[#This Row],[Close Price]])-1</f>
        <v>2.5872249060654884E-2</v>
      </c>
      <c r="AE492" s="1">
        <f>(Table2[[#This Row],[Close Price]]/Table2[[#This Row],[Current Week Low]])-1</f>
        <v>0.27602739726027403</v>
      </c>
      <c r="AF492" s="1">
        <f>(Table2[[#This Row],[Current Week High]]/Table2[[#This Row],[Close Price]])-1</f>
        <v>3.4031132581857193E-2</v>
      </c>
      <c r="AG492" s="1">
        <f>(Table2[[#This Row],[Close Price]]/Table2[[#This Row],[Current Month Low]])-1</f>
        <v>0.27602739726027403</v>
      </c>
      <c r="AH492" s="1">
        <f>(Table2[[#This Row],[Current Month High]]/Table2[[#This Row],[Close Price]])-1</f>
        <v>3.4031132581857193E-2</v>
      </c>
      <c r="AI492">
        <v>3.40311325818571</v>
      </c>
      <c r="AJ492">
        <v>52.106466361854899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0.14000000000000001</v>
      </c>
      <c r="AM492" t="s">
        <v>3121</v>
      </c>
      <c r="AN492">
        <v>20.96</v>
      </c>
      <c r="AO492" t="s">
        <v>3121</v>
      </c>
      <c r="AP492">
        <v>-4.5375865055933003E-2</v>
      </c>
      <c r="AQ492">
        <f>(Table2[[#This Row],[Sharpe Ratio]]-AVERAGE(Table2[Sharpe Ratio]))/_xlfn.STDEV.P(Table2[Sharpe Ratio])</f>
        <v>-1.2509091644469521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3.8190588659136693</v>
      </c>
      <c r="AS492">
        <f>_xlfn.RANK.AVG(Table2[[#This Row],[1Y Return vs Nifty Z-Score]],Table2[1Y Return vs Nifty Z-Score])</f>
        <v>521</v>
      </c>
      <c r="AT492">
        <f>_xlfn.RANK.AVG(Table2[[#This Row],[6M Return vs Nifty Z-Score]],Table2[6M Return vs Nifty Z-Score])</f>
        <v>207</v>
      </c>
      <c r="AU492">
        <f>_xlfn.RANK.AVG(Table2[[#This Row],[Sharpe Ratio Z-Score]],Table2[Sharpe Ratio Z-Score])</f>
        <v>653</v>
      </c>
      <c r="AV492">
        <f>(Table2[[#This Row],[Rank 1Y]]+Table2[[#This Row],[Rank 6M]]+Table2[[#This Row],[Rank Sharpe]])/3</f>
        <v>460.33333333333331</v>
      </c>
    </row>
    <row r="493" spans="1:48" x14ac:dyDescent="0.3">
      <c r="A493" t="s">
        <v>1095</v>
      </c>
      <c r="B493" t="s">
        <v>1096</v>
      </c>
      <c r="C493" t="s">
        <v>3082</v>
      </c>
      <c r="D493" t="s">
        <v>396</v>
      </c>
      <c r="E493">
        <v>11262.519115560001</v>
      </c>
      <c r="F493">
        <v>2784.3</v>
      </c>
      <c r="G493">
        <v>-8.2429567384712996</v>
      </c>
      <c r="H493">
        <f>(Table2[[#This Row],[1Y Return vs Nifty]]-AVERAGE(Table2[1Y Return vs Nifty]))/_xlfn.STDEV.P(Table2[1Y Return vs Nifty])</f>
        <v>-0.63429256906294917</v>
      </c>
      <c r="I493">
        <v>-0.70254399289759095</v>
      </c>
      <c r="J493">
        <f>(Table2[[#This Row],[1M Return vs Nifty]]-AVERAGE(Table2[1M Return vs Nifty]))/_xlfn.STDEV.P(Table2[1M Return vs Nifty])</f>
        <v>5.8125835869068894E-2</v>
      </c>
      <c r="K493">
        <v>-12.440467330132799</v>
      </c>
      <c r="L493">
        <f>(Table2[[#This Row],[6M Return vs Nifty]]-AVERAGE(Table2[6M Return vs Nifty]))/_xlfn.STDEV.P(Table2[6M Return vs Nifty])</f>
        <v>-0.6197957879273267</v>
      </c>
      <c r="M493">
        <v>1.94598966360342</v>
      </c>
      <c r="N493">
        <f>(Table2[[#This Row],[1W Return vs Nifty]]-AVERAGE(Table2[1W Return vs Nifty]))/_xlfn.STDEV.P(Table2[1W Return vs Nifty])</f>
        <v>0.52774614853884816</v>
      </c>
      <c r="O493">
        <v>2656.13</v>
      </c>
      <c r="P493">
        <v>2613.68756667453</v>
      </c>
      <c r="Q493">
        <v>2474.4740955357202</v>
      </c>
      <c r="R493">
        <v>63.1355079393647</v>
      </c>
      <c r="S493" s="1">
        <f>(Table2[[#This Row],[Close Price]]-Table2[[#This Row],[20D EMA]])/Table2[[#This Row],[20D EMA]]</f>
        <v>4.8254415258289343E-2</v>
      </c>
      <c r="T493" s="1">
        <f>(Table2[[#This Row],[Close Price]]-Table2[[#This Row],[50D EMA]])/Table2[[#This Row],[50D EMA]]</f>
        <v>6.5276521762142103E-2</v>
      </c>
      <c r="U493" s="1">
        <f>(Table2[[#This Row],[Close Price]]-Table2[[#This Row],[200D EMA]])/Table2[[#This Row],[200D EMA]]</f>
        <v>0.12520878881829764</v>
      </c>
      <c r="V493">
        <v>0.97335926015679897</v>
      </c>
      <c r="W493">
        <v>2616.65</v>
      </c>
      <c r="X493">
        <v>2795</v>
      </c>
      <c r="Y493">
        <v>2512.25</v>
      </c>
      <c r="Z493">
        <v>2795</v>
      </c>
      <c r="AA493">
        <v>2512.25</v>
      </c>
      <c r="AB493">
        <v>2795</v>
      </c>
      <c r="AC493" s="1">
        <f>(Table2[[#This Row],[Close Price]]/Table2[[#This Row],[Day Low]])-1</f>
        <v>6.4070471786444427E-2</v>
      </c>
      <c r="AD493" s="1">
        <f>(Table2[[#This Row],[Day High]]/Table2[[#This Row],[Close Price]])-1</f>
        <v>3.8429766907301932E-3</v>
      </c>
      <c r="AE493" s="1">
        <f>(Table2[[#This Row],[Close Price]]/Table2[[#This Row],[Current Week Low]])-1</f>
        <v>0.1082893820280626</v>
      </c>
      <c r="AF493" s="1">
        <f>(Table2[[#This Row],[Current Week High]]/Table2[[#This Row],[Close Price]])-1</f>
        <v>3.8429766907301932E-3</v>
      </c>
      <c r="AG493" s="1">
        <f>(Table2[[#This Row],[Close Price]]/Table2[[#This Row],[Current Month Low]])-1</f>
        <v>0.1082893820280626</v>
      </c>
      <c r="AH493" s="1">
        <f>(Table2[[#This Row],[Current Month High]]/Table2[[#This Row],[Close Price]])-1</f>
        <v>3.8429766907301932E-3</v>
      </c>
      <c r="AI493">
        <v>7.6913407319613301</v>
      </c>
      <c r="AJ493">
        <v>35.400102122693099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0.08</v>
      </c>
      <c r="AM493" t="s">
        <v>3121</v>
      </c>
      <c r="AN493">
        <v>5.64</v>
      </c>
      <c r="AO493" t="s">
        <v>3121</v>
      </c>
      <c r="AP493">
        <v>7.2298200655037004E-2</v>
      </c>
      <c r="AQ493">
        <f>(Table2[[#This Row],[Sharpe Ratio]]-AVERAGE(Table2[Sharpe Ratio]))/_xlfn.STDEV.P(Table2[Sharpe Ratio])</f>
        <v>0.11797992020587314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-0.55023645237648577</v>
      </c>
      <c r="AS493">
        <f>_xlfn.RANK.AVG(Table2[[#This Row],[1Y Return vs Nifty Z-Score]],Table2[1Y Return vs Nifty Z-Score])</f>
        <v>549</v>
      </c>
      <c r="AT493">
        <f>_xlfn.RANK.AVG(Table2[[#This Row],[6M Return vs Nifty Z-Score]],Table2[6M Return vs Nifty Z-Score])</f>
        <v>527</v>
      </c>
      <c r="AU493">
        <f>_xlfn.RANK.AVG(Table2[[#This Row],[Sharpe Ratio Z-Score]],Table2[Sharpe Ratio Z-Score])</f>
        <v>308</v>
      </c>
      <c r="AV493">
        <f>(Table2[[#This Row],[Rank 1Y]]+Table2[[#This Row],[Rank 6M]]+Table2[[#This Row],[Rank Sharpe]])/3</f>
        <v>461.33333333333331</v>
      </c>
    </row>
    <row r="494" spans="1:48" x14ac:dyDescent="0.3">
      <c r="A494" t="s">
        <v>538</v>
      </c>
      <c r="B494" t="s">
        <v>539</v>
      </c>
      <c r="C494" t="s">
        <v>3076</v>
      </c>
      <c r="D494" t="s">
        <v>57</v>
      </c>
      <c r="E494">
        <v>37044.939758519999</v>
      </c>
      <c r="F494">
        <v>300.10000000000002</v>
      </c>
      <c r="G494">
        <v>-20.2051129141622</v>
      </c>
      <c r="H494">
        <f>(Table2[[#This Row],[1Y Return vs Nifty]]-AVERAGE(Table2[1Y Return vs Nifty]))/_xlfn.STDEV.P(Table2[1Y Return vs Nifty])</f>
        <v>-0.81615918786328134</v>
      </c>
      <c r="I494">
        <v>-2.44384145828844</v>
      </c>
      <c r="J494">
        <f>(Table2[[#This Row],[1M Return vs Nifty]]-AVERAGE(Table2[1M Return vs Nifty]))/_xlfn.STDEV.P(Table2[1M Return vs Nifty])</f>
        <v>-0.10538118206306731</v>
      </c>
      <c r="K494">
        <v>-7.9725696240673498</v>
      </c>
      <c r="L494">
        <f>(Table2[[#This Row],[6M Return vs Nifty]]-AVERAGE(Table2[6M Return vs Nifty]))/_xlfn.STDEV.P(Table2[6M Return vs Nifty])</f>
        <v>-0.46729544643247439</v>
      </c>
      <c r="M494">
        <v>-0.56995647835490504</v>
      </c>
      <c r="N494">
        <f>(Table2[[#This Row],[1W Return vs Nifty]]-AVERAGE(Table2[1W Return vs Nifty]))/_xlfn.STDEV.P(Table2[1W Return vs Nifty])</f>
        <v>2.9212764724527315E-2</v>
      </c>
      <c r="O494">
        <v>298.70999999999998</v>
      </c>
      <c r="P494">
        <v>294.365830559627</v>
      </c>
      <c r="Q494">
        <v>283.68116659152798</v>
      </c>
      <c r="R494">
        <v>51.643163208886698</v>
      </c>
      <c r="S494" s="1">
        <f>(Table2[[#This Row],[Close Price]]-Table2[[#This Row],[20D EMA]])/Table2[[#This Row],[20D EMA]]</f>
        <v>4.6533427069734637E-3</v>
      </c>
      <c r="T494" s="1">
        <f>(Table2[[#This Row],[Close Price]]-Table2[[#This Row],[50D EMA]])/Table2[[#This Row],[50D EMA]]</f>
        <v>1.947973862819484E-2</v>
      </c>
      <c r="U494" s="1">
        <f>(Table2[[#This Row],[Close Price]]-Table2[[#This Row],[200D EMA]])/Table2[[#This Row],[200D EMA]]</f>
        <v>5.7877770335432559E-2</v>
      </c>
      <c r="V494">
        <v>0.68748216846924204</v>
      </c>
      <c r="W494">
        <v>298.45</v>
      </c>
      <c r="X494">
        <v>303</v>
      </c>
      <c r="Y494">
        <v>287.10000000000002</v>
      </c>
      <c r="Z494">
        <v>304.35000000000002</v>
      </c>
      <c r="AA494">
        <v>287.10000000000002</v>
      </c>
      <c r="AB494">
        <v>310.85000000000002</v>
      </c>
      <c r="AC494" s="1">
        <f>(Table2[[#This Row],[Close Price]]/Table2[[#This Row],[Day Low]])-1</f>
        <v>5.5285642486180286E-3</v>
      </c>
      <c r="AD494" s="1">
        <f>(Table2[[#This Row],[Day High]]/Table2[[#This Row],[Close Price]])-1</f>
        <v>9.6634455181605627E-3</v>
      </c>
      <c r="AE494" s="1">
        <f>(Table2[[#This Row],[Close Price]]/Table2[[#This Row],[Current Week Low]])-1</f>
        <v>4.5280390107976354E-2</v>
      </c>
      <c r="AF494" s="1">
        <f>(Table2[[#This Row],[Current Week High]]/Table2[[#This Row],[Close Price]])-1</f>
        <v>1.4161946017994032E-2</v>
      </c>
      <c r="AG494" s="1">
        <f>(Table2[[#This Row],[Close Price]]/Table2[[#This Row],[Current Month Low]])-1</f>
        <v>4.5280390107976354E-2</v>
      </c>
      <c r="AH494" s="1">
        <f>(Table2[[#This Row],[Current Month High]]/Table2[[#This Row],[Close Price]])-1</f>
        <v>3.5821392869043622E-2</v>
      </c>
      <c r="AI494">
        <v>5.4148617127624199</v>
      </c>
      <c r="AJ494">
        <v>26.4377501579945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0.05</v>
      </c>
      <c r="AM494" t="s">
        <v>3121</v>
      </c>
      <c r="AN494">
        <v>0.47</v>
      </c>
      <c r="AO494" t="s">
        <v>3121</v>
      </c>
      <c r="AP494">
        <v>7.4901975100595E-2</v>
      </c>
      <c r="AQ494">
        <f>(Table2[[#This Row],[Sharpe Ratio]]-AVERAGE(Table2[Sharpe Ratio]))/_xlfn.STDEV.P(Table2[Sharpe Ratio])</f>
        <v>0.14826933356035732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-1.2113537180739384</v>
      </c>
      <c r="AS494">
        <f>_xlfn.RANK.AVG(Table2[[#This Row],[1Y Return vs Nifty Z-Score]],Table2[1Y Return vs Nifty Z-Score])</f>
        <v>617</v>
      </c>
      <c r="AT494">
        <f>_xlfn.RANK.AVG(Table2[[#This Row],[6M Return vs Nifty Z-Score]],Table2[6M Return vs Nifty Z-Score])</f>
        <v>470</v>
      </c>
      <c r="AU494">
        <f>_xlfn.RANK.AVG(Table2[[#This Row],[Sharpe Ratio Z-Score]],Table2[Sharpe Ratio Z-Score])</f>
        <v>297</v>
      </c>
      <c r="AV494">
        <f>(Table2[[#This Row],[Rank 1Y]]+Table2[[#This Row],[Rank 6M]]+Table2[[#This Row],[Rank Sharpe]])/3</f>
        <v>461.33333333333331</v>
      </c>
    </row>
    <row r="495" spans="1:48" x14ac:dyDescent="0.3">
      <c r="A495" t="s">
        <v>1113</v>
      </c>
      <c r="B495" t="s">
        <v>1114</v>
      </c>
      <c r="C495" t="s">
        <v>3086</v>
      </c>
      <c r="D495" t="s">
        <v>877</v>
      </c>
      <c r="E495">
        <v>11049.862607208001</v>
      </c>
      <c r="F495">
        <v>80.02</v>
      </c>
      <c r="G495">
        <v>22.037395845118699</v>
      </c>
      <c r="H495">
        <f>(Table2[[#This Row],[1Y Return vs Nifty]]-AVERAGE(Table2[1Y Return vs Nifty]))/_xlfn.STDEV.P(Table2[1Y Return vs Nifty])</f>
        <v>-0.17392528580923888</v>
      </c>
      <c r="I495">
        <v>-4.31013949041035</v>
      </c>
      <c r="J495">
        <f>(Table2[[#This Row],[1M Return vs Nifty]]-AVERAGE(Table2[1M Return vs Nifty]))/_xlfn.STDEV.P(Table2[1M Return vs Nifty])</f>
        <v>-0.2806256947726597</v>
      </c>
      <c r="K495">
        <v>-20.153857638538302</v>
      </c>
      <c r="L495">
        <f>(Table2[[#This Row],[6M Return vs Nifty]]-AVERAGE(Table2[6M Return vs Nifty]))/_xlfn.STDEV.P(Table2[6M Return vs Nifty])</f>
        <v>-0.88307277712921251</v>
      </c>
      <c r="M495">
        <v>1.41679848853251</v>
      </c>
      <c r="N495">
        <f>(Table2[[#This Row],[1W Return vs Nifty]]-AVERAGE(Table2[1W Return vs Nifty]))/_xlfn.STDEV.P(Table2[1W Return vs Nifty])</f>
        <v>0.42288719993376012</v>
      </c>
      <c r="O495">
        <v>76.87</v>
      </c>
      <c r="P495">
        <v>77.223644477938095</v>
      </c>
      <c r="Q495">
        <v>72.748662589387706</v>
      </c>
      <c r="R495">
        <v>62.781540153163803</v>
      </c>
      <c r="S495" s="1">
        <f>(Table2[[#This Row],[Close Price]]-Table2[[#This Row],[20D EMA]])/Table2[[#This Row],[20D EMA]]</f>
        <v>4.0978275009756621E-2</v>
      </c>
      <c r="T495" s="1">
        <f>(Table2[[#This Row],[Close Price]]-Table2[[#This Row],[50D EMA]])/Table2[[#This Row],[50D EMA]]</f>
        <v>3.6211131201672152E-2</v>
      </c>
      <c r="U495" s="1">
        <f>(Table2[[#This Row],[Close Price]]-Table2[[#This Row],[200D EMA]])/Table2[[#This Row],[200D EMA]]</f>
        <v>9.9951492602051009E-2</v>
      </c>
      <c r="V495">
        <v>0.73936473861312701</v>
      </c>
      <c r="W495">
        <v>77.63</v>
      </c>
      <c r="X495">
        <v>81.3</v>
      </c>
      <c r="Y495">
        <v>71</v>
      </c>
      <c r="Z495">
        <v>81.3</v>
      </c>
      <c r="AA495">
        <v>71</v>
      </c>
      <c r="AB495">
        <v>81.3</v>
      </c>
      <c r="AC495" s="1">
        <f>(Table2[[#This Row],[Close Price]]/Table2[[#This Row],[Day Low]])-1</f>
        <v>3.0787066855597178E-2</v>
      </c>
      <c r="AD495" s="1">
        <f>(Table2[[#This Row],[Day High]]/Table2[[#This Row],[Close Price]])-1</f>
        <v>1.5996000999750182E-2</v>
      </c>
      <c r="AE495" s="1">
        <f>(Table2[[#This Row],[Close Price]]/Table2[[#This Row],[Current Week Low]])-1</f>
        <v>0.12704225352112664</v>
      </c>
      <c r="AF495" s="1">
        <f>(Table2[[#This Row],[Current Week High]]/Table2[[#This Row],[Close Price]])-1</f>
        <v>1.5996000999750182E-2</v>
      </c>
      <c r="AG495" s="1">
        <f>(Table2[[#This Row],[Close Price]]/Table2[[#This Row],[Current Month Low]])-1</f>
        <v>0.12704225352112664</v>
      </c>
      <c r="AH495" s="1">
        <f>(Table2[[#This Row],[Current Month High]]/Table2[[#This Row],[Close Price]])-1</f>
        <v>1.5996000999750182E-2</v>
      </c>
      <c r="AI495">
        <v>18.532866783304101</v>
      </c>
      <c r="AJ495">
        <v>75.675082327113003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0</v>
      </c>
      <c r="AM495">
        <v>0</v>
      </c>
      <c r="AN495">
        <v>5.18</v>
      </c>
      <c r="AO495" t="s">
        <v>3121</v>
      </c>
      <c r="AP495">
        <v>3.1476805498365998E-2</v>
      </c>
      <c r="AQ495">
        <f>(Table2[[#This Row],[Sharpe Ratio]]-AVERAGE(Table2[Sharpe Ratio]))/_xlfn.STDEV.P(Table2[Sharpe Ratio])</f>
        <v>-0.35689074830250078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334</v>
      </c>
      <c r="AT495">
        <f>_xlfn.RANK.AVG(Table2[[#This Row],[6M Return vs Nifty Z-Score]],Table2[6M Return vs Nifty Z-Score])</f>
        <v>617</v>
      </c>
      <c r="AU495">
        <f>_xlfn.RANK.AVG(Table2[[#This Row],[Sharpe Ratio Z-Score]],Table2[Sharpe Ratio Z-Score])</f>
        <v>434</v>
      </c>
      <c r="AV495">
        <f>(Table2[[#This Row],[Rank 1Y]]+Table2[[#This Row],[Rank 6M]]+Table2[[#This Row],[Rank Sharpe]])/3</f>
        <v>461.66666666666669</v>
      </c>
    </row>
    <row r="496" spans="1:48" x14ac:dyDescent="0.3">
      <c r="A496" t="s">
        <v>729</v>
      </c>
      <c r="B496" t="s">
        <v>730</v>
      </c>
      <c r="C496" t="s">
        <v>3078</v>
      </c>
      <c r="D496" t="s">
        <v>248</v>
      </c>
      <c r="E496">
        <v>22666.124421699998</v>
      </c>
      <c r="F496">
        <v>1694.5</v>
      </c>
      <c r="G496">
        <v>4.4079123789753497E-2</v>
      </c>
      <c r="H496">
        <f>(Table2[[#This Row],[1Y Return vs Nifty]]-AVERAGE(Table2[1Y Return vs Nifty]))/_xlfn.STDEV.P(Table2[1Y Return vs Nifty])</f>
        <v>-0.50830063499931766</v>
      </c>
      <c r="I496">
        <v>2.26435545908459</v>
      </c>
      <c r="J496">
        <f>(Table2[[#This Row],[1M Return vs Nifty]]-AVERAGE(Table2[1M Return vs Nifty]))/_xlfn.STDEV.P(Table2[1M Return vs Nifty])</f>
        <v>0.3367163073651086</v>
      </c>
      <c r="K496">
        <v>-13.649675071251201</v>
      </c>
      <c r="L496">
        <f>(Table2[[#This Row],[6M Return vs Nifty]]-AVERAGE(Table2[6M Return vs Nifty]))/_xlfn.STDEV.P(Table2[6M Return vs Nifty])</f>
        <v>-0.66106902325866268</v>
      </c>
      <c r="M496">
        <v>0.475622017944276</v>
      </c>
      <c r="N496">
        <f>(Table2[[#This Row],[1W Return vs Nifty]]-AVERAGE(Table2[1W Return vs Nifty]))/_xlfn.STDEV.P(Table2[1W Return vs Nifty])</f>
        <v>0.23639358513660202</v>
      </c>
      <c r="O496">
        <v>1702.15</v>
      </c>
      <c r="P496">
        <v>1704.8149914652299</v>
      </c>
      <c r="Q496">
        <v>1607.58696193734</v>
      </c>
      <c r="R496">
        <v>47.5729864913502</v>
      </c>
      <c r="S496" s="1">
        <f>(Table2[[#This Row],[Close Price]]-Table2[[#This Row],[20D EMA]])/Table2[[#This Row],[20D EMA]]</f>
        <v>-4.4943160121023945E-3</v>
      </c>
      <c r="T496" s="1">
        <f>(Table2[[#This Row],[Close Price]]-Table2[[#This Row],[50D EMA]])/Table2[[#This Row],[50D EMA]]</f>
        <v>-6.0505049033881047E-3</v>
      </c>
      <c r="U496" s="1">
        <f>(Table2[[#This Row],[Close Price]]-Table2[[#This Row],[200D EMA]])/Table2[[#This Row],[200D EMA]]</f>
        <v>5.4064283998620587E-2</v>
      </c>
      <c r="V496">
        <v>0.82990480794618404</v>
      </c>
      <c r="W496">
        <v>1668</v>
      </c>
      <c r="X496">
        <v>1708.9</v>
      </c>
      <c r="Y496">
        <v>1628.65</v>
      </c>
      <c r="Z496">
        <v>1760</v>
      </c>
      <c r="AA496">
        <v>1628.65</v>
      </c>
      <c r="AB496">
        <v>1760</v>
      </c>
      <c r="AC496" s="1">
        <f>(Table2[[#This Row],[Close Price]]/Table2[[#This Row],[Day Low]])-1</f>
        <v>1.588729016786572E-2</v>
      </c>
      <c r="AD496" s="1">
        <f>(Table2[[#This Row],[Day High]]/Table2[[#This Row],[Close Price]])-1</f>
        <v>8.498082030097498E-3</v>
      </c>
      <c r="AE496" s="1">
        <f>(Table2[[#This Row],[Close Price]]/Table2[[#This Row],[Current Week Low]])-1</f>
        <v>4.0432259847112517E-2</v>
      </c>
      <c r="AF496" s="1">
        <f>(Table2[[#This Row],[Current Week High]]/Table2[[#This Row],[Close Price]])-1</f>
        <v>3.8654470345234504E-2</v>
      </c>
      <c r="AG496" s="1">
        <f>(Table2[[#This Row],[Close Price]]/Table2[[#This Row],[Current Month Low]])-1</f>
        <v>4.0432259847112517E-2</v>
      </c>
      <c r="AH496" s="1">
        <f>(Table2[[#This Row],[Current Month High]]/Table2[[#This Row],[Close Price]])-1</f>
        <v>3.8654470345234504E-2</v>
      </c>
      <c r="AI496">
        <v>11.248155798170499</v>
      </c>
      <c r="AJ496">
        <v>48.477546549835701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-0.09</v>
      </c>
      <c r="AM496" t="s">
        <v>3120</v>
      </c>
      <c r="AN496">
        <v>-1.45</v>
      </c>
      <c r="AO496" t="s">
        <v>3120</v>
      </c>
      <c r="AP496">
        <v>6.0357517375503003E-2</v>
      </c>
      <c r="AQ496">
        <f>(Table2[[#This Row],[Sharpe Ratio]]-AVERAGE(Table2[Sharpe Ratio]))/_xlfn.STDEV.P(Table2[Sharpe Ratio])</f>
        <v>-2.0924696592174729E-2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488</v>
      </c>
      <c r="AT496">
        <f>_xlfn.RANK.AVG(Table2[[#This Row],[6M Return vs Nifty Z-Score]],Table2[6M Return vs Nifty Z-Score])</f>
        <v>547</v>
      </c>
      <c r="AU496">
        <f>_xlfn.RANK.AVG(Table2[[#This Row],[Sharpe Ratio Z-Score]],Table2[Sharpe Ratio Z-Score])</f>
        <v>350</v>
      </c>
      <c r="AV496">
        <f>(Table2[[#This Row],[Rank 1Y]]+Table2[[#This Row],[Rank 6M]]+Table2[[#This Row],[Rank Sharpe]])/3</f>
        <v>461.66666666666669</v>
      </c>
    </row>
    <row r="497" spans="1:48" x14ac:dyDescent="0.3">
      <c r="A497" t="s">
        <v>443</v>
      </c>
      <c r="B497" t="s">
        <v>444</v>
      </c>
      <c r="C497" t="s">
        <v>3078</v>
      </c>
      <c r="D497" t="s">
        <v>248</v>
      </c>
      <c r="E497">
        <v>51438.699712205002</v>
      </c>
      <c r="F497">
        <v>1945.45</v>
      </c>
      <c r="G497">
        <v>1.453407290708</v>
      </c>
      <c r="H497">
        <f>(Table2[[#This Row],[1Y Return vs Nifty]]-AVERAGE(Table2[1Y Return vs Nifty]))/_xlfn.STDEV.P(Table2[1Y Return vs Nifty])</f>
        <v>-0.48687391687818521</v>
      </c>
      <c r="I497">
        <v>-7.6654598950434503</v>
      </c>
      <c r="J497">
        <f>(Table2[[#This Row],[1M Return vs Nifty]]-AVERAGE(Table2[1M Return vs Nifty]))/_xlfn.STDEV.P(Table2[1M Return vs Nifty])</f>
        <v>-0.59568871213326025</v>
      </c>
      <c r="K497">
        <v>-2.37246046887268</v>
      </c>
      <c r="L497">
        <f>(Table2[[#This Row],[6M Return vs Nifty]]-AVERAGE(Table2[6M Return vs Nifty]))/_xlfn.STDEV.P(Table2[6M Return vs Nifty])</f>
        <v>-0.27614994249305952</v>
      </c>
      <c r="M497">
        <v>-0.44812086630619702</v>
      </c>
      <c r="N497">
        <f>(Table2[[#This Row],[1W Return vs Nifty]]-AVERAGE(Table2[1W Return vs Nifty]))/_xlfn.STDEV.P(Table2[1W Return vs Nifty])</f>
        <v>5.335442615788933E-2</v>
      </c>
      <c r="O497">
        <v>2003.37</v>
      </c>
      <c r="P497">
        <v>2000.52015361133</v>
      </c>
      <c r="Q497">
        <v>1851.7118912953399</v>
      </c>
      <c r="R497">
        <v>33.412364886248199</v>
      </c>
      <c r="S497" s="1">
        <f>(Table2[[#This Row],[Close Price]]-Table2[[#This Row],[20D EMA]])/Table2[[#This Row],[20D EMA]]</f>
        <v>-2.891128448564162E-2</v>
      </c>
      <c r="T497" s="1">
        <f>(Table2[[#This Row],[Close Price]]-Table2[[#This Row],[50D EMA]])/Table2[[#This Row],[50D EMA]]</f>
        <v>-2.7527917432832432E-2</v>
      </c>
      <c r="U497" s="1">
        <f>(Table2[[#This Row],[Close Price]]-Table2[[#This Row],[200D EMA]])/Table2[[#This Row],[200D EMA]]</f>
        <v>5.0622404676078911E-2</v>
      </c>
      <c r="V497">
        <v>1.43096843134299</v>
      </c>
      <c r="W497">
        <v>1921</v>
      </c>
      <c r="X497">
        <v>1961.5</v>
      </c>
      <c r="Y497">
        <v>1921</v>
      </c>
      <c r="Z497">
        <v>2010</v>
      </c>
      <c r="AA497">
        <v>1921</v>
      </c>
      <c r="AB497">
        <v>2042.95</v>
      </c>
      <c r="AC497" s="1">
        <f>(Table2[[#This Row],[Close Price]]/Table2[[#This Row],[Day Low]])-1</f>
        <v>1.2727745965642967E-2</v>
      </c>
      <c r="AD497" s="1">
        <f>(Table2[[#This Row],[Day High]]/Table2[[#This Row],[Close Price]])-1</f>
        <v>8.2500192757459789E-3</v>
      </c>
      <c r="AE497" s="1">
        <f>(Table2[[#This Row],[Close Price]]/Table2[[#This Row],[Current Week Low]])-1</f>
        <v>1.2727745965642967E-2</v>
      </c>
      <c r="AF497" s="1">
        <f>(Table2[[#This Row],[Current Week High]]/Table2[[#This Row],[Close Price]])-1</f>
        <v>3.317998406538325E-2</v>
      </c>
      <c r="AG497" s="1">
        <f>(Table2[[#This Row],[Close Price]]/Table2[[#This Row],[Current Month Low]])-1</f>
        <v>1.2727745965642967E-2</v>
      </c>
      <c r="AH497" s="1">
        <f>(Table2[[#This Row],[Current Month High]]/Table2[[#This Row],[Close Price]])-1</f>
        <v>5.0116939525559623E-2</v>
      </c>
      <c r="AI497">
        <v>12.1822714539052</v>
      </c>
      <c r="AJ497">
        <v>30.378983346178298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-0.06</v>
      </c>
      <c r="AM497" t="s">
        <v>3120</v>
      </c>
      <c r="AN497">
        <v>-3.69</v>
      </c>
      <c r="AO497" t="s">
        <v>3120</v>
      </c>
      <c r="AP497">
        <v>9.8048689047459999E-3</v>
      </c>
      <c r="AQ497">
        <f>(Table2[[#This Row],[Sharpe Ratio]]-AVERAGE(Table2[Sharpe Ratio]))/_xlfn.STDEV.P(Table2[Sharpe Ratio])</f>
        <v>-0.60899793323788898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-1.9143560785845048</v>
      </c>
      <c r="AS497">
        <f>_xlfn.RANK.AVG(Table2[[#This Row],[1Y Return vs Nifty Z-Score]],Table2[1Y Return vs Nifty Z-Score])</f>
        <v>477</v>
      </c>
      <c r="AT497">
        <f>_xlfn.RANK.AVG(Table2[[#This Row],[6M Return vs Nifty Z-Score]],Table2[6M Return vs Nifty Z-Score])</f>
        <v>405</v>
      </c>
      <c r="AU497">
        <f>_xlfn.RANK.AVG(Table2[[#This Row],[Sharpe Ratio Z-Score]],Table2[Sharpe Ratio Z-Score])</f>
        <v>506</v>
      </c>
      <c r="AV497">
        <f>(Table2[[#This Row],[Rank 1Y]]+Table2[[#This Row],[Rank 6M]]+Table2[[#This Row],[Rank Sharpe]])/3</f>
        <v>462.66666666666669</v>
      </c>
    </row>
    <row r="498" spans="1:48" x14ac:dyDescent="0.3">
      <c r="A498" t="s">
        <v>512</v>
      </c>
      <c r="B498" t="s">
        <v>513</v>
      </c>
      <c r="C498" t="s">
        <v>3082</v>
      </c>
      <c r="D498" t="s">
        <v>204</v>
      </c>
      <c r="E498">
        <v>39809.752078159901</v>
      </c>
      <c r="F498">
        <v>678.8</v>
      </c>
      <c r="G498">
        <v>-1.7012637725383299</v>
      </c>
      <c r="H498">
        <f>(Table2[[#This Row],[1Y Return vs Nifty]]-AVERAGE(Table2[1Y Return vs Nifty]))/_xlfn.STDEV.P(Table2[1Y Return vs Nifty])</f>
        <v>-0.53483595242373116</v>
      </c>
      <c r="I498">
        <v>-3.0298982149569298</v>
      </c>
      <c r="J498">
        <f>(Table2[[#This Row],[1M Return vs Nifty]]-AVERAGE(Table2[1M Return vs Nifty]))/_xlfn.STDEV.P(Table2[1M Return vs Nifty])</f>
        <v>-0.16041163752883444</v>
      </c>
      <c r="K498">
        <v>-2.2685517801689401</v>
      </c>
      <c r="L498">
        <f>(Table2[[#This Row],[6M Return vs Nifty]]-AVERAGE(Table2[6M Return vs Nifty]))/_xlfn.STDEV.P(Table2[6M Return vs Nifty])</f>
        <v>-0.2726032832913301</v>
      </c>
      <c r="M498">
        <v>0.117023882972785</v>
      </c>
      <c r="N498">
        <f>(Table2[[#This Row],[1W Return vs Nifty]]-AVERAGE(Table2[1W Return vs Nifty]))/_xlfn.STDEV.P(Table2[1W Return vs Nifty])</f>
        <v>0.16533755628310237</v>
      </c>
      <c r="O498">
        <v>675.8</v>
      </c>
      <c r="P498">
        <v>669.23590368598298</v>
      </c>
      <c r="Q498">
        <v>630.82891683630999</v>
      </c>
      <c r="R498">
        <v>53.398010381735297</v>
      </c>
      <c r="S498" s="1">
        <f>(Table2[[#This Row],[Close Price]]-Table2[[#This Row],[20D EMA]])/Table2[[#This Row],[20D EMA]]</f>
        <v>4.4391831902929864E-3</v>
      </c>
      <c r="T498" s="1">
        <f>(Table2[[#This Row],[Close Price]]-Table2[[#This Row],[50D EMA]])/Table2[[#This Row],[50D EMA]]</f>
        <v>1.4291068756682573E-2</v>
      </c>
      <c r="U498" s="1">
        <f>(Table2[[#This Row],[Close Price]]-Table2[[#This Row],[200D EMA]])/Table2[[#This Row],[200D EMA]]</f>
        <v>7.604452155470498E-2</v>
      </c>
      <c r="V498">
        <v>0.83035171757592696</v>
      </c>
      <c r="W498">
        <v>662.25</v>
      </c>
      <c r="X498">
        <v>689</v>
      </c>
      <c r="Y498">
        <v>647.6</v>
      </c>
      <c r="Z498">
        <v>689</v>
      </c>
      <c r="AA498">
        <v>647.6</v>
      </c>
      <c r="AB498">
        <v>693</v>
      </c>
      <c r="AC498" s="1">
        <f>(Table2[[#This Row],[Close Price]]/Table2[[#This Row],[Day Low]])-1</f>
        <v>2.4990562476406186E-2</v>
      </c>
      <c r="AD498" s="1">
        <f>(Table2[[#This Row],[Day High]]/Table2[[#This Row],[Close Price]])-1</f>
        <v>1.5026517383618154E-2</v>
      </c>
      <c r="AE498" s="1">
        <f>(Table2[[#This Row],[Close Price]]/Table2[[#This Row],[Current Week Low]])-1</f>
        <v>4.8177887584928802E-2</v>
      </c>
      <c r="AF498" s="1">
        <f>(Table2[[#This Row],[Current Week High]]/Table2[[#This Row],[Close Price]])-1</f>
        <v>1.5026517383618154E-2</v>
      </c>
      <c r="AG498" s="1">
        <f>(Table2[[#This Row],[Close Price]]/Table2[[#This Row],[Current Month Low]])-1</f>
        <v>4.8177887584928802E-2</v>
      </c>
      <c r="AH498" s="1">
        <f>(Table2[[#This Row],[Current Month High]]/Table2[[#This Row],[Close Price]])-1</f>
        <v>2.0919269298762533E-2</v>
      </c>
      <c r="AI498">
        <v>12.625220978196801</v>
      </c>
      <c r="AJ498">
        <v>39.069862733046399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-0.01</v>
      </c>
      <c r="AM498" t="s">
        <v>3120</v>
      </c>
      <c r="AN498">
        <v>-1.26</v>
      </c>
      <c r="AO498" t="s">
        <v>3120</v>
      </c>
      <c r="AP498">
        <v>1.5731563775884E-2</v>
      </c>
      <c r="AQ498">
        <f>(Table2[[#This Row],[Sharpe Ratio]]-AVERAGE(Table2[Sharpe Ratio]))/_xlfn.STDEV.P(Table2[Sharpe Ratio])</f>
        <v>-0.54005336275711935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-1.3425666797179128</v>
      </c>
      <c r="AS498">
        <f>_xlfn.RANK.AVG(Table2[[#This Row],[1Y Return vs Nifty Z-Score]],Table2[1Y Return vs Nifty Z-Score])</f>
        <v>497</v>
      </c>
      <c r="AT498">
        <f>_xlfn.RANK.AVG(Table2[[#This Row],[6M Return vs Nifty Z-Score]],Table2[6M Return vs Nifty Z-Score])</f>
        <v>403</v>
      </c>
      <c r="AU498">
        <f>_xlfn.RANK.AVG(Table2[[#This Row],[Sharpe Ratio Z-Score]],Table2[Sharpe Ratio Z-Score])</f>
        <v>489</v>
      </c>
      <c r="AV498">
        <f>(Table2[[#This Row],[Rank 1Y]]+Table2[[#This Row],[Rank 6M]]+Table2[[#This Row],[Rank Sharpe]])/3</f>
        <v>463</v>
      </c>
    </row>
    <row r="499" spans="1:48" x14ac:dyDescent="0.3">
      <c r="A499" t="s">
        <v>1357</v>
      </c>
      <c r="B499" t="s">
        <v>1358</v>
      </c>
      <c r="C499" t="s">
        <v>3080</v>
      </c>
      <c r="D499" t="s">
        <v>54</v>
      </c>
      <c r="E499">
        <v>7964.6693092799997</v>
      </c>
      <c r="F499">
        <v>489.2</v>
      </c>
      <c r="G499">
        <v>1.60817914201395</v>
      </c>
      <c r="H499">
        <f>(Table2[[#This Row],[1Y Return vs Nifty]]-AVERAGE(Table2[1Y Return vs Nifty]))/_xlfn.STDEV.P(Table2[1Y Return vs Nifty])</f>
        <v>-0.48452084332948153</v>
      </c>
      <c r="I499">
        <v>-0.96007346373666902</v>
      </c>
      <c r="J499">
        <f>(Table2[[#This Row],[1M Return vs Nifty]]-AVERAGE(Table2[1M Return vs Nifty]))/_xlfn.STDEV.P(Table2[1M Return vs Nifty])</f>
        <v>3.3943938954007796E-2</v>
      </c>
      <c r="K499">
        <v>-2.3776201214476802</v>
      </c>
      <c r="L499">
        <f>(Table2[[#This Row],[6M Return vs Nifty]]-AVERAGE(Table2[6M Return vs Nifty]))/_xlfn.STDEV.P(Table2[6M Return vs Nifty])</f>
        <v>-0.27632605413022032</v>
      </c>
      <c r="M499">
        <v>1.72710879884282</v>
      </c>
      <c r="N499">
        <f>(Table2[[#This Row],[1W Return vs Nifty]]-AVERAGE(Table2[1W Return vs Nifty]))/_xlfn.STDEV.P(Table2[1W Return vs Nifty])</f>
        <v>0.48437502212977013</v>
      </c>
      <c r="O499">
        <v>499.44</v>
      </c>
      <c r="P499">
        <v>486.10534498703498</v>
      </c>
      <c r="Q499">
        <v>439.87243474064098</v>
      </c>
      <c r="R499">
        <v>41.680496934114103</v>
      </c>
      <c r="S499" s="1">
        <f>(Table2[[#This Row],[Close Price]]-Table2[[#This Row],[20D EMA]])/Table2[[#This Row],[20D EMA]]</f>
        <v>-2.0502963318917204E-2</v>
      </c>
      <c r="T499" s="1">
        <f>(Table2[[#This Row],[Close Price]]-Table2[[#This Row],[50D EMA]])/Table2[[#This Row],[50D EMA]]</f>
        <v>6.366222969730038E-3</v>
      </c>
      <c r="U499" s="1">
        <f>(Table2[[#This Row],[Close Price]]-Table2[[#This Row],[200D EMA]])/Table2[[#This Row],[200D EMA]]</f>
        <v>0.11214061478629295</v>
      </c>
      <c r="V499">
        <v>1.54088085032827</v>
      </c>
      <c r="W499">
        <v>484.85</v>
      </c>
      <c r="X499">
        <v>507</v>
      </c>
      <c r="Y499">
        <v>484.85</v>
      </c>
      <c r="Z499">
        <v>530.4</v>
      </c>
      <c r="AA499">
        <v>484.85</v>
      </c>
      <c r="AB499">
        <v>530.4</v>
      </c>
      <c r="AC499" s="1">
        <f>(Table2[[#This Row],[Close Price]]/Table2[[#This Row],[Day Low]])-1</f>
        <v>8.9718469629782582E-3</v>
      </c>
      <c r="AD499" s="1">
        <f>(Table2[[#This Row],[Day High]]/Table2[[#This Row],[Close Price]])-1</f>
        <v>3.6385936222403936E-2</v>
      </c>
      <c r="AE499" s="1">
        <f>(Table2[[#This Row],[Close Price]]/Table2[[#This Row],[Current Week Low]])-1</f>
        <v>8.9718469629782582E-3</v>
      </c>
      <c r="AF499" s="1">
        <f>(Table2[[#This Row],[Current Week High]]/Table2[[#This Row],[Close Price]])-1</f>
        <v>8.4219133278822467E-2</v>
      </c>
      <c r="AG499" s="1">
        <f>(Table2[[#This Row],[Close Price]]/Table2[[#This Row],[Current Month Low]])-1</f>
        <v>8.9718469629782582E-3</v>
      </c>
      <c r="AH499" s="1">
        <f>(Table2[[#This Row],[Current Month High]]/Table2[[#This Row],[Close Price]])-1</f>
        <v>8.4219133278822467E-2</v>
      </c>
      <c r="AI499">
        <v>11.8560915780866</v>
      </c>
      <c r="AJ499">
        <v>42.499271773958597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-0.12</v>
      </c>
      <c r="AM499" t="s">
        <v>3120</v>
      </c>
      <c r="AN499">
        <v>-3.32</v>
      </c>
      <c r="AO499" t="s">
        <v>3120</v>
      </c>
      <c r="AP499">
        <v>7.2849819012390004E-3</v>
      </c>
      <c r="AQ499">
        <f>(Table2[[#This Row],[Sharpe Ratio]]-AVERAGE(Table2[Sharpe Ratio]))/_xlfn.STDEV.P(Table2[Sharpe Ratio])</f>
        <v>-0.63831149347580707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-0.88083942985173114</v>
      </c>
      <c r="AS499">
        <f>_xlfn.RANK.AVG(Table2[[#This Row],[1Y Return vs Nifty Z-Score]],Table2[1Y Return vs Nifty Z-Score])</f>
        <v>474</v>
      </c>
      <c r="AT499">
        <f>_xlfn.RANK.AVG(Table2[[#This Row],[6M Return vs Nifty Z-Score]],Table2[6M Return vs Nifty Z-Score])</f>
        <v>406</v>
      </c>
      <c r="AU499">
        <f>_xlfn.RANK.AVG(Table2[[#This Row],[Sharpe Ratio Z-Score]],Table2[Sharpe Ratio Z-Score])</f>
        <v>513</v>
      </c>
      <c r="AV499">
        <f>(Table2[[#This Row],[Rank 1Y]]+Table2[[#This Row],[Rank 6M]]+Table2[[#This Row],[Rank Sharpe]])/3</f>
        <v>464.33333333333331</v>
      </c>
    </row>
    <row r="500" spans="1:48" x14ac:dyDescent="0.3">
      <c r="A500" t="s">
        <v>1289</v>
      </c>
      <c r="B500" t="s">
        <v>1290</v>
      </c>
      <c r="C500" t="s">
        <v>3076</v>
      </c>
      <c r="D500" t="s">
        <v>24</v>
      </c>
      <c r="E500">
        <v>8564.48972718</v>
      </c>
      <c r="F500">
        <v>226.86</v>
      </c>
      <c r="G500">
        <v>-22.4780703501971</v>
      </c>
      <c r="H500">
        <f>(Table2[[#This Row],[1Y Return vs Nifty]]-AVERAGE(Table2[1Y Return vs Nifty]))/_xlfn.STDEV.P(Table2[1Y Return vs Nifty])</f>
        <v>-0.85071609194456943</v>
      </c>
      <c r="I500">
        <v>-2.4856820818349998</v>
      </c>
      <c r="J500">
        <f>(Table2[[#This Row],[1M Return vs Nifty]]-AVERAGE(Table2[1M Return vs Nifty]))/_xlfn.STDEV.P(Table2[1M Return vs Nifty])</f>
        <v>-0.10930999705332145</v>
      </c>
      <c r="K500">
        <v>-20.868528056683299</v>
      </c>
      <c r="L500">
        <f>(Table2[[#This Row],[6M Return vs Nifty]]-AVERAGE(Table2[6M Return vs Nifty]))/_xlfn.STDEV.P(Table2[6M Return vs Nifty])</f>
        <v>-0.90746623687101102</v>
      </c>
      <c r="M500">
        <v>-5.8750470050297201</v>
      </c>
      <c r="N500">
        <f>(Table2[[#This Row],[1W Return vs Nifty]]-AVERAGE(Table2[1W Return vs Nifty]))/_xlfn.STDEV.P(Table2[1W Return vs Nifty])</f>
        <v>-1.0219880887428285</v>
      </c>
      <c r="O500">
        <v>225.86</v>
      </c>
      <c r="P500">
        <v>225.158302349091</v>
      </c>
      <c r="Q500">
        <v>222.21837487104401</v>
      </c>
      <c r="R500">
        <v>51.865727763315398</v>
      </c>
      <c r="S500" s="1">
        <f>(Table2[[#This Row],[Close Price]]-Table2[[#This Row],[20D EMA]])/Table2[[#This Row],[20D EMA]]</f>
        <v>4.4275214734791459E-3</v>
      </c>
      <c r="T500" s="1">
        <f>(Table2[[#This Row],[Close Price]]-Table2[[#This Row],[50D EMA]])/Table2[[#This Row],[50D EMA]]</f>
        <v>7.5577832713921303E-3</v>
      </c>
      <c r="U500" s="1">
        <f>(Table2[[#This Row],[Close Price]]-Table2[[#This Row],[200D EMA]])/Table2[[#This Row],[200D EMA]]</f>
        <v>2.0887674710291616E-2</v>
      </c>
      <c r="V500">
        <v>1.4663983010612001</v>
      </c>
      <c r="W500">
        <v>218.01</v>
      </c>
      <c r="X500">
        <v>228.8</v>
      </c>
      <c r="Y500">
        <v>215.57</v>
      </c>
      <c r="Z500">
        <v>228.8</v>
      </c>
      <c r="AA500">
        <v>215.57</v>
      </c>
      <c r="AB500">
        <v>240.05</v>
      </c>
      <c r="AC500" s="1">
        <f>(Table2[[#This Row],[Close Price]]/Table2[[#This Row],[Day Low]])-1</f>
        <v>4.0594468143663187E-2</v>
      </c>
      <c r="AD500" s="1">
        <f>(Table2[[#This Row],[Day High]]/Table2[[#This Row],[Close Price]])-1</f>
        <v>8.5515295777132128E-3</v>
      </c>
      <c r="AE500" s="1">
        <f>(Table2[[#This Row],[Close Price]]/Table2[[#This Row],[Current Week Low]])-1</f>
        <v>5.2372779143665671E-2</v>
      </c>
      <c r="AF500" s="1">
        <f>(Table2[[#This Row],[Current Week High]]/Table2[[#This Row],[Close Price]])-1</f>
        <v>8.5515295777132128E-3</v>
      </c>
      <c r="AG500" s="1">
        <f>(Table2[[#This Row],[Close Price]]/Table2[[#This Row],[Current Month Low]])-1</f>
        <v>5.2372779143665671E-2</v>
      </c>
      <c r="AH500" s="1">
        <f>(Table2[[#This Row],[Current Month High]]/Table2[[#This Row],[Close Price]])-1</f>
        <v>5.8141585118575367E-2</v>
      </c>
      <c r="AI500">
        <v>26.3113814687472</v>
      </c>
      <c r="AJ500">
        <v>18.15625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-0.02</v>
      </c>
      <c r="AM500" t="s">
        <v>3120</v>
      </c>
      <c r="AN500">
        <v>-0.4</v>
      </c>
      <c r="AO500" t="s">
        <v>3120</v>
      </c>
      <c r="AP500">
        <v>0.13622425258559001</v>
      </c>
      <c r="AQ500">
        <f>(Table2[[#This Row],[Sharpe Ratio]]-AVERAGE(Table2[Sharpe Ratio]))/_xlfn.STDEV.P(Table2[Sharpe Ratio])</f>
        <v>0.86162444530980942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-2.0278559693019211</v>
      </c>
      <c r="AS500">
        <f>_xlfn.RANK.AVG(Table2[[#This Row],[1Y Return vs Nifty Z-Score]],Table2[1Y Return vs Nifty Z-Score])</f>
        <v>629</v>
      </c>
      <c r="AT500">
        <f>_xlfn.RANK.AVG(Table2[[#This Row],[6M Return vs Nifty Z-Score]],Table2[6M Return vs Nifty Z-Score])</f>
        <v>621</v>
      </c>
      <c r="AU500">
        <f>_xlfn.RANK.AVG(Table2[[#This Row],[Sharpe Ratio Z-Score]],Table2[Sharpe Ratio Z-Score])</f>
        <v>143</v>
      </c>
      <c r="AV500">
        <f>(Table2[[#This Row],[Rank 1Y]]+Table2[[#This Row],[Rank 6M]]+Table2[[#This Row],[Rank Sharpe]])/3</f>
        <v>464.33333333333331</v>
      </c>
    </row>
    <row r="501" spans="1:48" x14ac:dyDescent="0.3">
      <c r="A501" t="s">
        <v>934</v>
      </c>
      <c r="B501" t="s">
        <v>935</v>
      </c>
      <c r="C501" t="s">
        <v>3079</v>
      </c>
      <c r="D501" t="s">
        <v>46</v>
      </c>
      <c r="E501">
        <v>15498.76485795</v>
      </c>
      <c r="F501">
        <v>1602.95</v>
      </c>
      <c r="G501">
        <v>-2.75580199540404</v>
      </c>
      <c r="H501">
        <f>(Table2[[#This Row],[1Y Return vs Nifty]]-AVERAGE(Table2[1Y Return vs Nifty]))/_xlfn.STDEV.P(Table2[1Y Return vs Nifty])</f>
        <v>-0.55086862230126021</v>
      </c>
      <c r="I501">
        <v>-8.8050562009795694</v>
      </c>
      <c r="J501">
        <f>(Table2[[#This Row],[1M Return vs Nifty]]-AVERAGE(Table2[1M Return vs Nifty]))/_xlfn.STDEV.P(Table2[1M Return vs Nifty])</f>
        <v>-0.70269627249186295</v>
      </c>
      <c r="K501">
        <v>12.2576559539156</v>
      </c>
      <c r="L501">
        <f>(Table2[[#This Row],[6M Return vs Nifty]]-AVERAGE(Table2[6M Return vs Nifty]))/_xlfn.STDEV.P(Table2[6M Return vs Nifty])</f>
        <v>0.22321192686124694</v>
      </c>
      <c r="M501">
        <v>-1.99552662606049</v>
      </c>
      <c r="N501">
        <f>(Table2[[#This Row],[1W Return vs Nifty]]-AVERAGE(Table2[1W Return vs Nifty]))/_xlfn.STDEV.P(Table2[1W Return vs Nifty])</f>
        <v>-0.25326319839253952</v>
      </c>
      <c r="O501">
        <v>1681.47</v>
      </c>
      <c r="P501">
        <v>1659.5945154450001</v>
      </c>
      <c r="Q501">
        <v>1442.4286878440901</v>
      </c>
      <c r="R501">
        <v>30.5806533153823</v>
      </c>
      <c r="S501" s="1">
        <f>(Table2[[#This Row],[Close Price]]-Table2[[#This Row],[20D EMA]])/Table2[[#This Row],[20D EMA]]</f>
        <v>-4.669723515733256E-2</v>
      </c>
      <c r="T501" s="1">
        <f>(Table2[[#This Row],[Close Price]]-Table2[[#This Row],[50D EMA]])/Table2[[#This Row],[50D EMA]]</f>
        <v>-3.4131539311463371E-2</v>
      </c>
      <c r="U501" s="1">
        <f>(Table2[[#This Row],[Close Price]]-Table2[[#This Row],[200D EMA]])/Table2[[#This Row],[200D EMA]]</f>
        <v>0.11128544066593085</v>
      </c>
      <c r="V501">
        <v>0.60579961306663599</v>
      </c>
      <c r="W501">
        <v>1591.35</v>
      </c>
      <c r="X501">
        <v>1631</v>
      </c>
      <c r="Y501">
        <v>1581</v>
      </c>
      <c r="Z501">
        <v>1668.4</v>
      </c>
      <c r="AA501">
        <v>1581</v>
      </c>
      <c r="AB501">
        <v>1810</v>
      </c>
      <c r="AC501" s="1">
        <f>(Table2[[#This Row],[Close Price]]/Table2[[#This Row],[Day Low]])-1</f>
        <v>7.2894083639678531E-3</v>
      </c>
      <c r="AD501" s="1">
        <f>(Table2[[#This Row],[Day High]]/Table2[[#This Row],[Close Price]])-1</f>
        <v>1.7498986244112391E-2</v>
      </c>
      <c r="AE501" s="1">
        <f>(Table2[[#This Row],[Close Price]]/Table2[[#This Row],[Current Week Low]])-1</f>
        <v>1.3883617963314387E-2</v>
      </c>
      <c r="AF501" s="1">
        <f>(Table2[[#This Row],[Current Week High]]/Table2[[#This Row],[Close Price]])-1</f>
        <v>4.0830967902929061E-2</v>
      </c>
      <c r="AG501" s="1">
        <f>(Table2[[#This Row],[Close Price]]/Table2[[#This Row],[Current Month Low]])-1</f>
        <v>1.3883617963314387E-2</v>
      </c>
      <c r="AH501" s="1">
        <f>(Table2[[#This Row],[Current Month High]]/Table2[[#This Row],[Close Price]])-1</f>
        <v>0.12916809632240556</v>
      </c>
      <c r="AI501">
        <v>16.036058517109002</v>
      </c>
      <c r="AJ501">
        <v>56.392994780233103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-0.06</v>
      </c>
      <c r="AM501" t="s">
        <v>3120</v>
      </c>
      <c r="AN501">
        <v>-5.53</v>
      </c>
      <c r="AO501" t="s">
        <v>3120</v>
      </c>
      <c r="AP501">
        <v>-3.2447738139724E-2</v>
      </c>
      <c r="AQ501">
        <f>(Table2[[#This Row],[Sharpe Ratio]]-AVERAGE(Table2[Sharpe Ratio]))/_xlfn.STDEV.P(Table2[Sharpe Ratio])</f>
        <v>-1.1005177276109672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-2.3841338939353829</v>
      </c>
      <c r="AS501">
        <f>_xlfn.RANK.AVG(Table2[[#This Row],[1Y Return vs Nifty Z-Score]],Table2[1Y Return vs Nifty Z-Score])</f>
        <v>506</v>
      </c>
      <c r="AT501">
        <f>_xlfn.RANK.AVG(Table2[[#This Row],[6M Return vs Nifty Z-Score]],Table2[6M Return vs Nifty Z-Score])</f>
        <v>258</v>
      </c>
      <c r="AU501">
        <f>_xlfn.RANK.AVG(Table2[[#This Row],[Sharpe Ratio Z-Score]],Table2[Sharpe Ratio Z-Score])</f>
        <v>631</v>
      </c>
      <c r="AV501">
        <f>(Table2[[#This Row],[Rank 1Y]]+Table2[[#This Row],[Rank 6M]]+Table2[[#This Row],[Rank Sharpe]])/3</f>
        <v>465</v>
      </c>
    </row>
    <row r="502" spans="1:48" x14ac:dyDescent="0.3">
      <c r="A502" t="s">
        <v>1843</v>
      </c>
      <c r="B502" t="s">
        <v>1844</v>
      </c>
      <c r="C502" t="s">
        <v>3078</v>
      </c>
      <c r="D502" t="s">
        <v>179</v>
      </c>
      <c r="E502">
        <v>3873.2819063749998</v>
      </c>
      <c r="F502">
        <v>271.25</v>
      </c>
      <c r="G502">
        <v>-6.2343263959556703</v>
      </c>
      <c r="H502">
        <f>(Table2[[#This Row],[1Y Return vs Nifty]]-AVERAGE(Table2[1Y Return vs Nifty]))/_xlfn.STDEV.P(Table2[1Y Return vs Nifty])</f>
        <v>-0.60375436144821948</v>
      </c>
      <c r="I502">
        <v>2.42027257122079</v>
      </c>
      <c r="J502">
        <f>(Table2[[#This Row],[1M Return vs Nifty]]-AVERAGE(Table2[1M Return vs Nifty]))/_xlfn.STDEV.P(Table2[1M Return vs Nifty])</f>
        <v>0.35135685130241817</v>
      </c>
      <c r="K502">
        <v>15.930084028887601</v>
      </c>
      <c r="L502">
        <f>(Table2[[#This Row],[6M Return vs Nifty]]-AVERAGE(Table2[6M Return vs Nifty]))/_xlfn.STDEV.P(Table2[6M Return vs Nifty])</f>
        <v>0.3485609326785053</v>
      </c>
      <c r="M502">
        <v>9.0556873774213997</v>
      </c>
      <c r="N502">
        <f>(Table2[[#This Row],[1W Return vs Nifty]]-AVERAGE(Table2[1W Return vs Nifty]))/_xlfn.STDEV.P(Table2[1W Return vs Nifty])</f>
        <v>1.9365289519766684</v>
      </c>
      <c r="O502">
        <v>270.18</v>
      </c>
      <c r="P502">
        <v>263.27534789984003</v>
      </c>
      <c r="Q502">
        <v>239.32766873249699</v>
      </c>
      <c r="R502">
        <v>50.341005446518203</v>
      </c>
      <c r="S502" s="1">
        <f>(Table2[[#This Row],[Close Price]]-Table2[[#This Row],[20D EMA]])/Table2[[#This Row],[20D EMA]]</f>
        <v>3.9603227477977392E-3</v>
      </c>
      <c r="T502" s="1">
        <f>(Table2[[#This Row],[Close Price]]-Table2[[#This Row],[50D EMA]])/Table2[[#This Row],[50D EMA]]</f>
        <v>3.0290158815757535E-2</v>
      </c>
      <c r="U502" s="1">
        <f>(Table2[[#This Row],[Close Price]]-Table2[[#This Row],[200D EMA]])/Table2[[#This Row],[200D EMA]]</f>
        <v>0.13338337116041299</v>
      </c>
      <c r="V502">
        <v>1.17994187232959</v>
      </c>
      <c r="W502">
        <v>270</v>
      </c>
      <c r="X502">
        <v>279.85000000000002</v>
      </c>
      <c r="Y502">
        <v>255.15</v>
      </c>
      <c r="Z502">
        <v>284</v>
      </c>
      <c r="AA502">
        <v>255.15</v>
      </c>
      <c r="AB502">
        <v>284</v>
      </c>
      <c r="AC502" s="1">
        <f>(Table2[[#This Row],[Close Price]]/Table2[[#This Row],[Day Low]])-1</f>
        <v>4.6296296296295392E-3</v>
      </c>
      <c r="AD502" s="1">
        <f>(Table2[[#This Row],[Day High]]/Table2[[#This Row],[Close Price]])-1</f>
        <v>3.1705069124424057E-2</v>
      </c>
      <c r="AE502" s="1">
        <f>(Table2[[#This Row],[Close Price]]/Table2[[#This Row],[Current Week Low]])-1</f>
        <v>6.3100137174211257E-2</v>
      </c>
      <c r="AF502" s="1">
        <f>(Table2[[#This Row],[Current Week High]]/Table2[[#This Row],[Close Price]])-1</f>
        <v>4.7004608294930916E-2</v>
      </c>
      <c r="AG502" s="1">
        <f>(Table2[[#This Row],[Close Price]]/Table2[[#This Row],[Current Month Low]])-1</f>
        <v>6.3100137174211257E-2</v>
      </c>
      <c r="AH502" s="1">
        <f>(Table2[[#This Row],[Current Month High]]/Table2[[#This Row],[Close Price]])-1</f>
        <v>4.7004608294930916E-2</v>
      </c>
      <c r="AI502">
        <v>5.76958525345621</v>
      </c>
      <c r="AJ502">
        <v>35.794743429286598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-0.01</v>
      </c>
      <c r="AM502" t="s">
        <v>3120</v>
      </c>
      <c r="AN502">
        <v>-1.49</v>
      </c>
      <c r="AO502" t="s">
        <v>3120</v>
      </c>
      <c r="AP502">
        <v>-3.7166143131041003E-2</v>
      </c>
      <c r="AQ502">
        <f>(Table2[[#This Row],[Sharpe Ratio]]-AVERAGE(Table2[Sharpe Ratio]))/_xlfn.STDEV.P(Table2[Sharpe Ratio])</f>
        <v>-1.1554063987090637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0.87728597580030865</v>
      </c>
      <c r="AS502">
        <f>_xlfn.RANK.AVG(Table2[[#This Row],[1Y Return vs Nifty Z-Score]],Table2[1Y Return vs Nifty Z-Score])</f>
        <v>535</v>
      </c>
      <c r="AT502">
        <f>_xlfn.RANK.AVG(Table2[[#This Row],[6M Return vs Nifty Z-Score]],Table2[6M Return vs Nifty Z-Score])</f>
        <v>226</v>
      </c>
      <c r="AU502">
        <f>_xlfn.RANK.AVG(Table2[[#This Row],[Sharpe Ratio Z-Score]],Table2[Sharpe Ratio Z-Score])</f>
        <v>635</v>
      </c>
      <c r="AV502">
        <f>(Table2[[#This Row],[Rank 1Y]]+Table2[[#This Row],[Rank 6M]]+Table2[[#This Row],[Rank Sharpe]])/3</f>
        <v>465.33333333333331</v>
      </c>
    </row>
    <row r="503" spans="1:48" x14ac:dyDescent="0.3">
      <c r="A503" t="s">
        <v>2021</v>
      </c>
      <c r="B503" t="s">
        <v>2022</v>
      </c>
      <c r="C503" t="s">
        <v>3082</v>
      </c>
      <c r="D503" t="s">
        <v>270</v>
      </c>
      <c r="E503">
        <v>3051.6080609999999</v>
      </c>
      <c r="F503">
        <v>314.85000000000002</v>
      </c>
      <c r="G503">
        <v>-4.2663136139061102</v>
      </c>
      <c r="H503">
        <f>(Table2[[#This Row],[1Y Return vs Nifty]]-AVERAGE(Table2[1Y Return vs Nifty]))/_xlfn.STDEV.P(Table2[1Y Return vs Nifty])</f>
        <v>-0.57383368283724012</v>
      </c>
      <c r="I503">
        <v>-7.1013730959535399</v>
      </c>
      <c r="J503">
        <f>(Table2[[#This Row],[1M Return vs Nifty]]-AVERAGE(Table2[1M Return vs Nifty]))/_xlfn.STDEV.P(Table2[1M Return vs Nifty])</f>
        <v>-0.54272122541302137</v>
      </c>
      <c r="K503">
        <v>-22.140906904404801</v>
      </c>
      <c r="L503">
        <f>(Table2[[#This Row],[6M Return vs Nifty]]-AVERAGE(Table2[6M Return vs Nifty]))/_xlfn.STDEV.P(Table2[6M Return vs Nifty])</f>
        <v>-0.95089565749649596</v>
      </c>
      <c r="M503">
        <v>-1.7925038370488899</v>
      </c>
      <c r="N503">
        <f>(Table2[[#This Row],[1W Return vs Nifty]]-AVERAGE(Table2[1W Return vs Nifty]))/_xlfn.STDEV.P(Table2[1W Return vs Nifty])</f>
        <v>-0.21303434122050449</v>
      </c>
      <c r="O503">
        <v>322.95</v>
      </c>
      <c r="P503">
        <v>325.69514214270799</v>
      </c>
      <c r="Q503">
        <v>304.599661765642</v>
      </c>
      <c r="R503">
        <v>39.514109725060401</v>
      </c>
      <c r="S503" s="1">
        <f>(Table2[[#This Row],[Close Price]]-Table2[[#This Row],[20D EMA]])/Table2[[#This Row],[20D EMA]]</f>
        <v>-2.5081281932187539E-2</v>
      </c>
      <c r="T503" s="1">
        <f>(Table2[[#This Row],[Close Price]]-Table2[[#This Row],[50D EMA]])/Table2[[#This Row],[50D EMA]]</f>
        <v>-3.3298446121606616E-2</v>
      </c>
      <c r="U503" s="1">
        <f>(Table2[[#This Row],[Close Price]]-Table2[[#This Row],[200D EMA]])/Table2[[#This Row],[200D EMA]]</f>
        <v>3.3651837217877817E-2</v>
      </c>
      <c r="V503">
        <v>0.29303115118513201</v>
      </c>
      <c r="W503">
        <v>312</v>
      </c>
      <c r="X503">
        <v>316.2</v>
      </c>
      <c r="Y503">
        <v>307</v>
      </c>
      <c r="Z503">
        <v>320.7</v>
      </c>
      <c r="AA503">
        <v>307</v>
      </c>
      <c r="AB503">
        <v>335.6</v>
      </c>
      <c r="AC503" s="1">
        <f>(Table2[[#This Row],[Close Price]]/Table2[[#This Row],[Day Low]])-1</f>
        <v>9.1346153846154632E-3</v>
      </c>
      <c r="AD503" s="1">
        <f>(Table2[[#This Row],[Day High]]/Table2[[#This Row],[Close Price]])-1</f>
        <v>4.2877560743210807E-3</v>
      </c>
      <c r="AE503" s="1">
        <f>(Table2[[#This Row],[Close Price]]/Table2[[#This Row],[Current Week Low]])-1</f>
        <v>2.5570032573289936E-2</v>
      </c>
      <c r="AF503" s="1">
        <f>(Table2[[#This Row],[Current Week High]]/Table2[[#This Row],[Close Price]])-1</f>
        <v>1.8580276322057943E-2</v>
      </c>
      <c r="AG503" s="1">
        <f>(Table2[[#This Row],[Close Price]]/Table2[[#This Row],[Current Month Low]])-1</f>
        <v>2.5570032573289936E-2</v>
      </c>
      <c r="AH503" s="1">
        <f>(Table2[[#This Row],[Current Month High]]/Table2[[#This Row],[Close Price]])-1</f>
        <v>6.5904398920120677E-2</v>
      </c>
      <c r="AI503">
        <v>27.536922343973298</v>
      </c>
      <c r="AJ503">
        <v>47.816901408450697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-0.17</v>
      </c>
      <c r="AM503" t="s">
        <v>3120</v>
      </c>
      <c r="AN503">
        <v>-4.74</v>
      </c>
      <c r="AO503" t="s">
        <v>3120</v>
      </c>
      <c r="AP503">
        <v>9.3483734282337E-2</v>
      </c>
      <c r="AQ503">
        <f>(Table2[[#This Row],[Sharpe Ratio]]-AVERAGE(Table2[Sharpe Ratio]))/_xlfn.STDEV.P(Table2[Sharpe Ratio])</f>
        <v>0.36442883449925251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518</v>
      </c>
      <c r="AT503">
        <f>_xlfn.RANK.AVG(Table2[[#This Row],[6M Return vs Nifty Z-Score]],Table2[6M Return vs Nifty Z-Score])</f>
        <v>636</v>
      </c>
      <c r="AU503">
        <f>_xlfn.RANK.AVG(Table2[[#This Row],[Sharpe Ratio Z-Score]],Table2[Sharpe Ratio Z-Score])</f>
        <v>245</v>
      </c>
      <c r="AV503">
        <f>(Table2[[#This Row],[Rank 1Y]]+Table2[[#This Row],[Rank 6M]]+Table2[[#This Row],[Rank Sharpe]])/3</f>
        <v>466.33333333333331</v>
      </c>
    </row>
    <row r="504" spans="1:48" x14ac:dyDescent="0.3">
      <c r="A504" t="s">
        <v>847</v>
      </c>
      <c r="B504" t="s">
        <v>848</v>
      </c>
      <c r="C504" t="s">
        <v>3080</v>
      </c>
      <c r="D504" t="s">
        <v>288</v>
      </c>
      <c r="E504">
        <v>17883.009283020001</v>
      </c>
      <c r="F504">
        <v>2234.6</v>
      </c>
      <c r="G504">
        <v>-5.2435069615044796</v>
      </c>
      <c r="H504">
        <f>(Table2[[#This Row],[1Y Return vs Nifty]]-AVERAGE(Table2[1Y Return vs Nifty]))/_xlfn.STDEV.P(Table2[1Y Return vs Nifty])</f>
        <v>-0.58869044004987781</v>
      </c>
      <c r="I504">
        <v>3.90657398903158</v>
      </c>
      <c r="J504">
        <f>(Table2[[#This Row],[1M Return vs Nifty]]-AVERAGE(Table2[1M Return vs Nifty]))/_xlfn.STDEV.P(Table2[1M Return vs Nifty])</f>
        <v>0.49091985957912304</v>
      </c>
      <c r="K504">
        <v>-8.8595112869216504</v>
      </c>
      <c r="L504">
        <f>(Table2[[#This Row],[6M Return vs Nifty]]-AVERAGE(Table2[6M Return vs Nifty]))/_xlfn.STDEV.P(Table2[6M Return vs Nifty])</f>
        <v>-0.49756894761126608</v>
      </c>
      <c r="M504">
        <v>4.45925131872119</v>
      </c>
      <c r="N504">
        <f>(Table2[[#This Row],[1W Return vs Nifty]]-AVERAGE(Table2[1W Return vs Nifty]))/_xlfn.STDEV.P(Table2[1W Return vs Nifty])</f>
        <v>1.0257476027199752</v>
      </c>
      <c r="O504">
        <v>2140.86</v>
      </c>
      <c r="P504">
        <v>2094.2658295087499</v>
      </c>
      <c r="Q504">
        <v>2001.67687738683</v>
      </c>
      <c r="R504">
        <v>72.702469662071096</v>
      </c>
      <c r="S504" s="1">
        <f>(Table2[[#This Row],[Close Price]]-Table2[[#This Row],[20D EMA]])/Table2[[#This Row],[20D EMA]]</f>
        <v>4.3786142017693722E-2</v>
      </c>
      <c r="T504" s="1">
        <f>(Table2[[#This Row],[Close Price]]-Table2[[#This Row],[50D EMA]])/Table2[[#This Row],[50D EMA]]</f>
        <v>6.7008766754394336E-2</v>
      </c>
      <c r="U504" s="1">
        <f>(Table2[[#This Row],[Close Price]]-Table2[[#This Row],[200D EMA]])/Table2[[#This Row],[200D EMA]]</f>
        <v>0.11636399722878789</v>
      </c>
      <c r="V504">
        <v>0.89732150030698998</v>
      </c>
      <c r="W504">
        <v>2176.3000000000002</v>
      </c>
      <c r="X504">
        <v>2246</v>
      </c>
      <c r="Y504">
        <v>2060</v>
      </c>
      <c r="Z504">
        <v>2246</v>
      </c>
      <c r="AA504">
        <v>2060</v>
      </c>
      <c r="AB504">
        <v>2246</v>
      </c>
      <c r="AC504" s="1">
        <f>(Table2[[#This Row],[Close Price]]/Table2[[#This Row],[Day Low]])-1</f>
        <v>2.6788586132426406E-2</v>
      </c>
      <c r="AD504" s="1">
        <f>(Table2[[#This Row],[Day High]]/Table2[[#This Row],[Close Price]])-1</f>
        <v>5.1015841761390401E-3</v>
      </c>
      <c r="AE504" s="1">
        <f>(Table2[[#This Row],[Close Price]]/Table2[[#This Row],[Current Week Low]])-1</f>
        <v>8.4757281553398123E-2</v>
      </c>
      <c r="AF504" s="1">
        <f>(Table2[[#This Row],[Current Week High]]/Table2[[#This Row],[Close Price]])-1</f>
        <v>5.1015841761390401E-3</v>
      </c>
      <c r="AG504" s="1">
        <f>(Table2[[#This Row],[Close Price]]/Table2[[#This Row],[Current Month Low]])-1</f>
        <v>8.4757281553398123E-2</v>
      </c>
      <c r="AH504" s="1">
        <f>(Table2[[#This Row],[Current Month High]]/Table2[[#This Row],[Close Price]])-1</f>
        <v>5.1015841761390401E-3</v>
      </c>
      <c r="AI504">
        <v>5.4506399355589403</v>
      </c>
      <c r="AJ504">
        <v>27.691428571428499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0.02</v>
      </c>
      <c r="AM504" t="s">
        <v>3121</v>
      </c>
      <c r="AN504">
        <v>5.33</v>
      </c>
      <c r="AO504" t="s">
        <v>3121</v>
      </c>
      <c r="AP504">
        <v>4.8580257456020001E-2</v>
      </c>
      <c r="AQ504">
        <f>(Table2[[#This Row],[Sharpe Ratio]]-AVERAGE(Table2[Sharpe Ratio]))/_xlfn.STDEV.P(Table2[Sharpe Ratio])</f>
        <v>-0.15792822794374392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0.27247984669421044</v>
      </c>
      <c r="AS504">
        <f>_xlfn.RANK.AVG(Table2[[#This Row],[1Y Return vs Nifty Z-Score]],Table2[1Y Return vs Nifty Z-Score])</f>
        <v>528</v>
      </c>
      <c r="AT504">
        <f>_xlfn.RANK.AVG(Table2[[#This Row],[6M Return vs Nifty Z-Score]],Table2[6M Return vs Nifty Z-Score])</f>
        <v>480</v>
      </c>
      <c r="AU504">
        <f>_xlfn.RANK.AVG(Table2[[#This Row],[Sharpe Ratio Z-Score]],Table2[Sharpe Ratio Z-Score])</f>
        <v>391</v>
      </c>
      <c r="AV504">
        <f>(Table2[[#This Row],[Rank 1Y]]+Table2[[#This Row],[Rank 6M]]+Table2[[#This Row],[Rank Sharpe]])/3</f>
        <v>466.33333333333331</v>
      </c>
    </row>
    <row r="505" spans="1:48" x14ac:dyDescent="0.3">
      <c r="A505" t="s">
        <v>618</v>
      </c>
      <c r="B505" t="s">
        <v>619</v>
      </c>
      <c r="C505" t="s">
        <v>3090</v>
      </c>
      <c r="D505" t="s">
        <v>380</v>
      </c>
      <c r="E505">
        <v>29655.48882712</v>
      </c>
      <c r="F505">
        <v>6598.6</v>
      </c>
      <c r="G505">
        <v>12.8464952821558</v>
      </c>
      <c r="H505">
        <f>(Table2[[#This Row],[1Y Return vs Nifty]]-AVERAGE(Table2[1Y Return vs Nifty]))/_xlfn.STDEV.P(Table2[1Y Return vs Nifty])</f>
        <v>-0.31365912514105893</v>
      </c>
      <c r="I505">
        <v>4.6741964431829999</v>
      </c>
      <c r="J505">
        <f>(Table2[[#This Row],[1M Return vs Nifty]]-AVERAGE(Table2[1M Return vs Nifty]))/_xlfn.STDEV.P(Table2[1M Return vs Nifty])</f>
        <v>0.56299924915537469</v>
      </c>
      <c r="K505">
        <v>1.29388708058417</v>
      </c>
      <c r="L505">
        <f>(Table2[[#This Row],[6M Return vs Nifty]]-AVERAGE(Table2[6M Return vs Nifty]))/_xlfn.STDEV.P(Table2[6M Return vs Nifty])</f>
        <v>-0.15100847997211916</v>
      </c>
      <c r="M505">
        <v>3.4653902648579402</v>
      </c>
      <c r="N505">
        <f>(Table2[[#This Row],[1W Return vs Nifty]]-AVERAGE(Table2[1W Return vs Nifty]))/_xlfn.STDEV.P(Table2[1W Return vs Nifty])</f>
        <v>0.82881456589508762</v>
      </c>
      <c r="O505">
        <v>6724.21</v>
      </c>
      <c r="P505">
        <v>6430.8409011181402</v>
      </c>
      <c r="Q505">
        <v>5762.6372321527897</v>
      </c>
      <c r="R505">
        <v>39.2959094169127</v>
      </c>
      <c r="S505" s="1">
        <f>(Table2[[#This Row],[Close Price]]-Table2[[#This Row],[20D EMA]])/Table2[[#This Row],[20D EMA]]</f>
        <v>-1.8680261324378576E-2</v>
      </c>
      <c r="T505" s="1">
        <f>(Table2[[#This Row],[Close Price]]-Table2[[#This Row],[50D EMA]])/Table2[[#This Row],[50D EMA]]</f>
        <v>2.6086650480295917E-2</v>
      </c>
      <c r="U505" s="1">
        <f>(Table2[[#This Row],[Close Price]]-Table2[[#This Row],[200D EMA]])/Table2[[#This Row],[200D EMA]]</f>
        <v>0.14506600609577397</v>
      </c>
      <c r="V505">
        <v>1.06379934528738</v>
      </c>
      <c r="W505">
        <v>6350</v>
      </c>
      <c r="X505">
        <v>6649</v>
      </c>
      <c r="Y505">
        <v>6350</v>
      </c>
      <c r="Z505">
        <v>7196.85</v>
      </c>
      <c r="AA505">
        <v>6350</v>
      </c>
      <c r="AB505">
        <v>7196.85</v>
      </c>
      <c r="AC505" s="1">
        <f>(Table2[[#This Row],[Close Price]]/Table2[[#This Row],[Day Low]])-1</f>
        <v>3.9149606299212714E-2</v>
      </c>
      <c r="AD505" s="1">
        <f>(Table2[[#This Row],[Day High]]/Table2[[#This Row],[Close Price]])-1</f>
        <v>7.6379838147484502E-3</v>
      </c>
      <c r="AE505" s="1">
        <f>(Table2[[#This Row],[Close Price]]/Table2[[#This Row],[Current Week Low]])-1</f>
        <v>3.9149606299212714E-2</v>
      </c>
      <c r="AF505" s="1">
        <f>(Table2[[#This Row],[Current Week High]]/Table2[[#This Row],[Close Price]])-1</f>
        <v>9.0663170975661567E-2</v>
      </c>
      <c r="AG505" s="1">
        <f>(Table2[[#This Row],[Close Price]]/Table2[[#This Row],[Current Month Low]])-1</f>
        <v>3.9149606299212714E-2</v>
      </c>
      <c r="AH505" s="1">
        <f>(Table2[[#This Row],[Current Month High]]/Table2[[#This Row],[Close Price]])-1</f>
        <v>9.0663170975661567E-2</v>
      </c>
      <c r="AI505">
        <v>9.0663170975661505</v>
      </c>
      <c r="AJ505">
        <v>41.661657363675303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0.15</v>
      </c>
      <c r="AM505" t="s">
        <v>3121</v>
      </c>
      <c r="AN505">
        <v>-0.43</v>
      </c>
      <c r="AO505" t="s">
        <v>3120</v>
      </c>
      <c r="AP505">
        <v>-4.0498995792508999E-2</v>
      </c>
      <c r="AQ505">
        <f>(Table2[[#This Row],[Sharpe Ratio]]-AVERAGE(Table2[Sharpe Ratio]))/_xlfn.STDEV.P(Table2[Sharpe Ratio])</f>
        <v>-1.1941770964110159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-0.26703088647373163</v>
      </c>
      <c r="AS505">
        <f>_xlfn.RANK.AVG(Table2[[#This Row],[1Y Return vs Nifty Z-Score]],Table2[1Y Return vs Nifty Z-Score])</f>
        <v>395</v>
      </c>
      <c r="AT505">
        <f>_xlfn.RANK.AVG(Table2[[#This Row],[6M Return vs Nifty Z-Score]],Table2[6M Return vs Nifty Z-Score])</f>
        <v>362</v>
      </c>
      <c r="AU505">
        <f>_xlfn.RANK.AVG(Table2[[#This Row],[Sharpe Ratio Z-Score]],Table2[Sharpe Ratio Z-Score])</f>
        <v>643</v>
      </c>
      <c r="AV505">
        <f>(Table2[[#This Row],[Rank 1Y]]+Table2[[#This Row],[Rank 6M]]+Table2[[#This Row],[Rank Sharpe]])/3</f>
        <v>466.66666666666669</v>
      </c>
    </row>
    <row r="506" spans="1:48" x14ac:dyDescent="0.3">
      <c r="A506" t="s">
        <v>1345</v>
      </c>
      <c r="B506" t="s">
        <v>1346</v>
      </c>
      <c r="C506" t="s">
        <v>3085</v>
      </c>
      <c r="D506" t="s">
        <v>83</v>
      </c>
      <c r="E506">
        <v>8039.9568549639998</v>
      </c>
      <c r="F506">
        <v>198.92</v>
      </c>
      <c r="G506">
        <v>-3.8154664243442298</v>
      </c>
      <c r="H506">
        <f>(Table2[[#This Row],[1Y Return vs Nifty]]-AVERAGE(Table2[1Y Return vs Nifty]))/_xlfn.STDEV.P(Table2[1Y Return vs Nifty])</f>
        <v>-0.56697922844315052</v>
      </c>
      <c r="I506">
        <v>-6.2737742052604801</v>
      </c>
      <c r="J506">
        <f>(Table2[[#This Row],[1M Return vs Nifty]]-AVERAGE(Table2[1M Return vs Nifty]))/_xlfn.STDEV.P(Table2[1M Return vs Nifty])</f>
        <v>-0.4650100764848899</v>
      </c>
      <c r="K506">
        <v>-9.9615869823308998</v>
      </c>
      <c r="L506">
        <f>(Table2[[#This Row],[6M Return vs Nifty]]-AVERAGE(Table2[6M Return vs Nifty]))/_xlfn.STDEV.P(Table2[6M Return vs Nifty])</f>
        <v>-0.53518550263555109</v>
      </c>
      <c r="M506">
        <v>-2.26468765147039</v>
      </c>
      <c r="N506">
        <f>(Table2[[#This Row],[1W Return vs Nifty]]-AVERAGE(Table2[1W Return vs Nifty]))/_xlfn.STDEV.P(Table2[1W Return vs Nifty])</f>
        <v>-0.30659731177069166</v>
      </c>
      <c r="O506">
        <v>205.89</v>
      </c>
      <c r="P506">
        <v>210.11257556121799</v>
      </c>
      <c r="Q506">
        <v>197.97243880318601</v>
      </c>
      <c r="R506">
        <v>27.7937217902364</v>
      </c>
      <c r="S506" s="1">
        <f>(Table2[[#This Row],[Close Price]]-Table2[[#This Row],[20D EMA]])/Table2[[#This Row],[20D EMA]]</f>
        <v>-3.3853028316091112E-2</v>
      </c>
      <c r="T506" s="1">
        <f>(Table2[[#This Row],[Close Price]]-Table2[[#This Row],[50D EMA]])/Table2[[#This Row],[50D EMA]]</f>
        <v>-5.3269422505160618E-2</v>
      </c>
      <c r="U506" s="1">
        <f>(Table2[[#This Row],[Close Price]]-Table2[[#This Row],[200D EMA]])/Table2[[#This Row],[200D EMA]]</f>
        <v>4.7863288574021929E-3</v>
      </c>
      <c r="V506">
        <v>0.46564787757473503</v>
      </c>
      <c r="W506">
        <v>198.01</v>
      </c>
      <c r="X506">
        <v>204.9</v>
      </c>
      <c r="Y506">
        <v>197.14</v>
      </c>
      <c r="Z506">
        <v>204.9</v>
      </c>
      <c r="AA506">
        <v>197.14</v>
      </c>
      <c r="AB506">
        <v>213</v>
      </c>
      <c r="AC506" s="1">
        <f>(Table2[[#This Row],[Close Price]]/Table2[[#This Row],[Day Low]])-1</f>
        <v>4.5957274885106703E-3</v>
      </c>
      <c r="AD506" s="1">
        <f>(Table2[[#This Row],[Day High]]/Table2[[#This Row],[Close Price]])-1</f>
        <v>3.0062336617735941E-2</v>
      </c>
      <c r="AE506" s="1">
        <f>(Table2[[#This Row],[Close Price]]/Table2[[#This Row],[Current Week Low]])-1</f>
        <v>9.0291163640052741E-3</v>
      </c>
      <c r="AF506" s="1">
        <f>(Table2[[#This Row],[Current Week High]]/Table2[[#This Row],[Close Price]])-1</f>
        <v>3.0062336617735941E-2</v>
      </c>
      <c r="AG506" s="1">
        <f>(Table2[[#This Row],[Close Price]]/Table2[[#This Row],[Current Month Low]])-1</f>
        <v>9.0291163640052741E-3</v>
      </c>
      <c r="AH506" s="1">
        <f>(Table2[[#This Row],[Current Month High]]/Table2[[#This Row],[Close Price]])-1</f>
        <v>7.0782224009652284E-2</v>
      </c>
      <c r="AI506">
        <v>28.694952744822</v>
      </c>
      <c r="AJ506">
        <v>35.319727891156397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-0.2</v>
      </c>
      <c r="AM506" t="s">
        <v>3120</v>
      </c>
      <c r="AN506">
        <v>-6.77</v>
      </c>
      <c r="AO506" t="s">
        <v>3120</v>
      </c>
      <c r="AP506">
        <v>4.7291307717929998E-2</v>
      </c>
      <c r="AQ506">
        <f>(Table2[[#This Row],[Sharpe Ratio]]-AVERAGE(Table2[Sharpe Ratio]))/_xlfn.STDEV.P(Table2[Sharpe Ratio])</f>
        <v>-0.17292243432623861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514</v>
      </c>
      <c r="AT506">
        <f>_xlfn.RANK.AVG(Table2[[#This Row],[6M Return vs Nifty Z-Score]],Table2[6M Return vs Nifty Z-Score])</f>
        <v>493</v>
      </c>
      <c r="AU506">
        <f>_xlfn.RANK.AVG(Table2[[#This Row],[Sharpe Ratio Z-Score]],Table2[Sharpe Ratio Z-Score])</f>
        <v>393</v>
      </c>
      <c r="AV506">
        <f>(Table2[[#This Row],[Rank 1Y]]+Table2[[#This Row],[Rank 6M]]+Table2[[#This Row],[Rank Sharpe]])/3</f>
        <v>466.66666666666669</v>
      </c>
    </row>
    <row r="507" spans="1:48" x14ac:dyDescent="0.3">
      <c r="A507" t="s">
        <v>1191</v>
      </c>
      <c r="B507" t="s">
        <v>1192</v>
      </c>
      <c r="C507" t="s">
        <v>3090</v>
      </c>
      <c r="D507" t="s">
        <v>380</v>
      </c>
      <c r="E507">
        <v>9802.4129629300005</v>
      </c>
      <c r="F507">
        <v>667.1</v>
      </c>
      <c r="G507">
        <v>-3.7895724681508902</v>
      </c>
      <c r="H507">
        <f>(Table2[[#This Row],[1Y Return vs Nifty]]-AVERAGE(Table2[1Y Return vs Nifty]))/_xlfn.STDEV.P(Table2[1Y Return vs Nifty])</f>
        <v>-0.56658554972912267</v>
      </c>
      <c r="I507">
        <v>-7.9199476133352302</v>
      </c>
      <c r="J507">
        <f>(Table2[[#This Row],[1M Return vs Nifty]]-AVERAGE(Table2[1M Return vs Nifty]))/_xlfn.STDEV.P(Table2[1M Return vs Nifty])</f>
        <v>-0.61958498990616939</v>
      </c>
      <c r="K507">
        <v>-12.5521542242446</v>
      </c>
      <c r="L507">
        <f>(Table2[[#This Row],[6M Return vs Nifty]]-AVERAGE(Table2[6M Return vs Nifty]))/_xlfn.STDEV.P(Table2[6M Return vs Nifty])</f>
        <v>-0.6236079364170799</v>
      </c>
      <c r="M507">
        <v>-2.9036530963567602</v>
      </c>
      <c r="N507">
        <f>(Table2[[#This Row],[1W Return vs Nifty]]-AVERAGE(Table2[1W Return vs Nifty]))/_xlfn.STDEV.P(Table2[1W Return vs Nifty])</f>
        <v>-0.43320797328973365</v>
      </c>
      <c r="O507">
        <v>677.82</v>
      </c>
      <c r="P507">
        <v>681.47470271084899</v>
      </c>
      <c r="Q507">
        <v>672.02831416991603</v>
      </c>
      <c r="R507">
        <v>45.316686501322003</v>
      </c>
      <c r="S507" s="1">
        <f>(Table2[[#This Row],[Close Price]]-Table2[[#This Row],[20D EMA]])/Table2[[#This Row],[20D EMA]]</f>
        <v>-1.581540822047155E-2</v>
      </c>
      <c r="T507" s="1">
        <f>(Table2[[#This Row],[Close Price]]-Table2[[#This Row],[50D EMA]])/Table2[[#This Row],[50D EMA]]</f>
        <v>-2.1093523580064832E-2</v>
      </c>
      <c r="U507" s="1">
        <f>(Table2[[#This Row],[Close Price]]-Table2[[#This Row],[200D EMA]])/Table2[[#This Row],[200D EMA]]</f>
        <v>-7.3334918574129142E-3</v>
      </c>
      <c r="V507">
        <v>0.70443757052572697</v>
      </c>
      <c r="W507">
        <v>665.15</v>
      </c>
      <c r="X507">
        <v>673.7</v>
      </c>
      <c r="Y507">
        <v>639.20000000000005</v>
      </c>
      <c r="Z507">
        <v>673.7</v>
      </c>
      <c r="AA507">
        <v>639.20000000000005</v>
      </c>
      <c r="AB507">
        <v>720.5</v>
      </c>
      <c r="AC507" s="1">
        <f>(Table2[[#This Row],[Close Price]]/Table2[[#This Row],[Day Low]])-1</f>
        <v>2.9316695482222155E-3</v>
      </c>
      <c r="AD507" s="1">
        <f>(Table2[[#This Row],[Day High]]/Table2[[#This Row],[Close Price]])-1</f>
        <v>9.893569180033035E-3</v>
      </c>
      <c r="AE507" s="1">
        <f>(Table2[[#This Row],[Close Price]]/Table2[[#This Row],[Current Week Low]])-1</f>
        <v>4.3648310387985001E-2</v>
      </c>
      <c r="AF507" s="1">
        <f>(Table2[[#This Row],[Current Week High]]/Table2[[#This Row],[Close Price]])-1</f>
        <v>9.893569180033035E-3</v>
      </c>
      <c r="AG507" s="1">
        <f>(Table2[[#This Row],[Close Price]]/Table2[[#This Row],[Current Month Low]])-1</f>
        <v>4.3648310387985001E-2</v>
      </c>
      <c r="AH507" s="1">
        <f>(Table2[[#This Row],[Current Month High]]/Table2[[#This Row],[Close Price]])-1</f>
        <v>8.0047968820266879E-2</v>
      </c>
      <c r="AI507">
        <v>22.155598860740501</v>
      </c>
      <c r="AJ507">
        <v>25.3947368421052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-0.01</v>
      </c>
      <c r="AM507" t="s">
        <v>3120</v>
      </c>
      <c r="AN507">
        <v>-0.26</v>
      </c>
      <c r="AO507" t="s">
        <v>3120</v>
      </c>
      <c r="AP507">
        <v>5.7564928907144999E-2</v>
      </c>
      <c r="AQ507">
        <f>(Table2[[#This Row],[Sharpe Ratio]]-AVERAGE(Table2[Sharpe Ratio]))/_xlfn.STDEV.P(Table2[Sharpe Ratio])</f>
        <v>-5.3410562098445351E-2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513</v>
      </c>
      <c r="AT507">
        <f>_xlfn.RANK.AVG(Table2[[#This Row],[6M Return vs Nifty Z-Score]],Table2[6M Return vs Nifty Z-Score])</f>
        <v>531</v>
      </c>
      <c r="AU507">
        <f>_xlfn.RANK.AVG(Table2[[#This Row],[Sharpe Ratio Z-Score]],Table2[Sharpe Ratio Z-Score])</f>
        <v>357</v>
      </c>
      <c r="AV507">
        <f>(Table2[[#This Row],[Rank 1Y]]+Table2[[#This Row],[Rank 6M]]+Table2[[#This Row],[Rank Sharpe]])/3</f>
        <v>467</v>
      </c>
    </row>
    <row r="508" spans="1:48" x14ac:dyDescent="0.3">
      <c r="A508" t="s">
        <v>597</v>
      </c>
      <c r="B508" t="s">
        <v>598</v>
      </c>
      <c r="C508" t="s">
        <v>3082</v>
      </c>
      <c r="D508" t="s">
        <v>523</v>
      </c>
      <c r="E508">
        <v>31504.815123431999</v>
      </c>
      <c r="F508">
        <v>71.260000000000005</v>
      </c>
      <c r="G508">
        <v>-6.2353077364668099</v>
      </c>
      <c r="H508">
        <f>(Table2[[#This Row],[1Y Return vs Nifty]]-AVERAGE(Table2[1Y Return vs Nifty]))/_xlfn.STDEV.P(Table2[1Y Return vs Nifty])</f>
        <v>-0.60376928125682516</v>
      </c>
      <c r="I508">
        <v>-0.60892277782999005</v>
      </c>
      <c r="J508">
        <f>(Table2[[#This Row],[1M Return vs Nifty]]-AVERAGE(Table2[1M Return vs Nifty]))/_xlfn.STDEV.P(Table2[1M Return vs Nifty])</f>
        <v>6.6916824195380309E-2</v>
      </c>
      <c r="K508">
        <v>-8.5170708801423292</v>
      </c>
      <c r="L508">
        <f>(Table2[[#This Row],[6M Return vs Nifty]]-AVERAGE(Table2[6M Return vs Nifty]))/_xlfn.STDEV.P(Table2[6M Return vs Nifty])</f>
        <v>-0.48588061398970894</v>
      </c>
      <c r="M508">
        <v>1.11221590511841</v>
      </c>
      <c r="N508">
        <f>(Table2[[#This Row],[1W Return vs Nifty]]-AVERAGE(Table2[1W Return vs Nifty]))/_xlfn.STDEV.P(Table2[1W Return vs Nifty])</f>
        <v>0.36253432376203554</v>
      </c>
      <c r="O508">
        <v>72.72</v>
      </c>
      <c r="P508">
        <v>72.252143139251501</v>
      </c>
      <c r="Q508">
        <v>67.760012536728397</v>
      </c>
      <c r="R508">
        <v>38.896294527593597</v>
      </c>
      <c r="S508" s="1">
        <f>(Table2[[#This Row],[Close Price]]-Table2[[#This Row],[20D EMA]])/Table2[[#This Row],[20D EMA]]</f>
        <v>-2.0077007700769992E-2</v>
      </c>
      <c r="T508" s="1">
        <f>(Table2[[#This Row],[Close Price]]-Table2[[#This Row],[50D EMA]])/Table2[[#This Row],[50D EMA]]</f>
        <v>-1.3731677651960294E-2</v>
      </c>
      <c r="U508" s="1">
        <f>(Table2[[#This Row],[Close Price]]-Table2[[#This Row],[200D EMA]])/Table2[[#This Row],[200D EMA]]</f>
        <v>5.1652697988721415E-2</v>
      </c>
      <c r="V508">
        <v>0.76869552216923598</v>
      </c>
      <c r="W508">
        <v>71.14</v>
      </c>
      <c r="X508">
        <v>73.44</v>
      </c>
      <c r="Y508">
        <v>69.41</v>
      </c>
      <c r="Z508">
        <v>73.44</v>
      </c>
      <c r="AA508">
        <v>69.41</v>
      </c>
      <c r="AB508">
        <v>74.45</v>
      </c>
      <c r="AC508" s="1">
        <f>(Table2[[#This Row],[Close Price]]/Table2[[#This Row],[Day Low]])-1</f>
        <v>1.6868147315154403E-3</v>
      </c>
      <c r="AD508" s="1">
        <f>(Table2[[#This Row],[Day High]]/Table2[[#This Row],[Close Price]])-1</f>
        <v>3.0592197586303493E-2</v>
      </c>
      <c r="AE508" s="1">
        <f>(Table2[[#This Row],[Close Price]]/Table2[[#This Row],[Current Week Low]])-1</f>
        <v>2.6653219997118782E-2</v>
      </c>
      <c r="AF508" s="1">
        <f>(Table2[[#This Row],[Current Week High]]/Table2[[#This Row],[Close Price]])-1</f>
        <v>3.0592197586303493E-2</v>
      </c>
      <c r="AG508" s="1">
        <f>(Table2[[#This Row],[Close Price]]/Table2[[#This Row],[Current Month Low]])-1</f>
        <v>2.6653219997118782E-2</v>
      </c>
      <c r="AH508" s="1">
        <f>(Table2[[#This Row],[Current Month High]]/Table2[[#This Row],[Close Price]])-1</f>
        <v>4.4765646926747005E-2</v>
      </c>
      <c r="AI508">
        <v>12.2649452708391</v>
      </c>
      <c r="AJ508">
        <v>23.1806395851339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0.14000000000000001</v>
      </c>
      <c r="AM508" t="s">
        <v>3121</v>
      </c>
      <c r="AN508">
        <v>-2.38</v>
      </c>
      <c r="AO508" t="s">
        <v>3120</v>
      </c>
      <c r="AP508">
        <v>4.9145486607209E-2</v>
      </c>
      <c r="AQ508">
        <f>(Table2[[#This Row],[Sharpe Ratio]]-AVERAGE(Table2[Sharpe Ratio]))/_xlfn.STDEV.P(Table2[Sharpe Ratio])</f>
        <v>-0.15135298121698729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-0.81155172850610557</v>
      </c>
      <c r="AS508">
        <f>_xlfn.RANK.AVG(Table2[[#This Row],[1Y Return vs Nifty Z-Score]],Table2[1Y Return vs Nifty Z-Score])</f>
        <v>536</v>
      </c>
      <c r="AT508">
        <f>_xlfn.RANK.AVG(Table2[[#This Row],[6M Return vs Nifty Z-Score]],Table2[6M Return vs Nifty Z-Score])</f>
        <v>478</v>
      </c>
      <c r="AU508">
        <f>_xlfn.RANK.AVG(Table2[[#This Row],[Sharpe Ratio Z-Score]],Table2[Sharpe Ratio Z-Score])</f>
        <v>387</v>
      </c>
      <c r="AV508">
        <f>(Table2[[#This Row],[Rank 1Y]]+Table2[[#This Row],[Rank 6M]]+Table2[[#This Row],[Rank Sharpe]])/3</f>
        <v>467</v>
      </c>
    </row>
    <row r="509" spans="1:48" x14ac:dyDescent="0.3">
      <c r="A509" t="s">
        <v>337</v>
      </c>
      <c r="B509" t="s">
        <v>338</v>
      </c>
      <c r="C509" t="s">
        <v>3076</v>
      </c>
      <c r="D509" t="s">
        <v>24</v>
      </c>
      <c r="E509">
        <v>75026.392121519995</v>
      </c>
      <c r="F509">
        <v>23.94</v>
      </c>
      <c r="G509">
        <v>17.0030886563686</v>
      </c>
      <c r="H509">
        <f>(Table2[[#This Row],[1Y Return vs Nifty]]-AVERAGE(Table2[1Y Return vs Nifty]))/_xlfn.STDEV.P(Table2[1Y Return vs Nifty])</f>
        <v>-0.25046436563506341</v>
      </c>
      <c r="I509">
        <v>-7.6869357439387098</v>
      </c>
      <c r="J509">
        <f>(Table2[[#This Row],[1M Return vs Nifty]]-AVERAGE(Table2[1M Return vs Nifty]))/_xlfn.STDEV.P(Table2[1M Return vs Nifty])</f>
        <v>-0.59770528430442393</v>
      </c>
      <c r="K509">
        <v>-35.625286470688401</v>
      </c>
      <c r="L509">
        <f>(Table2[[#This Row],[6M Return vs Nifty]]-AVERAGE(Table2[6M Return vs Nifty]))/_xlfn.STDEV.P(Table2[6M Return vs Nifty])</f>
        <v>-1.4111507089746897</v>
      </c>
      <c r="M509">
        <v>-5.2160536378818403</v>
      </c>
      <c r="N509">
        <f>(Table2[[#This Row],[1W Return vs Nifty]]-AVERAGE(Table2[1W Return vs Nifty]))/_xlfn.STDEV.P(Table2[1W Return vs Nifty])</f>
        <v>-0.89140890512814708</v>
      </c>
      <c r="O509">
        <v>24.7</v>
      </c>
      <c r="P509">
        <v>24.545848708422302</v>
      </c>
      <c r="Q509">
        <v>22.958191083468598</v>
      </c>
      <c r="R509">
        <v>40.249248800925997</v>
      </c>
      <c r="S509" s="1">
        <f>(Table2[[#This Row],[Close Price]]-Table2[[#This Row],[20D EMA]])/Table2[[#This Row],[20D EMA]]</f>
        <v>-3.0769230769230691E-2</v>
      </c>
      <c r="T509" s="1">
        <f>(Table2[[#This Row],[Close Price]]-Table2[[#This Row],[50D EMA]])/Table2[[#This Row],[50D EMA]]</f>
        <v>-2.4682328796983836E-2</v>
      </c>
      <c r="U509" s="1">
        <f>(Table2[[#This Row],[Close Price]]-Table2[[#This Row],[200D EMA]])/Table2[[#This Row],[200D EMA]]</f>
        <v>4.2765081663527466E-2</v>
      </c>
      <c r="V509">
        <v>1.1006202898425601</v>
      </c>
      <c r="W509">
        <v>23.84</v>
      </c>
      <c r="X509">
        <v>24.33</v>
      </c>
      <c r="Y509">
        <v>23.16</v>
      </c>
      <c r="Z509">
        <v>24.75</v>
      </c>
      <c r="AA509">
        <v>23.16</v>
      </c>
      <c r="AB509">
        <v>26.94</v>
      </c>
      <c r="AC509" s="1">
        <f>(Table2[[#This Row],[Close Price]]/Table2[[#This Row],[Day Low]])-1</f>
        <v>4.1946308724831738E-3</v>
      </c>
      <c r="AD509" s="1">
        <f>(Table2[[#This Row],[Day High]]/Table2[[#This Row],[Close Price]])-1</f>
        <v>1.6290726817042467E-2</v>
      </c>
      <c r="AE509" s="1">
        <f>(Table2[[#This Row],[Close Price]]/Table2[[#This Row],[Current Week Low]])-1</f>
        <v>3.3678756476684057E-2</v>
      </c>
      <c r="AF509" s="1">
        <f>(Table2[[#This Row],[Current Week High]]/Table2[[#This Row],[Close Price]])-1</f>
        <v>3.3834586466165328E-2</v>
      </c>
      <c r="AG509" s="1">
        <f>(Table2[[#This Row],[Close Price]]/Table2[[#This Row],[Current Month Low]])-1</f>
        <v>3.3678756476684057E-2</v>
      </c>
      <c r="AH509" s="1">
        <f>(Table2[[#This Row],[Current Month High]]/Table2[[#This Row],[Close Price]])-1</f>
        <v>0.12531328320802015</v>
      </c>
      <c r="AI509">
        <v>37.218045112781901</v>
      </c>
      <c r="AJ509">
        <v>52.484076433120997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-0.01</v>
      </c>
      <c r="AM509" t="s">
        <v>3120</v>
      </c>
      <c r="AN509">
        <v>-3.86</v>
      </c>
      <c r="AO509" t="s">
        <v>3120</v>
      </c>
      <c r="AP509">
        <v>6.5829130561718005E-2</v>
      </c>
      <c r="AQ509">
        <f>(Table2[[#This Row],[Sharpe Ratio]]-AVERAGE(Table2[Sharpe Ratio]))/_xlfn.STDEV.P(Table2[Sharpe Ratio])</f>
        <v>4.2725960167226545E-2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-3.1080033038750976</v>
      </c>
      <c r="AS509">
        <f>_xlfn.RANK.AVG(Table2[[#This Row],[1Y Return vs Nifty Z-Score]],Table2[1Y Return vs Nifty Z-Score])</f>
        <v>364</v>
      </c>
      <c r="AT509">
        <f>_xlfn.RANK.AVG(Table2[[#This Row],[6M Return vs Nifty Z-Score]],Table2[6M Return vs Nifty Z-Score])</f>
        <v>708</v>
      </c>
      <c r="AU509">
        <f>_xlfn.RANK.AVG(Table2[[#This Row],[Sharpe Ratio Z-Score]],Table2[Sharpe Ratio Z-Score])</f>
        <v>331</v>
      </c>
      <c r="AV509">
        <f>(Table2[[#This Row],[Rank 1Y]]+Table2[[#This Row],[Rank 6M]]+Table2[[#This Row],[Rank Sharpe]])/3</f>
        <v>467.66666666666669</v>
      </c>
    </row>
    <row r="510" spans="1:48" x14ac:dyDescent="0.3">
      <c r="A510" t="s">
        <v>1384</v>
      </c>
      <c r="B510" t="s">
        <v>1385</v>
      </c>
      <c r="C510" t="s">
        <v>3087</v>
      </c>
      <c r="D510" t="s">
        <v>426</v>
      </c>
      <c r="E510">
        <v>7767.2666421800004</v>
      </c>
      <c r="F510">
        <v>579.65</v>
      </c>
      <c r="G510">
        <v>-6.6132941774392098</v>
      </c>
      <c r="H510">
        <f>(Table2[[#This Row],[1Y Return vs Nifty]]-AVERAGE(Table2[1Y Return vs Nifty]))/_xlfn.STDEV.P(Table2[1Y Return vs Nifty])</f>
        <v>-0.60951599739749207</v>
      </c>
      <c r="I510">
        <v>-10.1951991093303</v>
      </c>
      <c r="J510">
        <f>(Table2[[#This Row],[1M Return vs Nifty]]-AVERAGE(Table2[1M Return vs Nifty]))/_xlfn.STDEV.P(Table2[1M Return vs Nifty])</f>
        <v>-0.83323004168500647</v>
      </c>
      <c r="K510">
        <v>-52.926859996619001</v>
      </c>
      <c r="L510">
        <f>(Table2[[#This Row],[6M Return vs Nifty]]-AVERAGE(Table2[6M Return vs Nifty]))/_xlfn.STDEV.P(Table2[6M Return vs Nifty])</f>
        <v>-2.0016959820951534</v>
      </c>
      <c r="M510">
        <v>-8.3402487003788597</v>
      </c>
      <c r="N510">
        <f>(Table2[[#This Row],[1W Return vs Nifty]]-AVERAGE(Table2[1W Return vs Nifty]))/_xlfn.STDEV.P(Table2[1W Return vs Nifty])</f>
        <v>-1.5104664875731817</v>
      </c>
      <c r="O510">
        <v>628.23</v>
      </c>
      <c r="P510">
        <v>667.53054478224306</v>
      </c>
      <c r="Q510">
        <v>737.91253677717202</v>
      </c>
      <c r="R510">
        <v>20.854436250933599</v>
      </c>
      <c r="S510" s="1">
        <f>(Table2[[#This Row],[Close Price]]-Table2[[#This Row],[20D EMA]])/Table2[[#This Row],[20D EMA]]</f>
        <v>-7.7328366999347434E-2</v>
      </c>
      <c r="T510" s="1">
        <f>(Table2[[#This Row],[Close Price]]-Table2[[#This Row],[50D EMA]])/Table2[[#This Row],[50D EMA]]</f>
        <v>-0.13165022255410175</v>
      </c>
      <c r="U510" s="1">
        <f>(Table2[[#This Row],[Close Price]]-Table2[[#This Row],[200D EMA]])/Table2[[#This Row],[200D EMA]]</f>
        <v>-0.21447329986881994</v>
      </c>
      <c r="V510">
        <v>1.39624831518477</v>
      </c>
      <c r="W510">
        <v>569.25</v>
      </c>
      <c r="X510">
        <v>595</v>
      </c>
      <c r="Y510">
        <v>569.25</v>
      </c>
      <c r="Z510">
        <v>633</v>
      </c>
      <c r="AA510">
        <v>569.25</v>
      </c>
      <c r="AB510">
        <v>655.75</v>
      </c>
      <c r="AC510" s="1">
        <f>(Table2[[#This Row],[Close Price]]/Table2[[#This Row],[Day Low]])-1</f>
        <v>1.8269653052261692E-2</v>
      </c>
      <c r="AD510" s="1">
        <f>(Table2[[#This Row],[Day High]]/Table2[[#This Row],[Close Price]])-1</f>
        <v>2.6481497455361103E-2</v>
      </c>
      <c r="AE510" s="1">
        <f>(Table2[[#This Row],[Close Price]]/Table2[[#This Row],[Current Week Low]])-1</f>
        <v>1.8269653052261692E-2</v>
      </c>
      <c r="AF510" s="1">
        <f>(Table2[[#This Row],[Current Week High]]/Table2[[#This Row],[Close Price]])-1</f>
        <v>9.2038298973518451E-2</v>
      </c>
      <c r="AG510" s="1">
        <f>(Table2[[#This Row],[Close Price]]/Table2[[#This Row],[Current Month Low]])-1</f>
        <v>1.8269653052261692E-2</v>
      </c>
      <c r="AH510" s="1">
        <f>(Table2[[#This Row],[Current Month High]]/Table2[[#This Row],[Close Price]])-1</f>
        <v>0.1312861209350471</v>
      </c>
      <c r="AI510">
        <v>89.252134908996794</v>
      </c>
      <c r="AJ510">
        <v>23.3166684395277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-0.16</v>
      </c>
      <c r="AM510" t="s">
        <v>3120</v>
      </c>
      <c r="AN510">
        <v>-9.92</v>
      </c>
      <c r="AO510" t="s">
        <v>3120</v>
      </c>
      <c r="AP510">
        <v>0.13743883183600999</v>
      </c>
      <c r="AQ510">
        <f>(Table2[[#This Row],[Sharpe Ratio]]-AVERAGE(Table2[Sharpe Ratio]))/_xlfn.STDEV.P(Table2[Sharpe Ratio])</f>
        <v>0.87575350822864706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537</v>
      </c>
      <c r="AT510">
        <f>_xlfn.RANK.AVG(Table2[[#This Row],[6M Return vs Nifty Z-Score]],Table2[6M Return vs Nifty Z-Score])</f>
        <v>730</v>
      </c>
      <c r="AU510">
        <f>_xlfn.RANK.AVG(Table2[[#This Row],[Sharpe Ratio Z-Score]],Table2[Sharpe Ratio Z-Score])</f>
        <v>136</v>
      </c>
      <c r="AV510">
        <f>(Table2[[#This Row],[Rank 1Y]]+Table2[[#This Row],[Rank 6M]]+Table2[[#This Row],[Rank Sharpe]])/3</f>
        <v>467.66666666666669</v>
      </c>
    </row>
    <row r="511" spans="1:48" x14ac:dyDescent="0.3">
      <c r="A511" t="s">
        <v>502</v>
      </c>
      <c r="B511" t="s">
        <v>503</v>
      </c>
      <c r="C511" t="s">
        <v>3080</v>
      </c>
      <c r="D511" t="s">
        <v>504</v>
      </c>
      <c r="E511">
        <v>40341.461062850001</v>
      </c>
      <c r="F511">
        <v>336.95</v>
      </c>
      <c r="G511">
        <v>0.65533485353848697</v>
      </c>
      <c r="H511">
        <f>(Table2[[#This Row],[1Y Return vs Nifty]]-AVERAGE(Table2[1Y Return vs Nifty]))/_xlfn.STDEV.P(Table2[1Y Return vs Nifty])</f>
        <v>-0.49900740966778068</v>
      </c>
      <c r="I511">
        <v>-8.0481507100990903</v>
      </c>
      <c r="J511">
        <f>(Table2[[#This Row],[1M Return vs Nifty]]-AVERAGE(Table2[1M Return vs Nifty]))/_xlfn.STDEV.P(Table2[1M Return vs Nifty])</f>
        <v>-0.63162320075650147</v>
      </c>
      <c r="K511">
        <v>11.377005963811699</v>
      </c>
      <c r="L511">
        <f>(Table2[[#This Row],[6M Return vs Nifty]]-AVERAGE(Table2[6M Return vs Nifty]))/_xlfn.STDEV.P(Table2[6M Return vs Nifty])</f>
        <v>0.19315317595341763</v>
      </c>
      <c r="M511">
        <v>-2.0531429651301898</v>
      </c>
      <c r="N511">
        <f>(Table2[[#This Row],[1W Return vs Nifty]]-AVERAGE(Table2[1W Return vs Nifty]))/_xlfn.STDEV.P(Table2[1W Return vs Nifty])</f>
        <v>-0.26467984519605703</v>
      </c>
      <c r="O511">
        <v>348.02</v>
      </c>
      <c r="P511">
        <v>340.47466984194699</v>
      </c>
      <c r="Q511">
        <v>300.556355247618</v>
      </c>
      <c r="R511">
        <v>38.321758768460903</v>
      </c>
      <c r="S511" s="1">
        <f>(Table2[[#This Row],[Close Price]]-Table2[[#This Row],[20D EMA]])/Table2[[#This Row],[20D EMA]]</f>
        <v>-3.1808516751910793E-2</v>
      </c>
      <c r="T511" s="1">
        <f>(Table2[[#This Row],[Close Price]]-Table2[[#This Row],[50D EMA]])/Table2[[#This Row],[50D EMA]]</f>
        <v>-1.0352223393250377E-2</v>
      </c>
      <c r="U511" s="1">
        <f>(Table2[[#This Row],[Close Price]]-Table2[[#This Row],[200D EMA]])/Table2[[#This Row],[200D EMA]]</f>
        <v>0.12108759012065648</v>
      </c>
      <c r="V511">
        <v>0.68108569167460797</v>
      </c>
      <c r="W511">
        <v>332.65</v>
      </c>
      <c r="X511">
        <v>345</v>
      </c>
      <c r="Y511">
        <v>332.25</v>
      </c>
      <c r="Z511">
        <v>352.85</v>
      </c>
      <c r="AA511">
        <v>332.25</v>
      </c>
      <c r="AB511">
        <v>370.45</v>
      </c>
      <c r="AC511" s="1">
        <f>(Table2[[#This Row],[Close Price]]/Table2[[#This Row],[Day Low]])-1</f>
        <v>1.2926499323613339E-2</v>
      </c>
      <c r="AD511" s="1">
        <f>(Table2[[#This Row],[Day High]]/Table2[[#This Row],[Close Price]])-1</f>
        <v>2.3890784982935287E-2</v>
      </c>
      <c r="AE511" s="1">
        <f>(Table2[[#This Row],[Close Price]]/Table2[[#This Row],[Current Week Low]])-1</f>
        <v>1.4145974416854834E-2</v>
      </c>
      <c r="AF511" s="1">
        <f>(Table2[[#This Row],[Current Week High]]/Table2[[#This Row],[Close Price]])-1</f>
        <v>4.7188010090517984E-2</v>
      </c>
      <c r="AG511" s="1">
        <f>(Table2[[#This Row],[Close Price]]/Table2[[#This Row],[Current Month Low]])-1</f>
        <v>1.4145974416854834E-2</v>
      </c>
      <c r="AH511" s="1">
        <f>(Table2[[#This Row],[Current Month High]]/Table2[[#This Row],[Close Price]])-1</f>
        <v>9.9421279121531425E-2</v>
      </c>
      <c r="AI511">
        <v>11.826680516397101</v>
      </c>
      <c r="AJ511">
        <v>54.919540229885001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-0.05</v>
      </c>
      <c r="AM511" t="s">
        <v>3120</v>
      </c>
      <c r="AN511">
        <v>-3.18</v>
      </c>
      <c r="AO511" t="s">
        <v>3120</v>
      </c>
      <c r="AP511">
        <v>-4.7469262370609999E-2</v>
      </c>
      <c r="AQ511">
        <f>(Table2[[#This Row],[Sharpe Ratio]]-AVERAGE(Table2[Sharpe Ratio]))/_xlfn.STDEV.P(Table2[Sharpe Ratio])</f>
        <v>-1.2752614184171804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-2.4774186980841018</v>
      </c>
      <c r="AS511">
        <f>_xlfn.RANK.AVG(Table2[[#This Row],[1Y Return vs Nifty Z-Score]],Table2[1Y Return vs Nifty Z-Score])</f>
        <v>484</v>
      </c>
      <c r="AT511">
        <f>_xlfn.RANK.AVG(Table2[[#This Row],[6M Return vs Nifty Z-Score]],Table2[6M Return vs Nifty Z-Score])</f>
        <v>265</v>
      </c>
      <c r="AU511">
        <f>_xlfn.RANK.AVG(Table2[[#This Row],[Sharpe Ratio Z-Score]],Table2[Sharpe Ratio Z-Score])</f>
        <v>657</v>
      </c>
      <c r="AV511">
        <f>(Table2[[#This Row],[Rank 1Y]]+Table2[[#This Row],[Rank 6M]]+Table2[[#This Row],[Rank Sharpe]])/3</f>
        <v>468.66666666666669</v>
      </c>
    </row>
    <row r="512" spans="1:48" x14ac:dyDescent="0.3">
      <c r="A512" t="s">
        <v>752</v>
      </c>
      <c r="B512" t="s">
        <v>753</v>
      </c>
      <c r="C512" t="s">
        <v>3076</v>
      </c>
      <c r="D512" t="s">
        <v>561</v>
      </c>
      <c r="E512">
        <v>21323.6918701</v>
      </c>
      <c r="F512">
        <v>821</v>
      </c>
      <c r="G512">
        <v>5.2651720457772901</v>
      </c>
      <c r="H512">
        <f>(Table2[[#This Row],[1Y Return vs Nifty]]-AVERAGE(Table2[1Y Return vs Nifty]))/_xlfn.STDEV.P(Table2[1Y Return vs Nifty])</f>
        <v>-0.42892175863137239</v>
      </c>
      <c r="I512">
        <v>1.1893112314979899</v>
      </c>
      <c r="J512">
        <f>(Table2[[#This Row],[1M Return vs Nifty]]-AVERAGE(Table2[1M Return vs Nifty]))/_xlfn.STDEV.P(Table2[1M Return vs Nifty])</f>
        <v>0.23577015698500275</v>
      </c>
      <c r="K512">
        <v>-12.4545984052364</v>
      </c>
      <c r="L512">
        <f>(Table2[[#This Row],[6M Return vs Nifty]]-AVERAGE(Table2[6M Return vs Nifty]))/_xlfn.STDEV.P(Table2[6M Return vs Nifty])</f>
        <v>-0.62027811628861917</v>
      </c>
      <c r="M512">
        <v>1.23685309265264</v>
      </c>
      <c r="N512">
        <f>(Table2[[#This Row],[1W Return vs Nifty]]-AVERAGE(Table2[1W Return vs Nifty]))/_xlfn.STDEV.P(Table2[1W Return vs Nifty])</f>
        <v>0.38723111588103359</v>
      </c>
      <c r="O512">
        <v>796.99</v>
      </c>
      <c r="P512">
        <v>787.66641322361795</v>
      </c>
      <c r="Q512">
        <v>742.55193696565402</v>
      </c>
      <c r="R512">
        <v>62.120071066369398</v>
      </c>
      <c r="S512" s="1">
        <f>(Table2[[#This Row],[Close Price]]-Table2[[#This Row],[20D EMA]])/Table2[[#This Row],[20D EMA]]</f>
        <v>3.0125848505000052E-2</v>
      </c>
      <c r="T512" s="1">
        <f>(Table2[[#This Row],[Close Price]]-Table2[[#This Row],[50D EMA]])/Table2[[#This Row],[50D EMA]]</f>
        <v>4.2319421288969782E-2</v>
      </c>
      <c r="U512" s="1">
        <f>(Table2[[#This Row],[Close Price]]-Table2[[#This Row],[200D EMA]])/Table2[[#This Row],[200D EMA]]</f>
        <v>0.10564656710063165</v>
      </c>
      <c r="V512">
        <v>1.212325515993</v>
      </c>
      <c r="W512">
        <v>810.8</v>
      </c>
      <c r="X512">
        <v>836.3</v>
      </c>
      <c r="Y512">
        <v>768.05</v>
      </c>
      <c r="Z512">
        <v>836.3</v>
      </c>
      <c r="AA512">
        <v>768.05</v>
      </c>
      <c r="AB512">
        <v>836.3</v>
      </c>
      <c r="AC512" s="1">
        <f>(Table2[[#This Row],[Close Price]]/Table2[[#This Row],[Day Low]])-1</f>
        <v>1.2580167735569914E-2</v>
      </c>
      <c r="AD512" s="1">
        <f>(Table2[[#This Row],[Day High]]/Table2[[#This Row],[Close Price]])-1</f>
        <v>1.8635809987819663E-2</v>
      </c>
      <c r="AE512" s="1">
        <f>(Table2[[#This Row],[Close Price]]/Table2[[#This Row],[Current Week Low]])-1</f>
        <v>6.8940824165093506E-2</v>
      </c>
      <c r="AF512" s="1">
        <f>(Table2[[#This Row],[Current Week High]]/Table2[[#This Row],[Close Price]])-1</f>
        <v>1.8635809987819663E-2</v>
      </c>
      <c r="AG512" s="1">
        <f>(Table2[[#This Row],[Close Price]]/Table2[[#This Row],[Current Month Low]])-1</f>
        <v>6.8940824165093506E-2</v>
      </c>
      <c r="AH512" s="1">
        <f>(Table2[[#This Row],[Current Month High]]/Table2[[#This Row],[Close Price]])-1</f>
        <v>1.8635809987819663E-2</v>
      </c>
      <c r="AI512">
        <v>11.291108404384801</v>
      </c>
      <c r="AJ512">
        <v>35.927152317880797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0.02</v>
      </c>
      <c r="AM512" t="s">
        <v>3121</v>
      </c>
      <c r="AN512">
        <v>5.81</v>
      </c>
      <c r="AO512" t="s">
        <v>3121</v>
      </c>
      <c r="AP512">
        <v>3.0828546354696E-2</v>
      </c>
      <c r="AQ512">
        <f>(Table2[[#This Row],[Sharpe Ratio]]-AVERAGE(Table2[Sharpe Ratio]))/_xlfn.STDEV.P(Table2[Sharpe Ratio])</f>
        <v>-0.36443187353204676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-0.79063047558600186</v>
      </c>
      <c r="AS512">
        <f>_xlfn.RANK.AVG(Table2[[#This Row],[1Y Return vs Nifty Z-Score]],Table2[1Y Return vs Nifty Z-Score])</f>
        <v>445</v>
      </c>
      <c r="AT512">
        <f>_xlfn.RANK.AVG(Table2[[#This Row],[6M Return vs Nifty Z-Score]],Table2[6M Return vs Nifty Z-Score])</f>
        <v>528</v>
      </c>
      <c r="AU512">
        <f>_xlfn.RANK.AVG(Table2[[#This Row],[Sharpe Ratio Z-Score]],Table2[Sharpe Ratio Z-Score])</f>
        <v>436</v>
      </c>
      <c r="AV512">
        <f>(Table2[[#This Row],[Rank 1Y]]+Table2[[#This Row],[Rank 6M]]+Table2[[#This Row],[Rank Sharpe]])/3</f>
        <v>469.66666666666669</v>
      </c>
    </row>
    <row r="513" spans="1:48" x14ac:dyDescent="0.3">
      <c r="A513" t="s">
        <v>1818</v>
      </c>
      <c r="B513" t="s">
        <v>1819</v>
      </c>
      <c r="C513" t="s">
        <v>3087</v>
      </c>
      <c r="D513" t="s">
        <v>523</v>
      </c>
      <c r="E513">
        <v>3989.3048830050002</v>
      </c>
      <c r="F513">
        <v>358.15</v>
      </c>
      <c r="G513">
        <v>11.9315274196156</v>
      </c>
      <c r="H513">
        <f>(Table2[[#This Row],[1Y Return vs Nifty]]-AVERAGE(Table2[1Y Return vs Nifty]))/_xlfn.STDEV.P(Table2[1Y Return vs Nifty])</f>
        <v>-0.32756983730926403</v>
      </c>
      <c r="I513">
        <v>-15.784149135382201</v>
      </c>
      <c r="J513">
        <f>(Table2[[#This Row],[1M Return vs Nifty]]-AVERAGE(Table2[1M Return vs Nifty]))/_xlfn.STDEV.P(Table2[1M Return vs Nifty])</f>
        <v>-1.3580298362602334</v>
      </c>
      <c r="K513">
        <v>-7.25216476319462</v>
      </c>
      <c r="L513">
        <f>(Table2[[#This Row],[6M Return vs Nifty]]-AVERAGE(Table2[6M Return vs Nifty]))/_xlfn.STDEV.P(Table2[6M Return vs Nifty])</f>
        <v>-0.44270625605139241</v>
      </c>
      <c r="M513">
        <v>1.1405553946098601</v>
      </c>
      <c r="N513">
        <f>(Table2[[#This Row],[1W Return vs Nifty]]-AVERAGE(Table2[1W Return vs Nifty]))/_xlfn.STDEV.P(Table2[1W Return vs Nifty])</f>
        <v>0.36814977846360014</v>
      </c>
      <c r="O513">
        <v>375.67</v>
      </c>
      <c r="P513">
        <v>369.19064391279699</v>
      </c>
      <c r="Q513">
        <v>331.58640107391602</v>
      </c>
      <c r="R513">
        <v>36.177755274543301</v>
      </c>
      <c r="S513" s="1">
        <f>(Table2[[#This Row],[Close Price]]-Table2[[#This Row],[20D EMA]])/Table2[[#This Row],[20D EMA]]</f>
        <v>-4.663667580589357E-2</v>
      </c>
      <c r="T513" s="1">
        <f>(Table2[[#This Row],[Close Price]]-Table2[[#This Row],[50D EMA]])/Table2[[#This Row],[50D EMA]]</f>
        <v>-2.9904993787992131E-2</v>
      </c>
      <c r="U513" s="1">
        <f>(Table2[[#This Row],[Close Price]]-Table2[[#This Row],[200D EMA]])/Table2[[#This Row],[200D EMA]]</f>
        <v>8.0110640364176144E-2</v>
      </c>
      <c r="V513">
        <v>0.13601882935030901</v>
      </c>
      <c r="W513">
        <v>355</v>
      </c>
      <c r="X513">
        <v>370</v>
      </c>
      <c r="Y513">
        <v>339</v>
      </c>
      <c r="Z513">
        <v>372</v>
      </c>
      <c r="AA513">
        <v>339</v>
      </c>
      <c r="AB513">
        <v>388</v>
      </c>
      <c r="AC513" s="1">
        <f>(Table2[[#This Row],[Close Price]]/Table2[[#This Row],[Day Low]])-1</f>
        <v>8.8732394366195511E-3</v>
      </c>
      <c r="AD513" s="1">
        <f>(Table2[[#This Row],[Day High]]/Table2[[#This Row],[Close Price]])-1</f>
        <v>3.3086695518637521E-2</v>
      </c>
      <c r="AE513" s="1">
        <f>(Table2[[#This Row],[Close Price]]/Table2[[#This Row],[Current Week Low]])-1</f>
        <v>5.648967551622408E-2</v>
      </c>
      <c r="AF513" s="1">
        <f>(Table2[[#This Row],[Current Week High]]/Table2[[#This Row],[Close Price]])-1</f>
        <v>3.8670947926846333E-2</v>
      </c>
      <c r="AG513" s="1">
        <f>(Table2[[#This Row],[Close Price]]/Table2[[#This Row],[Current Month Low]])-1</f>
        <v>5.648967551622408E-2</v>
      </c>
      <c r="AH513" s="1">
        <f>(Table2[[#This Row],[Current Month High]]/Table2[[#This Row],[Close Price]])-1</f>
        <v>8.3344967192517272E-2</v>
      </c>
      <c r="AI513">
        <v>26.1761831634789</v>
      </c>
      <c r="AJ513">
        <v>52.209944751381101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-0.01</v>
      </c>
      <c r="AM513" t="s">
        <v>3120</v>
      </c>
      <c r="AN513">
        <v>-7.49</v>
      </c>
      <c r="AO513" t="s">
        <v>3120</v>
      </c>
      <c r="AQ513">
        <f>(Table2[[#This Row],[Sharpe Ratio]]-AVERAGE(Table2[Sharpe Ratio]))/_xlfn.STDEV.P(Table2[Sharpe Ratio])</f>
        <v>-0.72305686320743012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-2.4832130143647198</v>
      </c>
      <c r="AS513">
        <f>_xlfn.RANK.AVG(Table2[[#This Row],[1Y Return vs Nifty Z-Score]],Table2[1Y Return vs Nifty Z-Score])</f>
        <v>400</v>
      </c>
      <c r="AT513">
        <f>_xlfn.RANK.AVG(Table2[[#This Row],[6M Return vs Nifty Z-Score]],Table2[6M Return vs Nifty Z-Score])</f>
        <v>461</v>
      </c>
      <c r="AU513">
        <f>_xlfn.RANK.AVG(Table2[[#This Row],[Sharpe Ratio Z-Score]],Table2[Sharpe Ratio Z-Score])</f>
        <v>548.5</v>
      </c>
      <c r="AV513">
        <f>(Table2[[#This Row],[Rank 1Y]]+Table2[[#This Row],[Rank 6M]]+Table2[[#This Row],[Rank Sharpe]])/3</f>
        <v>469.83333333333331</v>
      </c>
    </row>
    <row r="514" spans="1:48" x14ac:dyDescent="0.3">
      <c r="A514" t="s">
        <v>1426</v>
      </c>
      <c r="B514" t="s">
        <v>1427</v>
      </c>
      <c r="C514" t="s">
        <v>3088</v>
      </c>
      <c r="D514" t="s">
        <v>1428</v>
      </c>
      <c r="E514">
        <v>7273.0810803199902</v>
      </c>
      <c r="F514">
        <v>272.8</v>
      </c>
      <c r="G514">
        <v>-2.00505314782137</v>
      </c>
      <c r="H514">
        <f>(Table2[[#This Row],[1Y Return vs Nifty]]-AVERAGE(Table2[1Y Return vs Nifty]))/_xlfn.STDEV.P(Table2[1Y Return vs Nifty])</f>
        <v>-0.53945461361647384</v>
      </c>
      <c r="I514">
        <v>-11.8432633341365</v>
      </c>
      <c r="J514">
        <f>(Table2[[#This Row],[1M Return vs Nifty]]-AVERAGE(Table2[1M Return vs Nifty]))/_xlfn.STDEV.P(Table2[1M Return vs Nifty])</f>
        <v>-0.98798250191339976</v>
      </c>
      <c r="K514">
        <v>-17.879383257447</v>
      </c>
      <c r="L514">
        <f>(Table2[[#This Row],[6M Return vs Nifty]]-AVERAGE(Table2[6M Return vs Nifty]))/_xlfn.STDEV.P(Table2[6M Return vs Nifty])</f>
        <v>-0.80543937040039804</v>
      </c>
      <c r="M514">
        <v>-1.6069596108195501</v>
      </c>
      <c r="N514">
        <f>(Table2[[#This Row],[1W Return vs Nifty]]-AVERAGE(Table2[1W Return vs Nifty]))/_xlfn.STDEV.P(Table2[1W Return vs Nifty])</f>
        <v>-0.17626885192536251</v>
      </c>
      <c r="O514">
        <v>282.52999999999997</v>
      </c>
      <c r="P514">
        <v>292.196078180104</v>
      </c>
      <c r="Q514">
        <v>286.90318475253798</v>
      </c>
      <c r="R514">
        <v>40.094028512961799</v>
      </c>
      <c r="S514" s="1">
        <f>(Table2[[#This Row],[Close Price]]-Table2[[#This Row],[20D EMA]])/Table2[[#This Row],[20D EMA]]</f>
        <v>-3.4438820656213363E-2</v>
      </c>
      <c r="T514" s="1">
        <f>(Table2[[#This Row],[Close Price]]-Table2[[#This Row],[50D EMA]])/Table2[[#This Row],[50D EMA]]</f>
        <v>-6.6380350827804802E-2</v>
      </c>
      <c r="U514" s="1">
        <f>(Table2[[#This Row],[Close Price]]-Table2[[#This Row],[200D EMA]])/Table2[[#This Row],[200D EMA]]</f>
        <v>-4.9156598818177501E-2</v>
      </c>
      <c r="V514">
        <v>0.84183460470667704</v>
      </c>
      <c r="W514">
        <v>271.45</v>
      </c>
      <c r="X514">
        <v>281</v>
      </c>
      <c r="Y514">
        <v>264.25</v>
      </c>
      <c r="Z514">
        <v>283.64999999999998</v>
      </c>
      <c r="AA514">
        <v>264.25</v>
      </c>
      <c r="AB514">
        <v>290.2</v>
      </c>
      <c r="AC514" s="1">
        <f>(Table2[[#This Row],[Close Price]]/Table2[[#This Row],[Day Low]])-1</f>
        <v>4.9732915822435775E-3</v>
      </c>
      <c r="AD514" s="1">
        <f>(Table2[[#This Row],[Day High]]/Table2[[#This Row],[Close Price]])-1</f>
        <v>3.0058651026392935E-2</v>
      </c>
      <c r="AE514" s="1">
        <f>(Table2[[#This Row],[Close Price]]/Table2[[#This Row],[Current Week Low]])-1</f>
        <v>3.2355723746452236E-2</v>
      </c>
      <c r="AF514" s="1">
        <f>(Table2[[#This Row],[Current Week High]]/Table2[[#This Row],[Close Price]])-1</f>
        <v>3.9772727272727071E-2</v>
      </c>
      <c r="AG514" s="1">
        <f>(Table2[[#This Row],[Close Price]]/Table2[[#This Row],[Current Month Low]])-1</f>
        <v>3.2355723746452236E-2</v>
      </c>
      <c r="AH514" s="1">
        <f>(Table2[[#This Row],[Current Month High]]/Table2[[#This Row],[Close Price]])-1</f>
        <v>6.3782991202345984E-2</v>
      </c>
      <c r="AI514">
        <v>33.779325513196397</v>
      </c>
      <c r="AJ514">
        <v>23.438914027149298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-0.18</v>
      </c>
      <c r="AM514" t="s">
        <v>3120</v>
      </c>
      <c r="AN514">
        <v>-4.28</v>
      </c>
      <c r="AO514" t="s">
        <v>3120</v>
      </c>
      <c r="AP514">
        <v>6.8322025808906006E-2</v>
      </c>
      <c r="AQ514">
        <f>(Table2[[#This Row],[Sharpe Ratio]]-AVERAGE(Table2[Sharpe Ratio]))/_xlfn.STDEV.P(Table2[Sharpe Ratio])</f>
        <v>7.1725528359595336E-2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500</v>
      </c>
      <c r="AT514">
        <f>_xlfn.RANK.AVG(Table2[[#This Row],[6M Return vs Nifty Z-Score]],Table2[6M Return vs Nifty Z-Score])</f>
        <v>587</v>
      </c>
      <c r="AU514">
        <f>_xlfn.RANK.AVG(Table2[[#This Row],[Sharpe Ratio Z-Score]],Table2[Sharpe Ratio Z-Score])</f>
        <v>323</v>
      </c>
      <c r="AV514">
        <f>(Table2[[#This Row],[Rank 1Y]]+Table2[[#This Row],[Rank 6M]]+Table2[[#This Row],[Rank Sharpe]])/3</f>
        <v>470</v>
      </c>
    </row>
    <row r="515" spans="1:48" x14ac:dyDescent="0.3">
      <c r="A515" t="s">
        <v>1103</v>
      </c>
      <c r="B515" t="s">
        <v>1104</v>
      </c>
      <c r="C515" t="s">
        <v>3080</v>
      </c>
      <c r="D515" t="s">
        <v>54</v>
      </c>
      <c r="E515">
        <v>11206.472341119999</v>
      </c>
      <c r="F515">
        <v>914.6</v>
      </c>
      <c r="G515">
        <v>17.231344919932798</v>
      </c>
      <c r="H515">
        <f>(Table2[[#This Row],[1Y Return vs Nifty]]-AVERAGE(Table2[1Y Return vs Nifty]))/_xlfn.STDEV.P(Table2[1Y Return vs Nifty])</f>
        <v>-0.24699407196352802</v>
      </c>
      <c r="I515">
        <v>2.9815271762563098</v>
      </c>
      <c r="J515">
        <f>(Table2[[#This Row],[1M Return vs Nifty]]-AVERAGE(Table2[1M Return vs Nifty]))/_xlfn.STDEV.P(Table2[1M Return vs Nifty])</f>
        <v>0.40405839632501911</v>
      </c>
      <c r="K515">
        <v>-6.8615841591203397</v>
      </c>
      <c r="L515">
        <f>(Table2[[#This Row],[6M Return vs Nifty]]-AVERAGE(Table2[6M Return vs Nifty]))/_xlfn.STDEV.P(Table2[6M Return vs Nifty])</f>
        <v>-0.42937477905232591</v>
      </c>
      <c r="M515">
        <v>5.9838344369837797</v>
      </c>
      <c r="N515">
        <f>(Table2[[#This Row],[1W Return vs Nifty]]-AVERAGE(Table2[1W Return vs Nifty]))/_xlfn.STDEV.P(Table2[1W Return vs Nifty])</f>
        <v>1.3278429330524588</v>
      </c>
      <c r="O515">
        <v>890.96</v>
      </c>
      <c r="P515">
        <v>869.20460199573995</v>
      </c>
      <c r="Q515">
        <v>784.599623863582</v>
      </c>
      <c r="R515">
        <v>59.247061633425602</v>
      </c>
      <c r="S515" s="1">
        <f>(Table2[[#This Row],[Close Price]]-Table2[[#This Row],[20D EMA]])/Table2[[#This Row],[20D EMA]]</f>
        <v>2.6533177695968378E-2</v>
      </c>
      <c r="T515" s="1">
        <f>(Table2[[#This Row],[Close Price]]-Table2[[#This Row],[50D EMA]])/Table2[[#This Row],[50D EMA]]</f>
        <v>5.2226366381436344E-2</v>
      </c>
      <c r="U515" s="1">
        <f>(Table2[[#This Row],[Close Price]]-Table2[[#This Row],[200D EMA]])/Table2[[#This Row],[200D EMA]]</f>
        <v>0.16569008215459091</v>
      </c>
      <c r="V515">
        <v>1.8271796188024001</v>
      </c>
      <c r="W515">
        <v>910</v>
      </c>
      <c r="X515">
        <v>928.45</v>
      </c>
      <c r="Y515">
        <v>851.25</v>
      </c>
      <c r="Z515">
        <v>955</v>
      </c>
      <c r="AA515">
        <v>851.25</v>
      </c>
      <c r="AB515">
        <v>955</v>
      </c>
      <c r="AC515" s="1">
        <f>(Table2[[#This Row],[Close Price]]/Table2[[#This Row],[Day Low]])-1</f>
        <v>5.0549450549450814E-3</v>
      </c>
      <c r="AD515" s="1">
        <f>(Table2[[#This Row],[Day High]]/Table2[[#This Row],[Close Price]])-1</f>
        <v>1.5143232013995256E-2</v>
      </c>
      <c r="AE515" s="1">
        <f>(Table2[[#This Row],[Close Price]]/Table2[[#This Row],[Current Week Low]])-1</f>
        <v>7.4419970631424359E-2</v>
      </c>
      <c r="AF515" s="1">
        <f>(Table2[[#This Row],[Current Week High]]/Table2[[#This Row],[Close Price]])-1</f>
        <v>4.4172315766455306E-2</v>
      </c>
      <c r="AG515" s="1">
        <f>(Table2[[#This Row],[Close Price]]/Table2[[#This Row],[Current Month Low]])-1</f>
        <v>7.4419970631424359E-2</v>
      </c>
      <c r="AH515" s="1">
        <f>(Table2[[#This Row],[Current Month High]]/Table2[[#This Row],[Close Price]])-1</f>
        <v>4.4172315766455306E-2</v>
      </c>
      <c r="AI515">
        <v>6.2759676361250696</v>
      </c>
      <c r="AJ515">
        <v>53.4563758389261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-0.04</v>
      </c>
      <c r="AM515" t="s">
        <v>3120</v>
      </c>
      <c r="AN515">
        <v>7.12</v>
      </c>
      <c r="AO515" t="s">
        <v>3121</v>
      </c>
      <c r="AP515">
        <v>-1.5176319607190999E-2</v>
      </c>
      <c r="AQ515">
        <f>(Table2[[#This Row],[Sharpe Ratio]]-AVERAGE(Table2[Sharpe Ratio]))/_xlfn.STDEV.P(Table2[Sharpe Ratio])</f>
        <v>-0.8996012711019703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0.1559312072596537</v>
      </c>
      <c r="AS515">
        <f>_xlfn.RANK.AVG(Table2[[#This Row],[1Y Return vs Nifty Z-Score]],Table2[1Y Return vs Nifty Z-Score])</f>
        <v>363</v>
      </c>
      <c r="AT515">
        <f>_xlfn.RANK.AVG(Table2[[#This Row],[6M Return vs Nifty Z-Score]],Table2[6M Return vs Nifty Z-Score])</f>
        <v>456</v>
      </c>
      <c r="AU515">
        <f>_xlfn.RANK.AVG(Table2[[#This Row],[Sharpe Ratio Z-Score]],Table2[Sharpe Ratio Z-Score])</f>
        <v>603</v>
      </c>
      <c r="AV515">
        <f>(Table2[[#This Row],[Rank 1Y]]+Table2[[#This Row],[Rank 6M]]+Table2[[#This Row],[Rank Sharpe]])/3</f>
        <v>474</v>
      </c>
    </row>
    <row r="516" spans="1:48" x14ac:dyDescent="0.3">
      <c r="A516" t="s">
        <v>1279</v>
      </c>
      <c r="B516" t="s">
        <v>1280</v>
      </c>
      <c r="C516" t="s">
        <v>3089</v>
      </c>
      <c r="D516" t="s">
        <v>141</v>
      </c>
      <c r="E516">
        <v>8675.1196194700005</v>
      </c>
      <c r="F516">
        <v>559.54999999999995</v>
      </c>
      <c r="G516">
        <v>-15.435714867182501</v>
      </c>
      <c r="H516">
        <f>(Table2[[#This Row],[1Y Return vs Nifty]]-AVERAGE(Table2[1Y Return vs Nifty]))/_xlfn.STDEV.P(Table2[1Y Return vs Nifty])</f>
        <v>-0.74364765367350072</v>
      </c>
      <c r="I516">
        <v>-9.5145261556336695</v>
      </c>
      <c r="J516">
        <f>(Table2[[#This Row],[1M Return vs Nifty]]-AVERAGE(Table2[1M Return vs Nifty]))/_xlfn.STDEV.P(Table2[1M Return vs Nifty])</f>
        <v>-0.76931516955199386</v>
      </c>
      <c r="K516">
        <v>-16.7542871213811</v>
      </c>
      <c r="L516">
        <f>(Table2[[#This Row],[6M Return vs Nifty]]-AVERAGE(Table2[6M Return vs Nifty]))/_xlfn.STDEV.P(Table2[6M Return vs Nifty])</f>
        <v>-0.76703707109715724</v>
      </c>
      <c r="M516">
        <v>-5.9088119790064502</v>
      </c>
      <c r="N516">
        <f>(Table2[[#This Row],[1W Return vs Nifty]]-AVERAGE(Table2[1W Return vs Nifty]))/_xlfn.STDEV.P(Table2[1W Return vs Nifty])</f>
        <v>-1.0286786002964341</v>
      </c>
      <c r="O516">
        <v>591.35</v>
      </c>
      <c r="P516">
        <v>599.36984881632702</v>
      </c>
      <c r="Q516">
        <v>574.19643404877399</v>
      </c>
      <c r="R516">
        <v>24.901589469749698</v>
      </c>
      <c r="S516" s="1">
        <f>(Table2[[#This Row],[Close Price]]-Table2[[#This Row],[20D EMA]])/Table2[[#This Row],[20D EMA]]</f>
        <v>-5.3775259998309066E-2</v>
      </c>
      <c r="T516" s="1">
        <f>(Table2[[#This Row],[Close Price]]-Table2[[#This Row],[50D EMA]])/Table2[[#This Row],[50D EMA]]</f>
        <v>-6.6436189432894879E-2</v>
      </c>
      <c r="U516" s="1">
        <f>(Table2[[#This Row],[Close Price]]-Table2[[#This Row],[200D EMA]])/Table2[[#This Row],[200D EMA]]</f>
        <v>-2.5507706388037107E-2</v>
      </c>
      <c r="V516">
        <v>0.63395391027348502</v>
      </c>
      <c r="W516">
        <v>555</v>
      </c>
      <c r="X516">
        <v>564.5</v>
      </c>
      <c r="Y516">
        <v>555</v>
      </c>
      <c r="Z516">
        <v>591.6</v>
      </c>
      <c r="AA516">
        <v>555</v>
      </c>
      <c r="AB516">
        <v>616</v>
      </c>
      <c r="AC516" s="1">
        <f>(Table2[[#This Row],[Close Price]]/Table2[[#This Row],[Day Low]])-1</f>
        <v>8.1981981981982255E-3</v>
      </c>
      <c r="AD516" s="1">
        <f>(Table2[[#This Row],[Day High]]/Table2[[#This Row],[Close Price]])-1</f>
        <v>8.8463944240908532E-3</v>
      </c>
      <c r="AE516" s="1">
        <f>(Table2[[#This Row],[Close Price]]/Table2[[#This Row],[Current Week Low]])-1</f>
        <v>8.1981981981982255E-3</v>
      </c>
      <c r="AF516" s="1">
        <f>(Table2[[#This Row],[Current Week High]]/Table2[[#This Row],[Close Price]])-1</f>
        <v>5.7278169958002056E-2</v>
      </c>
      <c r="AG516" s="1">
        <f>(Table2[[#This Row],[Close Price]]/Table2[[#This Row],[Current Month Low]])-1</f>
        <v>8.1981981981982255E-3</v>
      </c>
      <c r="AH516" s="1">
        <f>(Table2[[#This Row],[Current Month High]]/Table2[[#This Row],[Close Price]])-1</f>
        <v>0.10088463944240922</v>
      </c>
      <c r="AI516">
        <v>21.311768385309598</v>
      </c>
      <c r="AJ516">
        <v>17.799999999999901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-7.0000000000000007E-2</v>
      </c>
      <c r="AM516" t="s">
        <v>3120</v>
      </c>
      <c r="AN516">
        <v>-10.61</v>
      </c>
      <c r="AO516" t="s">
        <v>3120</v>
      </c>
      <c r="AP516">
        <v>9.0935342800592997E-2</v>
      </c>
      <c r="AQ516">
        <f>(Table2[[#This Row],[Sharpe Ratio]]-AVERAGE(Table2[Sharpe Ratio]))/_xlfn.STDEV.P(Table2[Sharpe Ratio])</f>
        <v>0.33478368489296678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593</v>
      </c>
      <c r="AT516">
        <f>_xlfn.RANK.AVG(Table2[[#This Row],[6M Return vs Nifty Z-Score]],Table2[6M Return vs Nifty Z-Score])</f>
        <v>580</v>
      </c>
      <c r="AU516">
        <f>_xlfn.RANK.AVG(Table2[[#This Row],[Sharpe Ratio Z-Score]],Table2[Sharpe Ratio Z-Score])</f>
        <v>249</v>
      </c>
      <c r="AV516">
        <f>(Table2[[#This Row],[Rank 1Y]]+Table2[[#This Row],[Rank 6M]]+Table2[[#This Row],[Rank Sharpe]])/3</f>
        <v>474</v>
      </c>
    </row>
    <row r="517" spans="1:48" x14ac:dyDescent="0.3">
      <c r="A517" t="s">
        <v>524</v>
      </c>
      <c r="B517" t="s">
        <v>525</v>
      </c>
      <c r="C517" t="s">
        <v>3076</v>
      </c>
      <c r="D517" t="s">
        <v>37</v>
      </c>
      <c r="E517">
        <v>37693.435288619999</v>
      </c>
      <c r="F517">
        <v>1092.2</v>
      </c>
      <c r="G517">
        <v>14.1878304069979</v>
      </c>
      <c r="H517">
        <f>(Table2[[#This Row],[1Y Return vs Nifty]]-AVERAGE(Table2[1Y Return vs Nifty]))/_xlfn.STDEV.P(Table2[1Y Return vs Nifty])</f>
        <v>-0.29326613910657717</v>
      </c>
      <c r="I517">
        <v>12.2907190801614</v>
      </c>
      <c r="J517">
        <f>(Table2[[#This Row],[1M Return vs Nifty]]-AVERAGE(Table2[1M Return vs Nifty]))/_xlfn.STDEV.P(Table2[1M Return vs Nifty])</f>
        <v>1.2781871639930145</v>
      </c>
      <c r="K517">
        <v>-1.24799010478071</v>
      </c>
      <c r="L517">
        <f>(Table2[[#This Row],[6M Return vs Nifty]]-AVERAGE(Table2[6M Return vs Nifty]))/_xlfn.STDEV.P(Table2[6M Return vs Nifty])</f>
        <v>-0.23776900232693421</v>
      </c>
      <c r="M517">
        <v>2.5409565078298102</v>
      </c>
      <c r="N517">
        <f>(Table2[[#This Row],[1W Return vs Nifty]]-AVERAGE(Table2[1W Return vs Nifty]))/_xlfn.STDEV.P(Table2[1W Return vs Nifty])</f>
        <v>0.64563851084460022</v>
      </c>
      <c r="O517">
        <v>1070.1600000000001</v>
      </c>
      <c r="P517">
        <v>1035.04082792795</v>
      </c>
      <c r="Q517">
        <v>969.01599501455496</v>
      </c>
      <c r="R517">
        <v>55.5108020180989</v>
      </c>
      <c r="S517" s="1">
        <f>(Table2[[#This Row],[Close Price]]-Table2[[#This Row],[20D EMA]])/Table2[[#This Row],[20D EMA]]</f>
        <v>2.0595051207296069E-2</v>
      </c>
      <c r="T517" s="1">
        <f>(Table2[[#This Row],[Close Price]]-Table2[[#This Row],[50D EMA]])/Table2[[#This Row],[50D EMA]]</f>
        <v>5.5224074770535495E-2</v>
      </c>
      <c r="U517" s="1">
        <f>(Table2[[#This Row],[Close Price]]-Table2[[#This Row],[200D EMA]])/Table2[[#This Row],[200D EMA]]</f>
        <v>0.1271227777654948</v>
      </c>
      <c r="V517">
        <v>0.59130644060833504</v>
      </c>
      <c r="W517">
        <v>1087.5</v>
      </c>
      <c r="X517">
        <v>1131.95</v>
      </c>
      <c r="Y517">
        <v>1053.5</v>
      </c>
      <c r="Z517">
        <v>1131.95</v>
      </c>
      <c r="AA517">
        <v>1053.5</v>
      </c>
      <c r="AB517">
        <v>1131.95</v>
      </c>
      <c r="AC517" s="1">
        <f>(Table2[[#This Row],[Close Price]]/Table2[[#This Row],[Day Low]])-1</f>
        <v>4.3218390804597995E-3</v>
      </c>
      <c r="AD517" s="1">
        <f>(Table2[[#This Row],[Day High]]/Table2[[#This Row],[Close Price]])-1</f>
        <v>3.6394433253982728E-2</v>
      </c>
      <c r="AE517" s="1">
        <f>(Table2[[#This Row],[Close Price]]/Table2[[#This Row],[Current Week Low]])-1</f>
        <v>3.6734693877551017E-2</v>
      </c>
      <c r="AF517" s="1">
        <f>(Table2[[#This Row],[Current Week High]]/Table2[[#This Row],[Close Price]])-1</f>
        <v>3.6394433253982728E-2</v>
      </c>
      <c r="AG517" s="1">
        <f>(Table2[[#This Row],[Close Price]]/Table2[[#This Row],[Current Month Low]])-1</f>
        <v>3.6734693877551017E-2</v>
      </c>
      <c r="AH517" s="1">
        <f>(Table2[[#This Row],[Current Month High]]/Table2[[#This Row],[Close Price]])-1</f>
        <v>3.6394433253982728E-2</v>
      </c>
      <c r="AI517">
        <v>3.68980040285662</v>
      </c>
      <c r="AJ517">
        <v>39.107176972552999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0.04</v>
      </c>
      <c r="AM517" t="s">
        <v>3121</v>
      </c>
      <c r="AN517">
        <v>-0.16</v>
      </c>
      <c r="AO517" t="s">
        <v>3120</v>
      </c>
      <c r="AP517">
        <v>-4.3376418183806997E-2</v>
      </c>
      <c r="AQ517">
        <f>(Table2[[#This Row],[Sharpe Ratio]]-AVERAGE(Table2[Sharpe Ratio]))/_xlfn.STDEV.P(Table2[Sharpe Ratio])</f>
        <v>-1.2276498253388841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0.16514070806521919</v>
      </c>
      <c r="AS517">
        <f>_xlfn.RANK.AVG(Table2[[#This Row],[1Y Return vs Nifty Z-Score]],Table2[1Y Return vs Nifty Z-Score])</f>
        <v>384</v>
      </c>
      <c r="AT517">
        <f>_xlfn.RANK.AVG(Table2[[#This Row],[6M Return vs Nifty Z-Score]],Table2[6M Return vs Nifty Z-Score])</f>
        <v>390</v>
      </c>
      <c r="AU517">
        <f>_xlfn.RANK.AVG(Table2[[#This Row],[Sharpe Ratio Z-Score]],Table2[Sharpe Ratio Z-Score])</f>
        <v>649</v>
      </c>
      <c r="AV517">
        <f>(Table2[[#This Row],[Rank 1Y]]+Table2[[#This Row],[Rank 6M]]+Table2[[#This Row],[Rank Sharpe]])/3</f>
        <v>474.33333333333331</v>
      </c>
    </row>
    <row r="518" spans="1:48" x14ac:dyDescent="0.3">
      <c r="A518" t="s">
        <v>47</v>
      </c>
      <c r="B518" t="s">
        <v>48</v>
      </c>
      <c r="C518" t="s">
        <v>3075</v>
      </c>
      <c r="D518" t="s">
        <v>21</v>
      </c>
      <c r="E518">
        <v>430261.65592475497</v>
      </c>
      <c r="F518">
        <v>1589.95</v>
      </c>
      <c r="G518">
        <v>14.845567331718099</v>
      </c>
      <c r="H518">
        <f>(Table2[[#This Row],[1Y Return vs Nifty]]-AVERAGE(Table2[1Y Return vs Nifty]))/_xlfn.STDEV.P(Table2[1Y Return vs Nifty])</f>
        <v>-0.28326623701517328</v>
      </c>
      <c r="I518">
        <v>1.80489493349545</v>
      </c>
      <c r="J518">
        <f>(Table2[[#This Row],[1M Return vs Nifty]]-AVERAGE(Table2[1M Return vs Nifty]))/_xlfn.STDEV.P(Table2[1M Return vs Nifty])</f>
        <v>0.29357317881311829</v>
      </c>
      <c r="K518">
        <v>-14.360272068580899</v>
      </c>
      <c r="L518">
        <f>(Table2[[#This Row],[6M Return vs Nifty]]-AVERAGE(Table2[6M Return vs Nifty]))/_xlfn.STDEV.P(Table2[6M Return vs Nifty])</f>
        <v>-0.6853234471258165</v>
      </c>
      <c r="M518">
        <v>-2.3113460734336302</v>
      </c>
      <c r="N518">
        <f>(Table2[[#This Row],[1W Return vs Nifty]]-AVERAGE(Table2[1W Return vs Nifty]))/_xlfn.STDEV.P(Table2[1W Return vs Nifty])</f>
        <v>-0.31584265315413845</v>
      </c>
      <c r="O518">
        <v>1579.73</v>
      </c>
      <c r="P518">
        <v>1530.1632851000199</v>
      </c>
      <c r="Q518">
        <v>1446.20301126706</v>
      </c>
      <c r="R518">
        <v>50.372126664054498</v>
      </c>
      <c r="S518" s="1">
        <f>(Table2[[#This Row],[Close Price]]-Table2[[#This Row],[20D EMA]])/Table2[[#This Row],[20D EMA]]</f>
        <v>6.4694599710077207E-3</v>
      </c>
      <c r="T518" s="1">
        <f>(Table2[[#This Row],[Close Price]]-Table2[[#This Row],[50D EMA]])/Table2[[#This Row],[50D EMA]]</f>
        <v>3.9072114382924898E-2</v>
      </c>
      <c r="U518" s="1">
        <f>(Table2[[#This Row],[Close Price]]-Table2[[#This Row],[200D EMA]])/Table2[[#This Row],[200D EMA]]</f>
        <v>9.9396134299982675E-2</v>
      </c>
      <c r="V518">
        <v>0.59191374756359305</v>
      </c>
      <c r="W518">
        <v>1575.85</v>
      </c>
      <c r="X518">
        <v>1602</v>
      </c>
      <c r="Y518">
        <v>1537</v>
      </c>
      <c r="Z518">
        <v>1615</v>
      </c>
      <c r="AA518">
        <v>1537</v>
      </c>
      <c r="AB518">
        <v>1655.5</v>
      </c>
      <c r="AC518" s="1">
        <f>(Table2[[#This Row],[Close Price]]/Table2[[#This Row],[Day Low]])-1</f>
        <v>8.9475521147317494E-3</v>
      </c>
      <c r="AD518" s="1">
        <f>(Table2[[#This Row],[Day High]]/Table2[[#This Row],[Close Price]])-1</f>
        <v>7.5788546809647528E-3</v>
      </c>
      <c r="AE518" s="1">
        <f>(Table2[[#This Row],[Close Price]]/Table2[[#This Row],[Current Week Low]])-1</f>
        <v>3.445022771633055E-2</v>
      </c>
      <c r="AF518" s="1">
        <f>(Table2[[#This Row],[Current Week High]]/Table2[[#This Row],[Close Price]])-1</f>
        <v>1.575521242806377E-2</v>
      </c>
      <c r="AG518" s="1">
        <f>(Table2[[#This Row],[Close Price]]/Table2[[#This Row],[Current Month Low]])-1</f>
        <v>3.445022771633055E-2</v>
      </c>
      <c r="AH518" s="1">
        <f>(Table2[[#This Row],[Current Month High]]/Table2[[#This Row],[Close Price]])-1</f>
        <v>4.1227711563256664E-2</v>
      </c>
      <c r="AI518">
        <v>6.7549294002956</v>
      </c>
      <c r="AJ518">
        <v>41.328888888888898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0.02</v>
      </c>
      <c r="AM518" t="s">
        <v>3121</v>
      </c>
      <c r="AN518">
        <v>0.39</v>
      </c>
      <c r="AO518" t="s">
        <v>3121</v>
      </c>
      <c r="AP518">
        <v>1.4319495479522E-2</v>
      </c>
      <c r="AQ518">
        <f>(Table2[[#This Row],[Sharpe Ratio]]-AVERAGE(Table2[Sharpe Ratio]))/_xlfn.STDEV.P(Table2[Sharpe Ratio])</f>
        <v>-0.55647979338986375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-1.5473389518718739</v>
      </c>
      <c r="AS518">
        <f>_xlfn.RANK.AVG(Table2[[#This Row],[1Y Return vs Nifty Z-Score]],Table2[1Y Return vs Nifty Z-Score])</f>
        <v>377</v>
      </c>
      <c r="AT518">
        <f>_xlfn.RANK.AVG(Table2[[#This Row],[6M Return vs Nifty Z-Score]],Table2[6M Return vs Nifty Z-Score])</f>
        <v>552</v>
      </c>
      <c r="AU518">
        <f>_xlfn.RANK.AVG(Table2[[#This Row],[Sharpe Ratio Z-Score]],Table2[Sharpe Ratio Z-Score])</f>
        <v>495</v>
      </c>
      <c r="AV518">
        <f>(Table2[[#This Row],[Rank 1Y]]+Table2[[#This Row],[Rank 6M]]+Table2[[#This Row],[Rank Sharpe]])/3</f>
        <v>474.66666666666669</v>
      </c>
    </row>
    <row r="519" spans="1:48" x14ac:dyDescent="0.3">
      <c r="A519" t="s">
        <v>1838</v>
      </c>
      <c r="B519" t="s">
        <v>1839</v>
      </c>
      <c r="C519" t="s">
        <v>3093</v>
      </c>
      <c r="D519" t="s">
        <v>697</v>
      </c>
      <c r="E519">
        <v>3890.9411702799998</v>
      </c>
      <c r="F519">
        <v>589.1</v>
      </c>
      <c r="G519">
        <v>-2.3652460166982698</v>
      </c>
      <c r="H519">
        <f>(Table2[[#This Row],[1Y Return vs Nifty]]-AVERAGE(Table2[1Y Return vs Nifty]))/_xlfn.STDEV.P(Table2[1Y Return vs Nifty])</f>
        <v>-0.54493080521742909</v>
      </c>
      <c r="I519">
        <v>-15.048775854046699</v>
      </c>
      <c r="J519">
        <f>(Table2[[#This Row],[1M Return vs Nifty]]-AVERAGE(Table2[1M Return vs Nifty]))/_xlfn.STDEV.P(Table2[1M Return vs Nifty])</f>
        <v>-1.2889786289346954</v>
      </c>
      <c r="K519">
        <v>-25.5080195490828</v>
      </c>
      <c r="L519">
        <f>(Table2[[#This Row],[6M Return vs Nifty]]-AVERAGE(Table2[6M Return vs Nifty]))/_xlfn.STDEV.P(Table2[6M Return vs Nifty])</f>
        <v>-1.0658234964816951</v>
      </c>
      <c r="M519">
        <v>-4.1619796465157197</v>
      </c>
      <c r="N519">
        <f>(Table2[[#This Row],[1W Return vs Nifty]]-AVERAGE(Table2[1W Return vs Nifty]))/_xlfn.STDEV.P(Table2[1W Return vs Nifty])</f>
        <v>-0.68254470690751468</v>
      </c>
      <c r="O519">
        <v>626.41999999999996</v>
      </c>
      <c r="P519">
        <v>641.47472725206103</v>
      </c>
      <c r="Q519">
        <v>641.55249394985196</v>
      </c>
      <c r="R519">
        <v>24.098498839682598</v>
      </c>
      <c r="S519" s="1">
        <f>(Table2[[#This Row],[Close Price]]-Table2[[#This Row],[20D EMA]])/Table2[[#This Row],[20D EMA]]</f>
        <v>-5.9576641869672008E-2</v>
      </c>
      <c r="T519" s="1">
        <f>(Table2[[#This Row],[Close Price]]-Table2[[#This Row],[50D EMA]])/Table2[[#This Row],[50D EMA]]</f>
        <v>-8.1647374443609033E-2</v>
      </c>
      <c r="U519" s="1">
        <f>(Table2[[#This Row],[Close Price]]-Table2[[#This Row],[200D EMA]])/Table2[[#This Row],[200D EMA]]</f>
        <v>-8.1758693862940518E-2</v>
      </c>
      <c r="V519">
        <v>0.59567072543546296</v>
      </c>
      <c r="W519">
        <v>586.5</v>
      </c>
      <c r="X519">
        <v>596.70000000000005</v>
      </c>
      <c r="Y519">
        <v>586.15</v>
      </c>
      <c r="Z519">
        <v>617.85</v>
      </c>
      <c r="AA519">
        <v>586.15</v>
      </c>
      <c r="AB519">
        <v>636.4</v>
      </c>
      <c r="AC519" s="1">
        <f>(Table2[[#This Row],[Close Price]]/Table2[[#This Row],[Day Low]])-1</f>
        <v>4.4330775788576915E-3</v>
      </c>
      <c r="AD519" s="1">
        <f>(Table2[[#This Row],[Day High]]/Table2[[#This Row],[Close Price]])-1</f>
        <v>1.29010354778476E-2</v>
      </c>
      <c r="AE519" s="1">
        <f>(Table2[[#This Row],[Close Price]]/Table2[[#This Row],[Current Week Low]])-1</f>
        <v>5.0328414228439922E-3</v>
      </c>
      <c r="AF519" s="1">
        <f>(Table2[[#This Row],[Current Week High]]/Table2[[#This Row],[Close Price]])-1</f>
        <v>4.880325920896289E-2</v>
      </c>
      <c r="AG519" s="1">
        <f>(Table2[[#This Row],[Close Price]]/Table2[[#This Row],[Current Month Low]])-1</f>
        <v>5.0328414228439922E-3</v>
      </c>
      <c r="AH519" s="1">
        <f>(Table2[[#This Row],[Current Month High]]/Table2[[#This Row],[Close Price]])-1</f>
        <v>8.0291970802919721E-2</v>
      </c>
      <c r="AI519">
        <v>38.346630453233701</v>
      </c>
      <c r="AJ519">
        <v>22.639741854897402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-0.17</v>
      </c>
      <c r="AM519" t="s">
        <v>3120</v>
      </c>
      <c r="AN519">
        <v>-8.6300000000000008</v>
      </c>
      <c r="AO519" t="s">
        <v>3120</v>
      </c>
      <c r="AP519">
        <v>8.7004730269008998E-2</v>
      </c>
      <c r="AQ519">
        <f>(Table2[[#This Row],[Sharpe Ratio]]-AVERAGE(Table2[Sharpe Ratio]))/_xlfn.STDEV.P(Table2[Sharpe Ratio])</f>
        <v>0.28905931429375031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502</v>
      </c>
      <c r="AT519">
        <f>_xlfn.RANK.AVG(Table2[[#This Row],[6M Return vs Nifty Z-Score]],Table2[6M Return vs Nifty Z-Score])</f>
        <v>665</v>
      </c>
      <c r="AU519">
        <f>_xlfn.RANK.AVG(Table2[[#This Row],[Sharpe Ratio Z-Score]],Table2[Sharpe Ratio Z-Score])</f>
        <v>258</v>
      </c>
      <c r="AV519">
        <f>(Table2[[#This Row],[Rank 1Y]]+Table2[[#This Row],[Rank 6M]]+Table2[[#This Row],[Rank Sharpe]])/3</f>
        <v>475</v>
      </c>
    </row>
    <row r="520" spans="1:48" x14ac:dyDescent="0.3">
      <c r="A520" t="s">
        <v>320</v>
      </c>
      <c r="B520" t="s">
        <v>321</v>
      </c>
      <c r="C520" t="s">
        <v>3078</v>
      </c>
      <c r="D520" t="s">
        <v>179</v>
      </c>
      <c r="E520">
        <v>84539.643493900003</v>
      </c>
      <c r="F520">
        <v>653</v>
      </c>
      <c r="G520">
        <v>-12.522537856461</v>
      </c>
      <c r="H520">
        <f>(Table2[[#This Row],[1Y Return vs Nifty]]-AVERAGE(Table2[1Y Return vs Nifty]))/_xlfn.STDEV.P(Table2[1Y Return vs Nifty])</f>
        <v>-0.6993571724989246</v>
      </c>
      <c r="I520">
        <v>2.0649751597120898</v>
      </c>
      <c r="J520">
        <f>(Table2[[#This Row],[1M Return vs Nifty]]-AVERAGE(Table2[1M Return vs Nifty]))/_xlfn.STDEV.P(Table2[1M Return vs Nifty])</f>
        <v>0.31799459046563749</v>
      </c>
      <c r="K520">
        <v>13.552823204809</v>
      </c>
      <c r="L520">
        <f>(Table2[[#This Row],[6M Return vs Nifty]]-AVERAGE(Table2[6M Return vs Nifty]))/_xlfn.STDEV.P(Table2[6M Return vs Nifty])</f>
        <v>0.26741917175542967</v>
      </c>
      <c r="M520">
        <v>-1.2617729400389099</v>
      </c>
      <c r="N520">
        <f>(Table2[[#This Row],[1W Return vs Nifty]]-AVERAGE(Table2[1W Return vs Nifty]))/_xlfn.STDEV.P(Table2[1W Return vs Nifty])</f>
        <v>-0.1078702975358294</v>
      </c>
      <c r="O520">
        <v>656.94</v>
      </c>
      <c r="P520">
        <v>636.71152929553898</v>
      </c>
      <c r="Q520">
        <v>577.74220786527701</v>
      </c>
      <c r="R520">
        <v>45.992056652691303</v>
      </c>
      <c r="S520" s="1">
        <f>(Table2[[#This Row],[Close Price]]-Table2[[#This Row],[20D EMA]])/Table2[[#This Row],[20D EMA]]</f>
        <v>-5.9975035771913021E-3</v>
      </c>
      <c r="T520" s="1">
        <f>(Table2[[#This Row],[Close Price]]-Table2[[#This Row],[50D EMA]])/Table2[[#This Row],[50D EMA]]</f>
        <v>2.5582182754696887E-2</v>
      </c>
      <c r="U520" s="1">
        <f>(Table2[[#This Row],[Close Price]]-Table2[[#This Row],[200D EMA]])/Table2[[#This Row],[200D EMA]]</f>
        <v>0.13026189035555502</v>
      </c>
      <c r="V520">
        <v>0.94505973045159697</v>
      </c>
      <c r="W520">
        <v>648.35</v>
      </c>
      <c r="X520">
        <v>659.45</v>
      </c>
      <c r="Y520">
        <v>626.25</v>
      </c>
      <c r="Z520">
        <v>682</v>
      </c>
      <c r="AA520">
        <v>626.25</v>
      </c>
      <c r="AB520">
        <v>682</v>
      </c>
      <c r="AC520" s="1">
        <f>(Table2[[#This Row],[Close Price]]/Table2[[#This Row],[Day Low]])-1</f>
        <v>7.1720521323359598E-3</v>
      </c>
      <c r="AD520" s="1">
        <f>(Table2[[#This Row],[Day High]]/Table2[[#This Row],[Close Price]])-1</f>
        <v>9.8774885145482827E-3</v>
      </c>
      <c r="AE520" s="1">
        <f>(Table2[[#This Row],[Close Price]]/Table2[[#This Row],[Current Week Low]])-1</f>
        <v>4.2714570858283452E-2</v>
      </c>
      <c r="AF520" s="1">
        <f>(Table2[[#This Row],[Current Week High]]/Table2[[#This Row],[Close Price]])-1</f>
        <v>4.4410413476263511E-2</v>
      </c>
      <c r="AG520" s="1">
        <f>(Table2[[#This Row],[Close Price]]/Table2[[#This Row],[Current Month Low]])-1</f>
        <v>4.2714570858283452E-2</v>
      </c>
      <c r="AH520" s="1">
        <f>(Table2[[#This Row],[Current Month High]]/Table2[[#This Row],[Close Price]])-1</f>
        <v>4.4410413476263511E-2</v>
      </c>
      <c r="AI520">
        <v>5.8192955589586504</v>
      </c>
      <c r="AJ520">
        <v>34.279251490849198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-0.03</v>
      </c>
      <c r="AM520" t="s">
        <v>3120</v>
      </c>
      <c r="AN520">
        <v>-0.75</v>
      </c>
      <c r="AO520" t="s">
        <v>3120</v>
      </c>
      <c r="AP520">
        <v>-1.4397766156332001E-2</v>
      </c>
      <c r="AQ520">
        <f>(Table2[[#This Row],[Sharpe Ratio]]-AVERAGE(Table2[Sharpe Ratio]))/_xlfn.STDEV.P(Table2[Sharpe Ratio])</f>
        <v>-0.89054444694738233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-1.1123581547610693</v>
      </c>
      <c r="AS520">
        <f>_xlfn.RANK.AVG(Table2[[#This Row],[1Y Return vs Nifty Z-Score]],Table2[1Y Return vs Nifty Z-Score])</f>
        <v>577</v>
      </c>
      <c r="AT520">
        <f>_xlfn.RANK.AVG(Table2[[#This Row],[6M Return vs Nifty Z-Score]],Table2[6M Return vs Nifty Z-Score])</f>
        <v>248</v>
      </c>
      <c r="AU520">
        <f>_xlfn.RANK.AVG(Table2[[#This Row],[Sharpe Ratio Z-Score]],Table2[Sharpe Ratio Z-Score])</f>
        <v>601</v>
      </c>
      <c r="AV520">
        <f>(Table2[[#This Row],[Rank 1Y]]+Table2[[#This Row],[Rank 6M]]+Table2[[#This Row],[Rank Sharpe]])/3</f>
        <v>475.33333333333331</v>
      </c>
    </row>
    <row r="521" spans="1:48" x14ac:dyDescent="0.3">
      <c r="A521" t="s">
        <v>1025</v>
      </c>
      <c r="B521" t="s">
        <v>1026</v>
      </c>
      <c r="C521" t="s">
        <v>605</v>
      </c>
      <c r="D521" t="s">
        <v>605</v>
      </c>
      <c r="E521">
        <v>12820.250715382001</v>
      </c>
      <c r="F521">
        <v>25.82</v>
      </c>
      <c r="G521">
        <v>42.462789864856497</v>
      </c>
      <c r="H521">
        <f>(Table2[[#This Row],[1Y Return vs Nifty]]-AVERAGE(Table2[1Y Return vs Nifty]))/_xlfn.STDEV.P(Table2[1Y Return vs Nifty])</f>
        <v>0.13661215355166179</v>
      </c>
      <c r="I521">
        <v>-6.7050825103533596</v>
      </c>
      <c r="J521">
        <f>(Table2[[#This Row],[1M Return vs Nifty]]-AVERAGE(Table2[1M Return vs Nifty]))/_xlfn.STDEV.P(Table2[1M Return vs Nifty])</f>
        <v>-0.50550972469363031</v>
      </c>
      <c r="K521">
        <v>-25.512809637081698</v>
      </c>
      <c r="L521">
        <f>(Table2[[#This Row],[6M Return vs Nifty]]-AVERAGE(Table2[6M Return vs Nifty]))/_xlfn.STDEV.P(Table2[6M Return vs Nifty])</f>
        <v>-1.0659869939705993</v>
      </c>
      <c r="M521">
        <v>1.37855757075049</v>
      </c>
      <c r="N521">
        <f>(Table2[[#This Row],[1W Return vs Nifty]]-AVERAGE(Table2[1W Return vs Nifty]))/_xlfn.STDEV.P(Table2[1W Return vs Nifty])</f>
        <v>0.41530978250653466</v>
      </c>
      <c r="O521">
        <v>26.37</v>
      </c>
      <c r="P521">
        <v>26.797354505572599</v>
      </c>
      <c r="Q521">
        <v>25.514789368620601</v>
      </c>
      <c r="R521">
        <v>44.329857941642203</v>
      </c>
      <c r="S521" s="1">
        <f>(Table2[[#This Row],[Close Price]]-Table2[[#This Row],[20D EMA]])/Table2[[#This Row],[20D EMA]]</f>
        <v>-2.085703450891167E-2</v>
      </c>
      <c r="T521" s="1">
        <f>(Table2[[#This Row],[Close Price]]-Table2[[#This Row],[50D EMA]])/Table2[[#This Row],[50D EMA]]</f>
        <v>-3.6472051947118694E-2</v>
      </c>
      <c r="U521" s="1">
        <f>(Table2[[#This Row],[Close Price]]-Table2[[#This Row],[200D EMA]])/Table2[[#This Row],[200D EMA]]</f>
        <v>1.1962106642148609E-2</v>
      </c>
      <c r="V521">
        <v>1.0401846399376899</v>
      </c>
      <c r="W521">
        <v>25.72</v>
      </c>
      <c r="X521">
        <v>26.43</v>
      </c>
      <c r="Y521">
        <v>24.8</v>
      </c>
      <c r="Z521">
        <v>26.9</v>
      </c>
      <c r="AA521">
        <v>24.8</v>
      </c>
      <c r="AB521">
        <v>27.14</v>
      </c>
      <c r="AC521" s="1">
        <f>(Table2[[#This Row],[Close Price]]/Table2[[#This Row],[Day Low]])-1</f>
        <v>3.8880248833592645E-3</v>
      </c>
      <c r="AD521" s="1">
        <f>(Table2[[#This Row],[Day High]]/Table2[[#This Row],[Close Price]])-1</f>
        <v>2.3625096824167358E-2</v>
      </c>
      <c r="AE521" s="1">
        <f>(Table2[[#This Row],[Close Price]]/Table2[[#This Row],[Current Week Low]])-1</f>
        <v>4.1129032258064413E-2</v>
      </c>
      <c r="AF521" s="1">
        <f>(Table2[[#This Row],[Current Week High]]/Table2[[#This Row],[Close Price]])-1</f>
        <v>4.1828040278853562E-2</v>
      </c>
      <c r="AG521" s="1">
        <f>(Table2[[#This Row],[Close Price]]/Table2[[#This Row],[Current Month Low]])-1</f>
        <v>4.1129032258064413E-2</v>
      </c>
      <c r="AH521" s="1">
        <f>(Table2[[#This Row],[Current Month High]]/Table2[[#This Row],[Close Price]])-1</f>
        <v>5.1123160340821094E-2</v>
      </c>
      <c r="AI521">
        <v>51.239349341595599</v>
      </c>
      <c r="AJ521">
        <v>67.662337662337606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-0.12</v>
      </c>
      <c r="AM521" t="s">
        <v>3120</v>
      </c>
      <c r="AN521">
        <v>-4.62</v>
      </c>
      <c r="AO521" t="s">
        <v>3120</v>
      </c>
      <c r="AP521">
        <v>9.9554674625240008E-3</v>
      </c>
      <c r="AQ521">
        <f>(Table2[[#This Row],[Sharpe Ratio]]-AVERAGE(Table2[Sharpe Ratio]))/_xlfn.STDEV.P(Table2[Sharpe Ratio])</f>
        <v>-0.60724603726436921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259</v>
      </c>
      <c r="AT521">
        <f>_xlfn.RANK.AVG(Table2[[#This Row],[6M Return vs Nifty Z-Score]],Table2[6M Return vs Nifty Z-Score])</f>
        <v>666</v>
      </c>
      <c r="AU521">
        <f>_xlfn.RANK.AVG(Table2[[#This Row],[Sharpe Ratio Z-Score]],Table2[Sharpe Ratio Z-Score])</f>
        <v>505</v>
      </c>
      <c r="AV521">
        <f>(Table2[[#This Row],[Rank 1Y]]+Table2[[#This Row],[Rank 6M]]+Table2[[#This Row],[Rank Sharpe]])/3</f>
        <v>476.66666666666669</v>
      </c>
    </row>
    <row r="522" spans="1:48" x14ac:dyDescent="0.3">
      <c r="A522" t="s">
        <v>1885</v>
      </c>
      <c r="B522" t="s">
        <v>1886</v>
      </c>
      <c r="C522" t="s">
        <v>3092</v>
      </c>
      <c r="D522" t="s">
        <v>1566</v>
      </c>
      <c r="E522">
        <v>3696.3233775399999</v>
      </c>
      <c r="F522">
        <v>163.4</v>
      </c>
      <c r="G522">
        <v>-12.238361972229599</v>
      </c>
      <c r="H522">
        <f>(Table2[[#This Row],[1Y Return vs Nifty]]-AVERAGE(Table2[1Y Return vs Nifty]))/_xlfn.STDEV.P(Table2[1Y Return vs Nifty])</f>
        <v>-0.69503670498030223</v>
      </c>
      <c r="I522">
        <v>4.5705057053039804</v>
      </c>
      <c r="J522">
        <f>(Table2[[#This Row],[1M Return vs Nifty]]-AVERAGE(Table2[1M Return vs Nifty]))/_xlfn.STDEV.P(Table2[1M Return vs Nifty])</f>
        <v>0.55326273734463949</v>
      </c>
      <c r="K522">
        <v>-5.7634285833528303</v>
      </c>
      <c r="L522">
        <f>(Table2[[#This Row],[6M Return vs Nifty]]-AVERAGE(Table2[6M Return vs Nifty]))/_xlfn.STDEV.P(Table2[6M Return vs Nifty])</f>
        <v>-0.39189202735645079</v>
      </c>
      <c r="M522">
        <v>0.59538078241751602</v>
      </c>
      <c r="N522">
        <f>(Table2[[#This Row],[1W Return vs Nifty]]-AVERAGE(Table2[1W Return vs Nifty]))/_xlfn.STDEV.P(Table2[1W Return vs Nifty])</f>
        <v>0.26012372033249909</v>
      </c>
      <c r="O522">
        <v>160.19</v>
      </c>
      <c r="P522">
        <v>156.47408363189501</v>
      </c>
      <c r="Q522">
        <v>149.581424421077</v>
      </c>
      <c r="R522">
        <v>55.207671705459397</v>
      </c>
      <c r="S522" s="1">
        <f>(Table2[[#This Row],[Close Price]]-Table2[[#This Row],[20D EMA]])/Table2[[#This Row],[20D EMA]]</f>
        <v>2.0038704038953793E-2</v>
      </c>
      <c r="T522" s="1">
        <f>(Table2[[#This Row],[Close Price]]-Table2[[#This Row],[50D EMA]])/Table2[[#This Row],[50D EMA]]</f>
        <v>4.4262386507392483E-2</v>
      </c>
      <c r="U522" s="1">
        <f>(Table2[[#This Row],[Close Price]]-Table2[[#This Row],[200D EMA]])/Table2[[#This Row],[200D EMA]]</f>
        <v>9.2381628483649308E-2</v>
      </c>
      <c r="V522">
        <v>2.5967996306832402</v>
      </c>
      <c r="W522">
        <v>162.80000000000001</v>
      </c>
      <c r="X522">
        <v>166.7</v>
      </c>
      <c r="Y522">
        <v>159.01</v>
      </c>
      <c r="Z522">
        <v>170.9</v>
      </c>
      <c r="AA522">
        <v>159.01</v>
      </c>
      <c r="AB522">
        <v>171</v>
      </c>
      <c r="AC522" s="1">
        <f>(Table2[[#This Row],[Close Price]]/Table2[[#This Row],[Day Low]])-1</f>
        <v>3.6855036855036882E-3</v>
      </c>
      <c r="AD522" s="1">
        <f>(Table2[[#This Row],[Day High]]/Table2[[#This Row],[Close Price]])-1</f>
        <v>2.0195838433292534E-2</v>
      </c>
      <c r="AE522" s="1">
        <f>(Table2[[#This Row],[Close Price]]/Table2[[#This Row],[Current Week Low]])-1</f>
        <v>2.7608326520344617E-2</v>
      </c>
      <c r="AF522" s="1">
        <f>(Table2[[#This Row],[Current Week High]]/Table2[[#This Row],[Close Price]])-1</f>
        <v>4.5899632802937518E-2</v>
      </c>
      <c r="AG522" s="1">
        <f>(Table2[[#This Row],[Close Price]]/Table2[[#This Row],[Current Month Low]])-1</f>
        <v>2.7608326520344617E-2</v>
      </c>
      <c r="AH522" s="1">
        <f>(Table2[[#This Row],[Current Month High]]/Table2[[#This Row],[Close Price]])-1</f>
        <v>4.6511627906976605E-2</v>
      </c>
      <c r="AI522">
        <v>7.6499388004895801</v>
      </c>
      <c r="AJ522">
        <v>26.6666666666666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-0.09</v>
      </c>
      <c r="AM522" t="s">
        <v>3120</v>
      </c>
      <c r="AN522">
        <v>3.69</v>
      </c>
      <c r="AO522" t="s">
        <v>3121</v>
      </c>
      <c r="AP522">
        <v>3.6968007497958998E-2</v>
      </c>
      <c r="AQ522">
        <f>(Table2[[#This Row],[Sharpe Ratio]]-AVERAGE(Table2[Sharpe Ratio]))/_xlfn.STDEV.P(Table2[Sharpe Ratio])</f>
        <v>-0.29301221709470315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-0.5665544917543176</v>
      </c>
      <c r="AS522">
        <f>_xlfn.RANK.AVG(Table2[[#This Row],[1Y Return vs Nifty Z-Score]],Table2[1Y Return vs Nifty Z-Score])</f>
        <v>575</v>
      </c>
      <c r="AT522">
        <f>_xlfn.RANK.AVG(Table2[[#This Row],[6M Return vs Nifty Z-Score]],Table2[6M Return vs Nifty Z-Score])</f>
        <v>442</v>
      </c>
      <c r="AU522">
        <f>_xlfn.RANK.AVG(Table2[[#This Row],[Sharpe Ratio Z-Score]],Table2[Sharpe Ratio Z-Score])</f>
        <v>416</v>
      </c>
      <c r="AV522">
        <f>(Table2[[#This Row],[Rank 1Y]]+Table2[[#This Row],[Rank 6M]]+Table2[[#This Row],[Rank Sharpe]])/3</f>
        <v>477.66666666666669</v>
      </c>
    </row>
    <row r="523" spans="1:48" x14ac:dyDescent="0.3">
      <c r="A523" t="s">
        <v>1341</v>
      </c>
      <c r="B523" t="s">
        <v>1342</v>
      </c>
      <c r="C523" t="s">
        <v>3076</v>
      </c>
      <c r="D523" t="s">
        <v>530</v>
      </c>
      <c r="E523">
        <v>8065.80788046</v>
      </c>
      <c r="F523">
        <v>244.2</v>
      </c>
      <c r="G523">
        <v>-13.0421218418055</v>
      </c>
      <c r="H523">
        <f>(Table2[[#This Row],[1Y Return vs Nifty]]-AVERAGE(Table2[1Y Return vs Nifty]))/_xlfn.STDEV.P(Table2[1Y Return vs Nifty])</f>
        <v>-0.70725666663773501</v>
      </c>
      <c r="I523">
        <v>-1.02828345573091</v>
      </c>
      <c r="J523">
        <f>(Table2[[#This Row],[1M Return vs Nifty]]-AVERAGE(Table2[1M Return vs Nifty]))/_xlfn.STDEV.P(Table2[1M Return vs Nifty])</f>
        <v>2.7539052594370284E-2</v>
      </c>
      <c r="K523">
        <v>-6.8576493486120897</v>
      </c>
      <c r="L523">
        <f>(Table2[[#This Row],[6M Return vs Nifty]]-AVERAGE(Table2[6M Return vs Nifty]))/_xlfn.STDEV.P(Table2[6M Return vs Nifty])</f>
        <v>-0.42924047428849682</v>
      </c>
      <c r="M523">
        <v>-0.419936205345039</v>
      </c>
      <c r="N523">
        <f>(Table2[[#This Row],[1W Return vs Nifty]]-AVERAGE(Table2[1W Return vs Nifty]))/_xlfn.STDEV.P(Table2[1W Return vs Nifty])</f>
        <v>5.8939201668897954E-2</v>
      </c>
      <c r="O523">
        <v>243.84</v>
      </c>
      <c r="P523">
        <v>238.47408042529401</v>
      </c>
      <c r="Q523">
        <v>224.377308146453</v>
      </c>
      <c r="R523">
        <v>50.3011017849959</v>
      </c>
      <c r="S523" s="1">
        <f>(Table2[[#This Row],[Close Price]]-Table2[[#This Row],[20D EMA]])/Table2[[#This Row],[20D EMA]]</f>
        <v>1.4763779527558448E-3</v>
      </c>
      <c r="T523" s="1">
        <f>(Table2[[#This Row],[Close Price]]-Table2[[#This Row],[50D EMA]])/Table2[[#This Row],[50D EMA]]</f>
        <v>2.4010657948630703E-2</v>
      </c>
      <c r="U523" s="1">
        <f>(Table2[[#This Row],[Close Price]]-Table2[[#This Row],[200D EMA]])/Table2[[#This Row],[200D EMA]]</f>
        <v>8.8345350148369473E-2</v>
      </c>
      <c r="V523">
        <v>0.75862212906306703</v>
      </c>
      <c r="W523">
        <v>238.25</v>
      </c>
      <c r="X523">
        <v>245.95</v>
      </c>
      <c r="Y523">
        <v>233.05</v>
      </c>
      <c r="Z523">
        <v>245.95</v>
      </c>
      <c r="AA523">
        <v>233.05</v>
      </c>
      <c r="AB523">
        <v>255.4</v>
      </c>
      <c r="AC523" s="1">
        <f>(Table2[[#This Row],[Close Price]]/Table2[[#This Row],[Day Low]])-1</f>
        <v>2.4973767051416518E-2</v>
      </c>
      <c r="AD523" s="1">
        <f>(Table2[[#This Row],[Day High]]/Table2[[#This Row],[Close Price]])-1</f>
        <v>7.1662571662571839E-3</v>
      </c>
      <c r="AE523" s="1">
        <f>(Table2[[#This Row],[Close Price]]/Table2[[#This Row],[Current Week Low]])-1</f>
        <v>4.7843810341128501E-2</v>
      </c>
      <c r="AF523" s="1">
        <f>(Table2[[#This Row],[Current Week High]]/Table2[[#This Row],[Close Price]])-1</f>
        <v>7.1662571662571839E-3</v>
      </c>
      <c r="AG523" s="1">
        <f>(Table2[[#This Row],[Close Price]]/Table2[[#This Row],[Current Month Low]])-1</f>
        <v>4.7843810341128501E-2</v>
      </c>
      <c r="AH523" s="1">
        <f>(Table2[[#This Row],[Current Month High]]/Table2[[#This Row],[Close Price]])-1</f>
        <v>4.5864045864046021E-2</v>
      </c>
      <c r="AI523">
        <v>14.9058149058149</v>
      </c>
      <c r="AJ523">
        <v>21.130952380952301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0.03</v>
      </c>
      <c r="AM523" t="s">
        <v>3121</v>
      </c>
      <c r="AN523">
        <v>-1.05</v>
      </c>
      <c r="AO523" t="s">
        <v>3120</v>
      </c>
      <c r="AP523">
        <v>4.2911792551529E-2</v>
      </c>
      <c r="AQ523">
        <f>(Table2[[#This Row],[Sharpe Ratio]]-AVERAGE(Table2[Sharpe Ratio]))/_xlfn.STDEV.P(Table2[Sharpe Ratio])</f>
        <v>-0.22386883845646441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-1.273887725119428</v>
      </c>
      <c r="AS523">
        <f>_xlfn.RANK.AVG(Table2[[#This Row],[1Y Return vs Nifty Z-Score]],Table2[1Y Return vs Nifty Z-Score])</f>
        <v>581</v>
      </c>
      <c r="AT523">
        <f>_xlfn.RANK.AVG(Table2[[#This Row],[6M Return vs Nifty Z-Score]],Table2[6M Return vs Nifty Z-Score])</f>
        <v>455</v>
      </c>
      <c r="AU523">
        <f>_xlfn.RANK.AVG(Table2[[#This Row],[Sharpe Ratio Z-Score]],Table2[Sharpe Ratio Z-Score])</f>
        <v>399</v>
      </c>
      <c r="AV523">
        <f>(Table2[[#This Row],[Rank 1Y]]+Table2[[#This Row],[Rank 6M]]+Table2[[#This Row],[Rank Sharpe]])/3</f>
        <v>478.33333333333331</v>
      </c>
    </row>
    <row r="524" spans="1:48" x14ac:dyDescent="0.3">
      <c r="A524" t="s">
        <v>429</v>
      </c>
      <c r="B524" t="s">
        <v>430</v>
      </c>
      <c r="C524" t="s">
        <v>3076</v>
      </c>
      <c r="D524" t="s">
        <v>32</v>
      </c>
      <c r="E524">
        <v>54153.984266070001</v>
      </c>
      <c r="F524">
        <v>118.95</v>
      </c>
      <c r="G524">
        <v>11.437700259121801</v>
      </c>
      <c r="H524">
        <f>(Table2[[#This Row],[1Y Return vs Nifty]]-AVERAGE(Table2[1Y Return vs Nifty]))/_xlfn.STDEV.P(Table2[1Y Return vs Nifty])</f>
        <v>-0.33507773761015514</v>
      </c>
      <c r="I524">
        <v>-2.8525155327349001</v>
      </c>
      <c r="J524">
        <f>(Table2[[#This Row],[1M Return vs Nifty]]-AVERAGE(Table2[1M Return vs Nifty]))/_xlfn.STDEV.P(Table2[1M Return vs Nifty])</f>
        <v>-0.14375548659576123</v>
      </c>
      <c r="K524">
        <v>-25.2006580205822</v>
      </c>
      <c r="L524">
        <f>(Table2[[#This Row],[6M Return vs Nifty]]-AVERAGE(Table2[6M Return vs Nifty]))/_xlfn.STDEV.P(Table2[6M Return vs Nifty])</f>
        <v>-1.0553324912836377</v>
      </c>
      <c r="M524">
        <v>-4.4090657880359698</v>
      </c>
      <c r="N524">
        <f>(Table2[[#This Row],[1W Return vs Nifty]]-AVERAGE(Table2[1W Return vs Nifty]))/_xlfn.STDEV.P(Table2[1W Return vs Nifty])</f>
        <v>-0.73150469383705796</v>
      </c>
      <c r="O524">
        <v>121.69</v>
      </c>
      <c r="P524">
        <v>123.661968837575</v>
      </c>
      <c r="Q524">
        <v>121.236522738411</v>
      </c>
      <c r="R524">
        <v>35.632534882095698</v>
      </c>
      <c r="S524" s="1">
        <f>(Table2[[#This Row],[Close Price]]-Table2[[#This Row],[20D EMA]])/Table2[[#This Row],[20D EMA]]</f>
        <v>-2.2516229764154776E-2</v>
      </c>
      <c r="T524" s="1">
        <f>(Table2[[#This Row],[Close Price]]-Table2[[#This Row],[50D EMA]])/Table2[[#This Row],[50D EMA]]</f>
        <v>-3.810362136287819E-2</v>
      </c>
      <c r="U524" s="1">
        <f>(Table2[[#This Row],[Close Price]]-Table2[[#This Row],[200D EMA]])/Table2[[#This Row],[200D EMA]]</f>
        <v>-1.8860015833220216E-2</v>
      </c>
      <c r="V524">
        <v>0.79181186710295803</v>
      </c>
      <c r="W524">
        <v>117.95</v>
      </c>
      <c r="X524">
        <v>121.15</v>
      </c>
      <c r="Y524">
        <v>117.25</v>
      </c>
      <c r="Z524">
        <v>124.9</v>
      </c>
      <c r="AA524">
        <v>117.25</v>
      </c>
      <c r="AB524">
        <v>128.19999999999999</v>
      </c>
      <c r="AC524" s="1">
        <f>(Table2[[#This Row],[Close Price]]/Table2[[#This Row],[Day Low]])-1</f>
        <v>8.4781687155575103E-3</v>
      </c>
      <c r="AD524" s="1">
        <f>(Table2[[#This Row],[Day High]]/Table2[[#This Row],[Close Price]])-1</f>
        <v>1.8495166036149646E-2</v>
      </c>
      <c r="AE524" s="1">
        <f>(Table2[[#This Row],[Close Price]]/Table2[[#This Row],[Current Week Low]])-1</f>
        <v>1.4498933901919031E-2</v>
      </c>
      <c r="AF524" s="1">
        <f>(Table2[[#This Row],[Current Week High]]/Table2[[#This Row],[Close Price]])-1</f>
        <v>5.0021017234131993E-2</v>
      </c>
      <c r="AG524" s="1">
        <f>(Table2[[#This Row],[Close Price]]/Table2[[#This Row],[Current Month Low]])-1</f>
        <v>1.4498933901919031E-2</v>
      </c>
      <c r="AH524" s="1">
        <f>(Table2[[#This Row],[Current Month High]]/Table2[[#This Row],[Close Price]])-1</f>
        <v>7.7763766288356351E-2</v>
      </c>
      <c r="AI524">
        <v>32.786885245901601</v>
      </c>
      <c r="AJ524">
        <v>39.776733254994099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-0.11</v>
      </c>
      <c r="AM524" t="s">
        <v>3120</v>
      </c>
      <c r="AN524">
        <v>-1.1599999999999999</v>
      </c>
      <c r="AO524" t="s">
        <v>3120</v>
      </c>
      <c r="AP524">
        <v>5.2629020084599999E-2</v>
      </c>
      <c r="AQ524">
        <f>(Table2[[#This Row],[Sharpe Ratio]]-AVERAGE(Table2[Sharpe Ratio]))/_xlfn.STDEV.P(Table2[Sharpe Ratio])</f>
        <v>-0.1108294306418269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404</v>
      </c>
      <c r="AT524">
        <f>_xlfn.RANK.AVG(Table2[[#This Row],[6M Return vs Nifty Z-Score]],Table2[6M Return vs Nifty Z-Score])</f>
        <v>659</v>
      </c>
      <c r="AU524">
        <f>_xlfn.RANK.AVG(Table2[[#This Row],[Sharpe Ratio Z-Score]],Table2[Sharpe Ratio Z-Score])</f>
        <v>376</v>
      </c>
      <c r="AV524">
        <f>(Table2[[#This Row],[Rank 1Y]]+Table2[[#This Row],[Rank 6M]]+Table2[[#This Row],[Rank Sharpe]])/3</f>
        <v>479.66666666666669</v>
      </c>
    </row>
    <row r="525" spans="1:48" x14ac:dyDescent="0.3">
      <c r="A525" t="s">
        <v>715</v>
      </c>
      <c r="B525" t="s">
        <v>716</v>
      </c>
      <c r="C525" t="s">
        <v>3088</v>
      </c>
      <c r="D525" t="s">
        <v>717</v>
      </c>
      <c r="E525">
        <v>23056.620382500001</v>
      </c>
      <c r="F525">
        <v>1447.75</v>
      </c>
      <c r="G525">
        <v>-24.814062169333098</v>
      </c>
      <c r="H525">
        <f>(Table2[[#This Row],[1Y Return vs Nifty]]-AVERAGE(Table2[1Y Return vs Nifty]))/_xlfn.STDEV.P(Table2[1Y Return vs Nifty])</f>
        <v>-0.88623133915015639</v>
      </c>
      <c r="I525">
        <v>1.5500834142320199</v>
      </c>
      <c r="J525">
        <f>(Table2[[#This Row],[1M Return vs Nifty]]-AVERAGE(Table2[1M Return vs Nifty]))/_xlfn.STDEV.P(Table2[1M Return vs Nifty])</f>
        <v>0.26964649628035026</v>
      </c>
      <c r="K525">
        <v>4.1382842871100296</v>
      </c>
      <c r="L525">
        <f>(Table2[[#This Row],[6M Return vs Nifty]]-AVERAGE(Table2[6M Return vs Nifty]))/_xlfn.STDEV.P(Table2[6M Return vs Nifty])</f>
        <v>-5.3922204976761569E-2</v>
      </c>
      <c r="M525">
        <v>1.77759843355347</v>
      </c>
      <c r="N525">
        <f>(Table2[[#This Row],[1W Return vs Nifty]]-AVERAGE(Table2[1W Return vs Nifty]))/_xlfn.STDEV.P(Table2[1W Return vs Nifty])</f>
        <v>0.49437951627218341</v>
      </c>
      <c r="O525">
        <v>1436.7</v>
      </c>
      <c r="P525">
        <v>1391.9807591051699</v>
      </c>
      <c r="Q525">
        <v>1314.4408949517899</v>
      </c>
      <c r="R525">
        <v>51.336279763364303</v>
      </c>
      <c r="S525" s="1">
        <f>(Table2[[#This Row],[Close Price]]-Table2[[#This Row],[20D EMA]])/Table2[[#This Row],[20D EMA]]</f>
        <v>7.6912368622537438E-3</v>
      </c>
      <c r="T525" s="1">
        <f>(Table2[[#This Row],[Close Price]]-Table2[[#This Row],[50D EMA]])/Table2[[#This Row],[50D EMA]]</f>
        <v>4.0064663631328608E-2</v>
      </c>
      <c r="U525" s="1">
        <f>(Table2[[#This Row],[Close Price]]-Table2[[#This Row],[200D EMA]])/Table2[[#This Row],[200D EMA]]</f>
        <v>0.10141886604425793</v>
      </c>
      <c r="V525">
        <v>0.43738597219098402</v>
      </c>
      <c r="W525">
        <v>1435</v>
      </c>
      <c r="X525">
        <v>1476.4</v>
      </c>
      <c r="Y525">
        <v>1376.15</v>
      </c>
      <c r="Z525">
        <v>1485.95</v>
      </c>
      <c r="AA525">
        <v>1376.15</v>
      </c>
      <c r="AB525">
        <v>1499.15</v>
      </c>
      <c r="AC525" s="1">
        <f>(Table2[[#This Row],[Close Price]]/Table2[[#This Row],[Day Low]])-1</f>
        <v>8.8850174216028588E-3</v>
      </c>
      <c r="AD525" s="1">
        <f>(Table2[[#This Row],[Day High]]/Table2[[#This Row],[Close Price]])-1</f>
        <v>1.9789328268002171E-2</v>
      </c>
      <c r="AE525" s="1">
        <f>(Table2[[#This Row],[Close Price]]/Table2[[#This Row],[Current Week Low]])-1</f>
        <v>5.2029211931838848E-2</v>
      </c>
      <c r="AF525" s="1">
        <f>(Table2[[#This Row],[Current Week High]]/Table2[[#This Row],[Close Price]])-1</f>
        <v>2.6385771024002747E-2</v>
      </c>
      <c r="AG525" s="1">
        <f>(Table2[[#This Row],[Close Price]]/Table2[[#This Row],[Current Month Low]])-1</f>
        <v>5.2029211931838848E-2</v>
      </c>
      <c r="AH525" s="1">
        <f>(Table2[[#This Row],[Current Month High]]/Table2[[#This Row],[Close Price]])-1</f>
        <v>3.5503367294076993E-2</v>
      </c>
      <c r="AI525">
        <v>6.7173199792781801</v>
      </c>
      <c r="AJ525">
        <v>30.386814968253201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0.05</v>
      </c>
      <c r="AM525" t="s">
        <v>3121</v>
      </c>
      <c r="AN525">
        <v>-1.43</v>
      </c>
      <c r="AO525" t="s">
        <v>3120</v>
      </c>
      <c r="AP525">
        <v>1.9626770956377999E-2</v>
      </c>
      <c r="AQ525">
        <f>(Table2[[#This Row],[Sharpe Ratio]]-AVERAGE(Table2[Sharpe Ratio]))/_xlfn.STDEV.P(Table2[Sharpe Ratio])</f>
        <v>-0.49474085859892863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-0.67086839017331301</v>
      </c>
      <c r="AS525">
        <f>_xlfn.RANK.AVG(Table2[[#This Row],[1Y Return vs Nifty Z-Score]],Table2[1Y Return vs Nifty Z-Score])</f>
        <v>637</v>
      </c>
      <c r="AT525">
        <f>_xlfn.RANK.AVG(Table2[[#This Row],[6M Return vs Nifty Z-Score]],Table2[6M Return vs Nifty Z-Score])</f>
        <v>332</v>
      </c>
      <c r="AU525">
        <f>_xlfn.RANK.AVG(Table2[[#This Row],[Sharpe Ratio Z-Score]],Table2[Sharpe Ratio Z-Score])</f>
        <v>477</v>
      </c>
      <c r="AV525">
        <f>(Table2[[#This Row],[Rank 1Y]]+Table2[[#This Row],[Rank 6M]]+Table2[[#This Row],[Rank Sharpe]])/3</f>
        <v>482</v>
      </c>
    </row>
    <row r="526" spans="1:48" x14ac:dyDescent="0.3">
      <c r="A526" t="s">
        <v>608</v>
      </c>
      <c r="B526" t="s">
        <v>609</v>
      </c>
      <c r="C526" t="s">
        <v>3080</v>
      </c>
      <c r="D526" t="s">
        <v>288</v>
      </c>
      <c r="E526">
        <v>30442.53122352</v>
      </c>
      <c r="F526">
        <v>1133.5999999999999</v>
      </c>
      <c r="G526">
        <v>42.612546233202899</v>
      </c>
      <c r="H526">
        <f>(Table2[[#This Row],[1Y Return vs Nifty]]-AVERAGE(Table2[1Y Return vs Nifty]))/_xlfn.STDEV.P(Table2[1Y Return vs Nifty])</f>
        <v>0.13888897421467275</v>
      </c>
      <c r="I526">
        <v>-7.94747783825939</v>
      </c>
      <c r="J526">
        <f>(Table2[[#This Row],[1M Return vs Nifty]]-AVERAGE(Table2[1M Return vs Nifty]))/_xlfn.STDEV.P(Table2[1M Return vs Nifty])</f>
        <v>-0.62217006515598605</v>
      </c>
      <c r="K526">
        <v>-22.572326656528102</v>
      </c>
      <c r="L526">
        <f>(Table2[[#This Row],[6M Return vs Nifty]]-AVERAGE(Table2[6M Return vs Nifty]))/_xlfn.STDEV.P(Table2[6M Return vs Nifty])</f>
        <v>-0.9656210750988532</v>
      </c>
      <c r="M526">
        <v>-3.3918011914412398</v>
      </c>
      <c r="N526">
        <f>(Table2[[#This Row],[1W Return vs Nifty]]-AVERAGE(Table2[1W Return vs Nifty]))/_xlfn.STDEV.P(Table2[1W Return vs Nifty])</f>
        <v>-0.52993425752392598</v>
      </c>
      <c r="O526">
        <v>1203.3699999999999</v>
      </c>
      <c r="P526">
        <v>1236.0602008779299</v>
      </c>
      <c r="Q526">
        <v>1144.1697159493301</v>
      </c>
      <c r="R526">
        <v>28.683522788904501</v>
      </c>
      <c r="S526" s="1">
        <f>(Table2[[#This Row],[Close Price]]-Table2[[#This Row],[20D EMA]])/Table2[[#This Row],[20D EMA]]</f>
        <v>-5.7978842749943894E-2</v>
      </c>
      <c r="T526" s="1">
        <f>(Table2[[#This Row],[Close Price]]-Table2[[#This Row],[50D EMA]])/Table2[[#This Row],[50D EMA]]</f>
        <v>-8.2892565269196541E-2</v>
      </c>
      <c r="U526" s="1">
        <f>(Table2[[#This Row],[Close Price]]-Table2[[#This Row],[200D EMA]])/Table2[[#This Row],[200D EMA]]</f>
        <v>-9.2378917235721395E-3</v>
      </c>
      <c r="V526">
        <v>0.52553885701939795</v>
      </c>
      <c r="W526">
        <v>1128</v>
      </c>
      <c r="X526">
        <v>1192.9000000000001</v>
      </c>
      <c r="Y526">
        <v>1128</v>
      </c>
      <c r="Z526">
        <v>1203.3499999999999</v>
      </c>
      <c r="AA526">
        <v>1128</v>
      </c>
      <c r="AB526">
        <v>1253.8</v>
      </c>
      <c r="AC526" s="1">
        <f>(Table2[[#This Row],[Close Price]]/Table2[[#This Row],[Day Low]])-1</f>
        <v>4.9645390070920392E-3</v>
      </c>
      <c r="AD526" s="1">
        <f>(Table2[[#This Row],[Day High]]/Table2[[#This Row],[Close Price]])-1</f>
        <v>5.2311220889202703E-2</v>
      </c>
      <c r="AE526" s="1">
        <f>(Table2[[#This Row],[Close Price]]/Table2[[#This Row],[Current Week Low]])-1</f>
        <v>4.9645390070920392E-3</v>
      </c>
      <c r="AF526" s="1">
        <f>(Table2[[#This Row],[Current Week High]]/Table2[[#This Row],[Close Price]])-1</f>
        <v>6.1529640084685866E-2</v>
      </c>
      <c r="AG526" s="1">
        <f>(Table2[[#This Row],[Close Price]]/Table2[[#This Row],[Current Month Low]])-1</f>
        <v>4.9645390070920392E-3</v>
      </c>
      <c r="AH526" s="1">
        <f>(Table2[[#This Row],[Current Month High]]/Table2[[#This Row],[Close Price]])-1</f>
        <v>0.10603387438249823</v>
      </c>
      <c r="AI526">
        <v>33.547988708539101</v>
      </c>
      <c r="AJ526">
        <v>70.248554479237001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-0.21</v>
      </c>
      <c r="AM526" t="s">
        <v>3120</v>
      </c>
      <c r="AN526">
        <v>-5.84</v>
      </c>
      <c r="AO526" t="s">
        <v>3120</v>
      </c>
      <c r="AQ526">
        <f>(Table2[[#This Row],[Sharpe Ratio]]-AVERAGE(Table2[Sharpe Ratio]))/_xlfn.STDEV.P(Table2[Sharpe Ratio])</f>
        <v>-0.72305686320743012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258</v>
      </c>
      <c r="AT526">
        <f>_xlfn.RANK.AVG(Table2[[#This Row],[6M Return vs Nifty Z-Score]],Table2[6M Return vs Nifty Z-Score])</f>
        <v>641</v>
      </c>
      <c r="AU526">
        <f>_xlfn.RANK.AVG(Table2[[#This Row],[Sharpe Ratio Z-Score]],Table2[Sharpe Ratio Z-Score])</f>
        <v>548.5</v>
      </c>
      <c r="AV526">
        <f>(Table2[[#This Row],[Rank 1Y]]+Table2[[#This Row],[Rank 6M]]+Table2[[#This Row],[Rank Sharpe]])/3</f>
        <v>482.5</v>
      </c>
    </row>
    <row r="527" spans="1:48" x14ac:dyDescent="0.3">
      <c r="A527" t="s">
        <v>1014</v>
      </c>
      <c r="B527" t="s">
        <v>1015</v>
      </c>
      <c r="C527" t="s">
        <v>3075</v>
      </c>
      <c r="D527" t="s">
        <v>304</v>
      </c>
      <c r="E527">
        <v>12931.47670196</v>
      </c>
      <c r="F527">
        <v>937.9</v>
      </c>
      <c r="G527">
        <v>12.214727013327099</v>
      </c>
      <c r="H527">
        <f>(Table2[[#This Row],[1Y Return vs Nifty]]-AVERAGE(Table2[1Y Return vs Nifty]))/_xlfn.STDEV.P(Table2[1Y Return vs Nifty])</f>
        <v>-0.32326421282171519</v>
      </c>
      <c r="I527">
        <v>-13.165333441758101</v>
      </c>
      <c r="J527">
        <f>(Table2[[#This Row],[1M Return vs Nifty]]-AVERAGE(Table2[1M Return vs Nifty]))/_xlfn.STDEV.P(Table2[1M Return vs Nifty])</f>
        <v>-1.1121242669425619</v>
      </c>
      <c r="K527">
        <v>-18.082013952785601</v>
      </c>
      <c r="L527">
        <f>(Table2[[#This Row],[6M Return vs Nifty]]-AVERAGE(Table2[6M Return vs Nifty]))/_xlfn.STDEV.P(Table2[6M Return vs Nifty])</f>
        <v>-0.81235565458356673</v>
      </c>
      <c r="M527">
        <v>6.9146351240455303E-2</v>
      </c>
      <c r="N527">
        <f>(Table2[[#This Row],[1W Return vs Nifty]]-AVERAGE(Table2[1W Return vs Nifty]))/_xlfn.STDEV.P(Table2[1W Return vs Nifty])</f>
        <v>0.15585064895025405</v>
      </c>
      <c r="O527">
        <v>978.76</v>
      </c>
      <c r="P527">
        <v>1000.3172512595499</v>
      </c>
      <c r="Q527">
        <v>922.73673764898103</v>
      </c>
      <c r="R527">
        <v>36.000659884201497</v>
      </c>
      <c r="S527" s="1">
        <f>(Table2[[#This Row],[Close Price]]-Table2[[#This Row],[20D EMA]])/Table2[[#This Row],[20D EMA]]</f>
        <v>-4.1746699906003527E-2</v>
      </c>
      <c r="T527" s="1">
        <f>(Table2[[#This Row],[Close Price]]-Table2[[#This Row],[50D EMA]])/Table2[[#This Row],[50D EMA]]</f>
        <v>-6.2397455588171911E-2</v>
      </c>
      <c r="U527" s="1">
        <f>(Table2[[#This Row],[Close Price]]-Table2[[#This Row],[200D EMA]])/Table2[[#This Row],[200D EMA]]</f>
        <v>1.6432923641528631E-2</v>
      </c>
      <c r="V527">
        <v>0.50266241181839899</v>
      </c>
      <c r="W527">
        <v>934</v>
      </c>
      <c r="X527">
        <v>948.8</v>
      </c>
      <c r="Y527">
        <v>890.1</v>
      </c>
      <c r="Z527">
        <v>953</v>
      </c>
      <c r="AA527">
        <v>890.1</v>
      </c>
      <c r="AB527">
        <v>984.35</v>
      </c>
      <c r="AC527" s="1">
        <f>(Table2[[#This Row],[Close Price]]/Table2[[#This Row],[Day Low]])-1</f>
        <v>4.1755888650962802E-3</v>
      </c>
      <c r="AD527" s="1">
        <f>(Table2[[#This Row],[Day High]]/Table2[[#This Row],[Close Price]])-1</f>
        <v>1.1621708071222869E-2</v>
      </c>
      <c r="AE527" s="1">
        <f>(Table2[[#This Row],[Close Price]]/Table2[[#This Row],[Current Week Low]])-1</f>
        <v>5.3701831254915122E-2</v>
      </c>
      <c r="AF527" s="1">
        <f>(Table2[[#This Row],[Current Week High]]/Table2[[#This Row],[Close Price]])-1</f>
        <v>1.6099797419767636E-2</v>
      </c>
      <c r="AG527" s="1">
        <f>(Table2[[#This Row],[Close Price]]/Table2[[#This Row],[Current Month Low]])-1</f>
        <v>5.3701831254915122E-2</v>
      </c>
      <c r="AH527" s="1">
        <f>(Table2[[#This Row],[Current Month High]]/Table2[[#This Row],[Close Price]])-1</f>
        <v>4.9525535771404172E-2</v>
      </c>
      <c r="AI527">
        <v>27.838788783452401</v>
      </c>
      <c r="AJ527">
        <v>50.064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-0.1</v>
      </c>
      <c r="AM527" t="s">
        <v>3120</v>
      </c>
      <c r="AN527">
        <v>-5.54</v>
      </c>
      <c r="AO527" t="s">
        <v>3120</v>
      </c>
      <c r="AP527">
        <v>2.4627029902127E-2</v>
      </c>
      <c r="AQ527">
        <f>(Table2[[#This Row],[Sharpe Ratio]]-AVERAGE(Table2[Sharpe Ratio]))/_xlfn.STDEV.P(Table2[Sharpe Ratio])</f>
        <v>-0.43657341235732777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399</v>
      </c>
      <c r="AT527">
        <f>_xlfn.RANK.AVG(Table2[[#This Row],[6M Return vs Nifty Z-Score]],Table2[6M Return vs Nifty Z-Score])</f>
        <v>589</v>
      </c>
      <c r="AU527">
        <f>_xlfn.RANK.AVG(Table2[[#This Row],[Sharpe Ratio Z-Score]],Table2[Sharpe Ratio Z-Score])</f>
        <v>460</v>
      </c>
      <c r="AV527">
        <f>(Table2[[#This Row],[Rank 1Y]]+Table2[[#This Row],[Rank 6M]]+Table2[[#This Row],[Rank Sharpe]])/3</f>
        <v>482.66666666666669</v>
      </c>
    </row>
    <row r="528" spans="1:48" x14ac:dyDescent="0.3">
      <c r="A528" t="s">
        <v>333</v>
      </c>
      <c r="B528" t="s">
        <v>334</v>
      </c>
      <c r="C528" t="s">
        <v>3090</v>
      </c>
      <c r="D528" t="s">
        <v>164</v>
      </c>
      <c r="E528">
        <v>75696.525436124997</v>
      </c>
      <c r="F528">
        <v>2553.65</v>
      </c>
      <c r="G528">
        <v>-13.075110590602501</v>
      </c>
      <c r="H528">
        <f>(Table2[[#This Row],[1Y Return vs Nifty]]-AVERAGE(Table2[1Y Return vs Nifty]))/_xlfn.STDEV.P(Table2[1Y Return vs Nifty])</f>
        <v>-0.70775821101769854</v>
      </c>
      <c r="I528">
        <v>7.0006800873963</v>
      </c>
      <c r="J528">
        <f>(Table2[[#This Row],[1M Return vs Nifty]]-AVERAGE(Table2[1M Return vs Nifty]))/_xlfn.STDEV.P(Table2[1M Return vs Nifty])</f>
        <v>0.78145497570053579</v>
      </c>
      <c r="K528">
        <v>-0.76902358437974105</v>
      </c>
      <c r="L528">
        <f>(Table2[[#This Row],[6M Return vs Nifty]]-AVERAGE(Table2[6M Return vs Nifty]))/_xlfn.STDEV.P(Table2[6M Return vs Nifty])</f>
        <v>-0.22142069653949661</v>
      </c>
      <c r="M528">
        <v>1.16190668625479E-2</v>
      </c>
      <c r="N528">
        <f>(Table2[[#This Row],[1W Return vs Nifty]]-AVERAGE(Table2[1W Return vs Nifty]))/_xlfn.STDEV.P(Table2[1W Return vs Nifty])</f>
        <v>0.14445164828633525</v>
      </c>
      <c r="O528">
        <v>2490.33</v>
      </c>
      <c r="P528">
        <v>2443.33607210322</v>
      </c>
      <c r="Q528">
        <v>2403.6670020870101</v>
      </c>
      <c r="R528">
        <v>57.330695491744798</v>
      </c>
      <c r="S528" s="1">
        <f>(Table2[[#This Row],[Close Price]]-Table2[[#This Row],[20D EMA]])/Table2[[#This Row],[20D EMA]]</f>
        <v>2.542634911839E-2</v>
      </c>
      <c r="T528" s="1">
        <f>(Table2[[#This Row],[Close Price]]-Table2[[#This Row],[50D EMA]])/Table2[[#This Row],[50D EMA]]</f>
        <v>4.5148896689362117E-2</v>
      </c>
      <c r="U528" s="1">
        <f>(Table2[[#This Row],[Close Price]]-Table2[[#This Row],[200D EMA]])/Table2[[#This Row],[200D EMA]]</f>
        <v>6.2397577444282253E-2</v>
      </c>
      <c r="V528">
        <v>1.3345100256860201</v>
      </c>
      <c r="W528">
        <v>2538</v>
      </c>
      <c r="X528">
        <v>2600</v>
      </c>
      <c r="Y528">
        <v>2418</v>
      </c>
      <c r="Z528">
        <v>2615</v>
      </c>
      <c r="AA528">
        <v>2418</v>
      </c>
      <c r="AB528">
        <v>2653.55</v>
      </c>
      <c r="AC528" s="1">
        <f>(Table2[[#This Row],[Close Price]]/Table2[[#This Row],[Day Low]])-1</f>
        <v>6.1662726556344083E-3</v>
      </c>
      <c r="AD528" s="1">
        <f>(Table2[[#This Row],[Day High]]/Table2[[#This Row],[Close Price]])-1</f>
        <v>1.8150490474418968E-2</v>
      </c>
      <c r="AE528" s="1">
        <f>(Table2[[#This Row],[Close Price]]/Table2[[#This Row],[Current Week Low]])-1</f>
        <v>5.6100082712986055E-2</v>
      </c>
      <c r="AF528" s="1">
        <f>(Table2[[#This Row],[Current Week High]]/Table2[[#This Row],[Close Price]])-1</f>
        <v>2.4024435611771366E-2</v>
      </c>
      <c r="AG528" s="1">
        <f>(Table2[[#This Row],[Close Price]]/Table2[[#This Row],[Current Month Low]])-1</f>
        <v>5.6100082712986055E-2</v>
      </c>
      <c r="AH528" s="1">
        <f>(Table2[[#This Row],[Current Month High]]/Table2[[#This Row],[Close Price]])-1</f>
        <v>3.9120474614767087E-2</v>
      </c>
      <c r="AI528">
        <v>5.4940966851369399</v>
      </c>
      <c r="AJ528">
        <v>22.638972265578001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0.09</v>
      </c>
      <c r="AM528" t="s">
        <v>3121</v>
      </c>
      <c r="AN528">
        <v>7.86</v>
      </c>
      <c r="AO528" t="s">
        <v>3121</v>
      </c>
      <c r="AP528">
        <v>1.8637505880085E-2</v>
      </c>
      <c r="AQ528">
        <f>(Table2[[#This Row],[Sharpe Ratio]]-AVERAGE(Table2[Sharpe Ratio]))/_xlfn.STDEV.P(Table2[Sharpe Ratio])</f>
        <v>-0.50624886723773854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-0.5095211508080626</v>
      </c>
      <c r="AS528">
        <f>_xlfn.RANK.AVG(Table2[[#This Row],[1Y Return vs Nifty Z-Score]],Table2[1Y Return vs Nifty Z-Score])</f>
        <v>582</v>
      </c>
      <c r="AT528">
        <f>_xlfn.RANK.AVG(Table2[[#This Row],[6M Return vs Nifty Z-Score]],Table2[6M Return vs Nifty Z-Score])</f>
        <v>385</v>
      </c>
      <c r="AU528">
        <f>_xlfn.RANK.AVG(Table2[[#This Row],[Sharpe Ratio Z-Score]],Table2[Sharpe Ratio Z-Score])</f>
        <v>482</v>
      </c>
      <c r="AV528">
        <f>(Table2[[#This Row],[Rank 1Y]]+Table2[[#This Row],[Rank 6M]]+Table2[[#This Row],[Rank Sharpe]])/3</f>
        <v>483</v>
      </c>
    </row>
    <row r="529" spans="1:48" x14ac:dyDescent="0.3">
      <c r="A529" t="s">
        <v>2037</v>
      </c>
      <c r="B529" t="s">
        <v>2038</v>
      </c>
      <c r="C529" t="s">
        <v>3076</v>
      </c>
      <c r="D529" t="s">
        <v>530</v>
      </c>
      <c r="E529">
        <v>2999.71558878</v>
      </c>
      <c r="F529">
        <v>52.3</v>
      </c>
      <c r="G529">
        <v>-15.948258605637401</v>
      </c>
      <c r="H529">
        <f>(Table2[[#This Row],[1Y Return vs Nifty]]-AVERAGE(Table2[1Y Return vs Nifty]))/_xlfn.STDEV.P(Table2[1Y Return vs Nifty])</f>
        <v>-0.75144011143203615</v>
      </c>
      <c r="I529">
        <v>-6.0428655139605301</v>
      </c>
      <c r="J529">
        <f>(Table2[[#This Row],[1M Return vs Nifty]]-AVERAGE(Table2[1M Return vs Nifty]))/_xlfn.STDEV.P(Table2[1M Return vs Nifty])</f>
        <v>-0.44332785832316268</v>
      </c>
      <c r="K529">
        <v>21.7214364877191</v>
      </c>
      <c r="L529">
        <f>(Table2[[#This Row],[6M Return vs Nifty]]-AVERAGE(Table2[6M Return vs Nifty]))/_xlfn.STDEV.P(Table2[6M Return vs Nifty])</f>
        <v>0.54623404110484186</v>
      </c>
      <c r="M529">
        <v>-2.9478423954453801</v>
      </c>
      <c r="N529">
        <f>(Table2[[#This Row],[1W Return vs Nifty]]-AVERAGE(Table2[1W Return vs Nifty]))/_xlfn.STDEV.P(Table2[1W Return vs Nifty])</f>
        <v>-0.4419640592947725</v>
      </c>
      <c r="O529">
        <v>53.87</v>
      </c>
      <c r="P529">
        <v>52.363447476946199</v>
      </c>
      <c r="Q529">
        <v>46.422632866697398</v>
      </c>
      <c r="R529">
        <v>42.855866724010497</v>
      </c>
      <c r="S529" s="1">
        <f>(Table2[[#This Row],[Close Price]]-Table2[[#This Row],[20D EMA]])/Table2[[#This Row],[20D EMA]]</f>
        <v>-2.9144236124002233E-2</v>
      </c>
      <c r="T529" s="1">
        <f>(Table2[[#This Row],[Close Price]]-Table2[[#This Row],[50D EMA]])/Table2[[#This Row],[50D EMA]]</f>
        <v>-1.211674937448215E-3</v>
      </c>
      <c r="U529" s="1">
        <f>(Table2[[#This Row],[Close Price]]-Table2[[#This Row],[200D EMA]])/Table2[[#This Row],[200D EMA]]</f>
        <v>0.12660563975721625</v>
      </c>
      <c r="V529">
        <v>0.853057536051959</v>
      </c>
      <c r="W529">
        <v>51.7</v>
      </c>
      <c r="X529">
        <v>52.78</v>
      </c>
      <c r="Y529">
        <v>49.2</v>
      </c>
      <c r="Z529">
        <v>53.75</v>
      </c>
      <c r="AA529">
        <v>49.2</v>
      </c>
      <c r="AB529">
        <v>57.73</v>
      </c>
      <c r="AC529" s="1">
        <f>(Table2[[#This Row],[Close Price]]/Table2[[#This Row],[Day Low]])-1</f>
        <v>1.1605415860734825E-2</v>
      </c>
      <c r="AD529" s="1">
        <f>(Table2[[#This Row],[Day High]]/Table2[[#This Row],[Close Price]])-1</f>
        <v>9.1778202676864318E-3</v>
      </c>
      <c r="AE529" s="1">
        <f>(Table2[[#This Row],[Close Price]]/Table2[[#This Row],[Current Week Low]])-1</f>
        <v>6.3008130081300795E-2</v>
      </c>
      <c r="AF529" s="1">
        <f>(Table2[[#This Row],[Current Week High]]/Table2[[#This Row],[Close Price]])-1</f>
        <v>2.7724665391969383E-2</v>
      </c>
      <c r="AG529" s="1">
        <f>(Table2[[#This Row],[Close Price]]/Table2[[#This Row],[Current Month Low]])-1</f>
        <v>6.3008130081300795E-2</v>
      </c>
      <c r="AH529" s="1">
        <f>(Table2[[#This Row],[Current Month High]]/Table2[[#This Row],[Close Price]])-1</f>
        <v>0.10382409177820273</v>
      </c>
      <c r="AI529">
        <v>19.0439770554493</v>
      </c>
      <c r="AJ529">
        <v>57.293233082706699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0.04</v>
      </c>
      <c r="AM529" t="s">
        <v>3121</v>
      </c>
      <c r="AN529">
        <v>-10.75</v>
      </c>
      <c r="AO529" t="s">
        <v>3120</v>
      </c>
      <c r="AP529">
        <v>-6.2183085929155002E-2</v>
      </c>
      <c r="AQ529">
        <f>(Table2[[#This Row],[Sharpe Ratio]]-AVERAGE(Table2[Sharpe Ratio]))/_xlfn.STDEV.P(Table2[Sharpe Ratio])</f>
        <v>-1.4464256621365352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-2.5369236500816648</v>
      </c>
      <c r="AS529">
        <f>_xlfn.RANK.AVG(Table2[[#This Row],[1Y Return vs Nifty Z-Score]],Table2[1Y Return vs Nifty Z-Score])</f>
        <v>595</v>
      </c>
      <c r="AT529">
        <f>_xlfn.RANK.AVG(Table2[[#This Row],[6M Return vs Nifty Z-Score]],Table2[6M Return vs Nifty Z-Score])</f>
        <v>175</v>
      </c>
      <c r="AU529">
        <f>_xlfn.RANK.AVG(Table2[[#This Row],[Sharpe Ratio Z-Score]],Table2[Sharpe Ratio Z-Score])</f>
        <v>681</v>
      </c>
      <c r="AV529">
        <f>(Table2[[#This Row],[Rank 1Y]]+Table2[[#This Row],[Rank 6M]]+Table2[[#This Row],[Rank Sharpe]])/3</f>
        <v>483.66666666666669</v>
      </c>
    </row>
    <row r="530" spans="1:48" x14ac:dyDescent="0.3">
      <c r="A530" t="s">
        <v>526</v>
      </c>
      <c r="B530" t="s">
        <v>527</v>
      </c>
      <c r="C530" t="s">
        <v>3074</v>
      </c>
      <c r="D530" t="s">
        <v>176</v>
      </c>
      <c r="E530">
        <v>37618.042992000002</v>
      </c>
      <c r="F530">
        <v>537.4</v>
      </c>
      <c r="G530">
        <v>-7.3552262904587202</v>
      </c>
      <c r="H530">
        <f>(Table2[[#This Row],[1Y Return vs Nifty]]-AVERAGE(Table2[1Y Return vs Nifty]))/_xlfn.STDEV.P(Table2[1Y Return vs Nifty])</f>
        <v>-0.62079596087501709</v>
      </c>
      <c r="I530">
        <v>2.67066811303429</v>
      </c>
      <c r="J530">
        <f>(Table2[[#This Row],[1M Return vs Nifty]]-AVERAGE(Table2[1M Return vs Nifty]))/_xlfn.STDEV.P(Table2[1M Return vs Nifty])</f>
        <v>0.37486887561713644</v>
      </c>
      <c r="K530">
        <v>10.282919658699401</v>
      </c>
      <c r="L530">
        <f>(Table2[[#This Row],[6M Return vs Nifty]]-AVERAGE(Table2[6M Return vs Nifty]))/_xlfn.STDEV.P(Table2[6M Return vs Nifty])</f>
        <v>0.15580931847701224</v>
      </c>
      <c r="M530">
        <v>2.1040837119001901</v>
      </c>
      <c r="N530">
        <f>(Table2[[#This Row],[1W Return vs Nifty]]-AVERAGE(Table2[1W Return vs Nifty]))/_xlfn.STDEV.P(Table2[1W Return vs Nifty])</f>
        <v>0.55907239974267808</v>
      </c>
      <c r="O530">
        <v>535.02</v>
      </c>
      <c r="P530">
        <v>512.88650036139597</v>
      </c>
      <c r="Q530">
        <v>467.05021652710298</v>
      </c>
      <c r="R530">
        <v>48.920004631607704</v>
      </c>
      <c r="S530" s="1">
        <f>(Table2[[#This Row],[Close Price]]-Table2[[#This Row],[20D EMA]])/Table2[[#This Row],[20D EMA]]</f>
        <v>4.4484318343239425E-3</v>
      </c>
      <c r="T530" s="1">
        <f>(Table2[[#This Row],[Close Price]]-Table2[[#This Row],[50D EMA]])/Table2[[#This Row],[50D EMA]]</f>
        <v>4.7795174217553041E-2</v>
      </c>
      <c r="U530" s="1">
        <f>(Table2[[#This Row],[Close Price]]-Table2[[#This Row],[200D EMA]])/Table2[[#This Row],[200D EMA]]</f>
        <v>0.15062573784036473</v>
      </c>
      <c r="V530">
        <v>0.48046910479786897</v>
      </c>
      <c r="W530">
        <v>531.1</v>
      </c>
      <c r="X530">
        <v>544.95000000000005</v>
      </c>
      <c r="Y530">
        <v>513.29999999999995</v>
      </c>
      <c r="Z530">
        <v>549</v>
      </c>
      <c r="AA530">
        <v>513.29999999999995</v>
      </c>
      <c r="AB530">
        <v>553.54999999999995</v>
      </c>
      <c r="AC530" s="1">
        <f>(Table2[[#This Row],[Close Price]]/Table2[[#This Row],[Day Low]])-1</f>
        <v>1.1862172848804198E-2</v>
      </c>
      <c r="AD530" s="1">
        <f>(Table2[[#This Row],[Day High]]/Table2[[#This Row],[Close Price]])-1</f>
        <v>1.4049125418682751E-2</v>
      </c>
      <c r="AE530" s="1">
        <f>(Table2[[#This Row],[Close Price]]/Table2[[#This Row],[Current Week Low]])-1</f>
        <v>4.6951100720826089E-2</v>
      </c>
      <c r="AF530" s="1">
        <f>(Table2[[#This Row],[Current Week High]]/Table2[[#This Row],[Close Price]])-1</f>
        <v>2.1585411239300356E-2</v>
      </c>
      <c r="AG530" s="1">
        <f>(Table2[[#This Row],[Close Price]]/Table2[[#This Row],[Current Month Low]])-1</f>
        <v>4.6951100720826089E-2</v>
      </c>
      <c r="AH530" s="1">
        <f>(Table2[[#This Row],[Current Month High]]/Table2[[#This Row],[Close Price]])-1</f>
        <v>3.0052102716784379E-2</v>
      </c>
      <c r="AI530">
        <v>4.0937848902121203</v>
      </c>
      <c r="AJ530">
        <v>43.039659302635002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0.16</v>
      </c>
      <c r="AM530" t="s">
        <v>3121</v>
      </c>
      <c r="AN530">
        <v>-2.08</v>
      </c>
      <c r="AO530" t="s">
        <v>3120</v>
      </c>
      <c r="AP530">
        <v>-3.9090615841751997E-2</v>
      </c>
      <c r="AQ530">
        <f>(Table2[[#This Row],[Sharpe Ratio]]-AVERAGE(Table2[Sharpe Ratio]))/_xlfn.STDEV.P(Table2[Sharpe Ratio])</f>
        <v>-1.1777935718851404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-0.70883893892333094</v>
      </c>
      <c r="AS530">
        <f>_xlfn.RANK.AVG(Table2[[#This Row],[1Y Return vs Nifty Z-Score]],Table2[1Y Return vs Nifty Z-Score])</f>
        <v>543</v>
      </c>
      <c r="AT530">
        <f>_xlfn.RANK.AVG(Table2[[#This Row],[6M Return vs Nifty Z-Score]],Table2[6M Return vs Nifty Z-Score])</f>
        <v>275</v>
      </c>
      <c r="AU530">
        <f>_xlfn.RANK.AVG(Table2[[#This Row],[Sharpe Ratio Z-Score]],Table2[Sharpe Ratio Z-Score])</f>
        <v>639</v>
      </c>
      <c r="AV530">
        <f>(Table2[[#This Row],[Rank 1Y]]+Table2[[#This Row],[Rank 6M]]+Table2[[#This Row],[Rank Sharpe]])/3</f>
        <v>485.66666666666669</v>
      </c>
    </row>
    <row r="531" spans="1:48" x14ac:dyDescent="0.3">
      <c r="A531" t="s">
        <v>1760</v>
      </c>
      <c r="B531" t="s">
        <v>1761</v>
      </c>
      <c r="C531" t="s">
        <v>3086</v>
      </c>
      <c r="D531" t="s">
        <v>309</v>
      </c>
      <c r="E531">
        <v>4342.9588240960002</v>
      </c>
      <c r="F531">
        <v>197.36</v>
      </c>
      <c r="G531">
        <v>13.5111544664672</v>
      </c>
      <c r="H531">
        <f>(Table2[[#This Row],[1Y Return vs Nifty]]-AVERAGE(Table2[1Y Return vs Nifty]))/_xlfn.STDEV.P(Table2[1Y Return vs Nifty])</f>
        <v>-0.30355398048904808</v>
      </c>
      <c r="I531">
        <v>1.25361816488273</v>
      </c>
      <c r="J531">
        <f>(Table2[[#This Row],[1M Return vs Nifty]]-AVERAGE(Table2[1M Return vs Nifty]))/_xlfn.STDEV.P(Table2[1M Return vs Nifty])</f>
        <v>0.24180854796591386</v>
      </c>
      <c r="K531">
        <v>-12.039302431305501</v>
      </c>
      <c r="L531">
        <f>(Table2[[#This Row],[6M Return vs Nifty]]-AVERAGE(Table2[6M Return vs Nifty]))/_xlfn.STDEV.P(Table2[6M Return vs Nifty])</f>
        <v>-0.60610304290680894</v>
      </c>
      <c r="M531">
        <v>10.9100013780154</v>
      </c>
      <c r="N531">
        <f>(Table2[[#This Row],[1W Return vs Nifty]]-AVERAGE(Table2[1W Return vs Nifty]))/_xlfn.STDEV.P(Table2[1W Return vs Nifty])</f>
        <v>2.3039602804751582</v>
      </c>
      <c r="O531">
        <v>185.28</v>
      </c>
      <c r="P531">
        <v>186.744339838424</v>
      </c>
      <c r="Q531">
        <v>183.39815341296401</v>
      </c>
      <c r="R531">
        <v>76.980978867832405</v>
      </c>
      <c r="S531" s="1">
        <f>(Table2[[#This Row],[Close Price]]-Table2[[#This Row],[20D EMA]])/Table2[[#This Row],[20D EMA]]</f>
        <v>6.5198618307426667E-2</v>
      </c>
      <c r="T531" s="1">
        <f>(Table2[[#This Row],[Close Price]]-Table2[[#This Row],[50D EMA]])/Table2[[#This Row],[50D EMA]]</f>
        <v>5.6845954050125207E-2</v>
      </c>
      <c r="U531" s="1">
        <f>(Table2[[#This Row],[Close Price]]-Table2[[#This Row],[200D EMA]])/Table2[[#This Row],[200D EMA]]</f>
        <v>7.6128610496953214E-2</v>
      </c>
      <c r="V531">
        <v>1.62100130569991</v>
      </c>
      <c r="W531">
        <v>193.65</v>
      </c>
      <c r="X531">
        <v>205</v>
      </c>
      <c r="Y531">
        <v>177.06</v>
      </c>
      <c r="Z531">
        <v>205</v>
      </c>
      <c r="AA531">
        <v>175</v>
      </c>
      <c r="AB531">
        <v>205</v>
      </c>
      <c r="AC531" s="1">
        <f>(Table2[[#This Row],[Close Price]]/Table2[[#This Row],[Day Low]])-1</f>
        <v>1.9158275238833067E-2</v>
      </c>
      <c r="AD531" s="1">
        <f>(Table2[[#This Row],[Day High]]/Table2[[#This Row],[Close Price]])-1</f>
        <v>3.8710985002026632E-2</v>
      </c>
      <c r="AE531" s="1">
        <f>(Table2[[#This Row],[Close Price]]/Table2[[#This Row],[Current Week Low]])-1</f>
        <v>0.11465040099401347</v>
      </c>
      <c r="AF531" s="1">
        <f>(Table2[[#This Row],[Current Week High]]/Table2[[#This Row],[Close Price]])-1</f>
        <v>3.8710985002026632E-2</v>
      </c>
      <c r="AG531" s="1">
        <f>(Table2[[#This Row],[Close Price]]/Table2[[#This Row],[Current Month Low]])-1</f>
        <v>0.12777142857142865</v>
      </c>
      <c r="AH531" s="1">
        <f>(Table2[[#This Row],[Current Month High]]/Table2[[#This Row],[Close Price]])-1</f>
        <v>3.8710985002026632E-2</v>
      </c>
      <c r="AI531">
        <v>20.515808674503401</v>
      </c>
      <c r="AJ531">
        <v>55.096267190569698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-0.11</v>
      </c>
      <c r="AM531" t="s">
        <v>3120</v>
      </c>
      <c r="AN531">
        <v>9.9600000000000009</v>
      </c>
      <c r="AO531" t="s">
        <v>3121</v>
      </c>
      <c r="AQ531">
        <f>(Table2[[#This Row],[Sharpe Ratio]]-AVERAGE(Table2[Sharpe Ratio]))/_xlfn.STDEV.P(Table2[Sharpe Ratio])</f>
        <v>-0.72305686320743012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389</v>
      </c>
      <c r="AT531">
        <f>_xlfn.RANK.AVG(Table2[[#This Row],[6M Return vs Nifty Z-Score]],Table2[6M Return vs Nifty Z-Score])</f>
        <v>521</v>
      </c>
      <c r="AU531">
        <f>_xlfn.RANK.AVG(Table2[[#This Row],[Sharpe Ratio Z-Score]],Table2[Sharpe Ratio Z-Score])</f>
        <v>548.5</v>
      </c>
      <c r="AV531">
        <f>(Table2[[#This Row],[Rank 1Y]]+Table2[[#This Row],[Rank 6M]]+Table2[[#This Row],[Rank Sharpe]])/3</f>
        <v>486.16666666666669</v>
      </c>
    </row>
    <row r="532" spans="1:48" x14ac:dyDescent="0.3">
      <c r="A532" t="s">
        <v>514</v>
      </c>
      <c r="B532" t="s">
        <v>515</v>
      </c>
      <c r="C532" t="s">
        <v>3087</v>
      </c>
      <c r="D532" t="s">
        <v>426</v>
      </c>
      <c r="E532">
        <v>39550.025615639999</v>
      </c>
      <c r="F532">
        <v>1425.1</v>
      </c>
      <c r="G532">
        <v>-30.821619617219302</v>
      </c>
      <c r="H532">
        <f>(Table2[[#This Row],[1Y Return vs Nifty]]-AVERAGE(Table2[1Y Return vs Nifty]))/_xlfn.STDEV.P(Table2[1Y Return vs Nifty])</f>
        <v>-0.97756722745063762</v>
      </c>
      <c r="I532">
        <v>-7.4287594354437196</v>
      </c>
      <c r="J532">
        <f>(Table2[[#This Row],[1M Return vs Nifty]]-AVERAGE(Table2[1M Return vs Nifty]))/_xlfn.STDEV.P(Table2[1M Return vs Nifty])</f>
        <v>-0.57346264963587357</v>
      </c>
      <c r="K532">
        <v>-5.72253100335202</v>
      </c>
      <c r="L532">
        <f>(Table2[[#This Row],[6M Return vs Nifty]]-AVERAGE(Table2[6M Return vs Nifty]))/_xlfn.STDEV.P(Table2[6M Return vs Nifty])</f>
        <v>-0.39049609232687976</v>
      </c>
      <c r="M532">
        <v>-0.81373534349740595</v>
      </c>
      <c r="N532">
        <f>(Table2[[#This Row],[1W Return vs Nifty]]-AVERAGE(Table2[1W Return vs Nifty]))/_xlfn.STDEV.P(Table2[1W Return vs Nifty])</f>
        <v>-1.9091887157770032E-2</v>
      </c>
      <c r="O532">
        <v>1474.92</v>
      </c>
      <c r="P532">
        <v>1518.66022371805</v>
      </c>
      <c r="Q532">
        <v>1522.9533254635101</v>
      </c>
      <c r="R532">
        <v>33.841579515490203</v>
      </c>
      <c r="S532" s="1">
        <f>(Table2[[#This Row],[Close Price]]-Table2[[#This Row],[20D EMA]])/Table2[[#This Row],[20D EMA]]</f>
        <v>-3.3778103219157758E-2</v>
      </c>
      <c r="T532" s="1">
        <f>(Table2[[#This Row],[Close Price]]-Table2[[#This Row],[50D EMA]])/Table2[[#This Row],[50D EMA]]</f>
        <v>-6.1607081200159376E-2</v>
      </c>
      <c r="U532" s="1">
        <f>(Table2[[#This Row],[Close Price]]-Table2[[#This Row],[200D EMA]])/Table2[[#This Row],[200D EMA]]</f>
        <v>-6.4252346954709549E-2</v>
      </c>
      <c r="V532">
        <v>0.63687519895771505</v>
      </c>
      <c r="W532">
        <v>1420</v>
      </c>
      <c r="X532">
        <v>1458.9</v>
      </c>
      <c r="Y532">
        <v>1397</v>
      </c>
      <c r="Z532">
        <v>1465.5</v>
      </c>
      <c r="AA532">
        <v>1397</v>
      </c>
      <c r="AB532">
        <v>1506.8</v>
      </c>
      <c r="AC532" s="1">
        <f>(Table2[[#This Row],[Close Price]]/Table2[[#This Row],[Day Low]])-1</f>
        <v>3.5915492957745432E-3</v>
      </c>
      <c r="AD532" s="1">
        <f>(Table2[[#This Row],[Day High]]/Table2[[#This Row],[Close Price]])-1</f>
        <v>2.371763385025627E-2</v>
      </c>
      <c r="AE532" s="1">
        <f>(Table2[[#This Row],[Close Price]]/Table2[[#This Row],[Current Week Low]])-1</f>
        <v>2.0114531138153202E-2</v>
      </c>
      <c r="AF532" s="1">
        <f>(Table2[[#This Row],[Current Week High]]/Table2[[#This Row],[Close Price]])-1</f>
        <v>2.8348887797347677E-2</v>
      </c>
      <c r="AG532" s="1">
        <f>(Table2[[#This Row],[Close Price]]/Table2[[#This Row],[Current Month Low]])-1</f>
        <v>2.0114531138153202E-2</v>
      </c>
      <c r="AH532" s="1">
        <f>(Table2[[#This Row],[Current Month High]]/Table2[[#This Row],[Close Price]])-1</f>
        <v>5.732931022384391E-2</v>
      </c>
      <c r="AI532">
        <v>26.3069258297663</v>
      </c>
      <c r="AJ532">
        <v>9.2030651340995995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-0.08</v>
      </c>
      <c r="AM532" t="s">
        <v>3120</v>
      </c>
      <c r="AN532">
        <v>-4.2</v>
      </c>
      <c r="AO532" t="s">
        <v>3120</v>
      </c>
      <c r="AP532">
        <v>5.3982403688912002E-2</v>
      </c>
      <c r="AQ532">
        <f>(Table2[[#This Row],[Sharpe Ratio]]-AVERAGE(Table2[Sharpe Ratio]))/_xlfn.STDEV.P(Table2[Sharpe Ratio])</f>
        <v>-9.5085672388065048E-2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653</v>
      </c>
      <c r="AT532">
        <f>_xlfn.RANK.AVG(Table2[[#This Row],[6M Return vs Nifty Z-Score]],Table2[6M Return vs Nifty Z-Score])</f>
        <v>441</v>
      </c>
      <c r="AU532">
        <f>_xlfn.RANK.AVG(Table2[[#This Row],[Sharpe Ratio Z-Score]],Table2[Sharpe Ratio Z-Score])</f>
        <v>370</v>
      </c>
      <c r="AV532">
        <f>(Table2[[#This Row],[Rank 1Y]]+Table2[[#This Row],[Rank 6M]]+Table2[[#This Row],[Rank Sharpe]])/3</f>
        <v>488</v>
      </c>
    </row>
    <row r="533" spans="1:48" x14ac:dyDescent="0.3">
      <c r="A533" t="s">
        <v>1558</v>
      </c>
      <c r="B533" t="s">
        <v>1559</v>
      </c>
      <c r="C533" t="s">
        <v>3076</v>
      </c>
      <c r="D533" t="s">
        <v>530</v>
      </c>
      <c r="E533">
        <v>6089.9803579999998</v>
      </c>
      <c r="F533">
        <v>292.60000000000002</v>
      </c>
      <c r="G533">
        <v>-7.0497589533113798</v>
      </c>
      <c r="H533">
        <f>(Table2[[#This Row],[1Y Return vs Nifty]]-AVERAGE(Table2[1Y Return vs Nifty]))/_xlfn.STDEV.P(Table2[1Y Return vs Nifty])</f>
        <v>-0.61615178879224308</v>
      </c>
      <c r="I533">
        <v>-4.93156198071937</v>
      </c>
      <c r="J533">
        <f>(Table2[[#This Row],[1M Return vs Nifty]]-AVERAGE(Table2[1M Return vs Nifty]))/_xlfn.STDEV.P(Table2[1M Return vs Nifty])</f>
        <v>-0.33897697609355859</v>
      </c>
      <c r="K533">
        <v>-35.677344476854103</v>
      </c>
      <c r="L533">
        <f>(Table2[[#This Row],[6M Return vs Nifty]]-AVERAGE(Table2[6M Return vs Nifty]))/_xlfn.STDEV.P(Table2[6M Return vs Nifty])</f>
        <v>-1.4129275768083094</v>
      </c>
      <c r="M533">
        <v>-0.32247878265966401</v>
      </c>
      <c r="N533">
        <f>(Table2[[#This Row],[1W Return vs Nifty]]-AVERAGE(Table2[1W Return vs Nifty]))/_xlfn.STDEV.P(Table2[1W Return vs Nifty])</f>
        <v>7.825033790464625E-2</v>
      </c>
      <c r="O533">
        <v>300.64999999999998</v>
      </c>
      <c r="P533">
        <v>306.37914517680599</v>
      </c>
      <c r="Q533">
        <v>316.47912649304197</v>
      </c>
      <c r="R533">
        <v>33.697999392725102</v>
      </c>
      <c r="S533" s="1">
        <f>(Table2[[#This Row],[Close Price]]-Table2[[#This Row],[20D EMA]])/Table2[[#This Row],[20D EMA]]</f>
        <v>-2.6775320139697172E-2</v>
      </c>
      <c r="T533" s="1">
        <f>(Table2[[#This Row],[Close Price]]-Table2[[#This Row],[50D EMA]])/Table2[[#This Row],[50D EMA]]</f>
        <v>-4.4974161569823125E-2</v>
      </c>
      <c r="U533" s="1">
        <f>(Table2[[#This Row],[Close Price]]-Table2[[#This Row],[200D EMA]])/Table2[[#This Row],[200D EMA]]</f>
        <v>-7.5452453239651343E-2</v>
      </c>
      <c r="V533">
        <v>0.72407150571225898</v>
      </c>
      <c r="W533">
        <v>290.25</v>
      </c>
      <c r="X533">
        <v>294.89999999999998</v>
      </c>
      <c r="Y533">
        <v>285.55</v>
      </c>
      <c r="Z533">
        <v>302.5</v>
      </c>
      <c r="AA533">
        <v>285.55</v>
      </c>
      <c r="AB533">
        <v>306</v>
      </c>
      <c r="AC533" s="1">
        <f>(Table2[[#This Row],[Close Price]]/Table2[[#This Row],[Day Low]])-1</f>
        <v>8.0964685615849685E-3</v>
      </c>
      <c r="AD533" s="1">
        <f>(Table2[[#This Row],[Day High]]/Table2[[#This Row],[Close Price]])-1</f>
        <v>7.8605604921393457E-3</v>
      </c>
      <c r="AE533" s="1">
        <f>(Table2[[#This Row],[Close Price]]/Table2[[#This Row],[Current Week Low]])-1</f>
        <v>2.4689196287865478E-2</v>
      </c>
      <c r="AF533" s="1">
        <f>(Table2[[#This Row],[Current Week High]]/Table2[[#This Row],[Close Price]])-1</f>
        <v>3.3834586466165328E-2</v>
      </c>
      <c r="AG533" s="1">
        <f>(Table2[[#This Row],[Close Price]]/Table2[[#This Row],[Current Month Low]])-1</f>
        <v>2.4689196287865478E-2</v>
      </c>
      <c r="AH533" s="1">
        <f>(Table2[[#This Row],[Current Month High]]/Table2[[#This Row],[Close Price]])-1</f>
        <v>4.5796308954203502E-2</v>
      </c>
      <c r="AI533">
        <v>38.509911141490001</v>
      </c>
      <c r="AJ533">
        <v>20.954073829110001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-0.14000000000000001</v>
      </c>
      <c r="AM533" t="s">
        <v>3120</v>
      </c>
      <c r="AN533">
        <v>-5.63</v>
      </c>
      <c r="AO533" t="s">
        <v>3120</v>
      </c>
      <c r="AP533">
        <v>0.103303325226081</v>
      </c>
      <c r="AQ533">
        <f>(Table2[[#This Row],[Sharpe Ratio]]-AVERAGE(Table2[Sharpe Ratio]))/_xlfn.STDEV.P(Table2[Sharpe Ratio])</f>
        <v>0.47865902428179008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538</v>
      </c>
      <c r="AT533">
        <f>_xlfn.RANK.AVG(Table2[[#This Row],[6M Return vs Nifty Z-Score]],Table2[6M Return vs Nifty Z-Score])</f>
        <v>709</v>
      </c>
      <c r="AU533">
        <f>_xlfn.RANK.AVG(Table2[[#This Row],[Sharpe Ratio Z-Score]],Table2[Sharpe Ratio Z-Score])</f>
        <v>219</v>
      </c>
      <c r="AV533">
        <f>(Table2[[#This Row],[Rank 1Y]]+Table2[[#This Row],[Rank 6M]]+Table2[[#This Row],[Rank Sharpe]])/3</f>
        <v>488.66666666666669</v>
      </c>
    </row>
    <row r="534" spans="1:48" x14ac:dyDescent="0.3">
      <c r="A534" t="s">
        <v>925</v>
      </c>
      <c r="B534" t="s">
        <v>926</v>
      </c>
      <c r="C534" t="s">
        <v>3088</v>
      </c>
      <c r="D534" t="s">
        <v>927</v>
      </c>
      <c r="E534">
        <v>15954.242411900001</v>
      </c>
      <c r="F534">
        <v>718.1</v>
      </c>
      <c r="G534">
        <v>-9.44203287548196</v>
      </c>
      <c r="H534">
        <f>(Table2[[#This Row],[1Y Return vs Nifty]]-AVERAGE(Table2[1Y Return vs Nifty]))/_xlfn.STDEV.P(Table2[1Y Return vs Nifty])</f>
        <v>-0.65252272084490393</v>
      </c>
      <c r="I534">
        <v>-1.2686432395582601</v>
      </c>
      <c r="J534">
        <f>(Table2[[#This Row],[1M Return vs Nifty]]-AVERAGE(Table2[1M Return vs Nifty]))/_xlfn.STDEV.P(Table2[1M Return vs Nifty])</f>
        <v>4.9693812627683732E-3</v>
      </c>
      <c r="K534">
        <v>-13.8933837635843</v>
      </c>
      <c r="L534">
        <f>(Table2[[#This Row],[6M Return vs Nifty]]-AVERAGE(Table2[6M Return vs Nifty]))/_xlfn.STDEV.P(Table2[6M Return vs Nifty])</f>
        <v>-0.66938740054729373</v>
      </c>
      <c r="M534">
        <v>4.1898360311946199</v>
      </c>
      <c r="N534">
        <f>(Table2[[#This Row],[1W Return vs Nifty]]-AVERAGE(Table2[1W Return vs Nifty]))/_xlfn.STDEV.P(Table2[1W Return vs Nifty])</f>
        <v>0.97236310743925158</v>
      </c>
      <c r="O534">
        <v>705.36</v>
      </c>
      <c r="P534">
        <v>699.64699737643502</v>
      </c>
      <c r="Q534">
        <v>682.59020040706298</v>
      </c>
      <c r="R534">
        <v>59.2069404162648</v>
      </c>
      <c r="S534" s="1">
        <f>(Table2[[#This Row],[Close Price]]-Table2[[#This Row],[20D EMA]])/Table2[[#This Row],[20D EMA]]</f>
        <v>1.8061698990586381E-2</v>
      </c>
      <c r="T534" s="1">
        <f>(Table2[[#This Row],[Close Price]]-Table2[[#This Row],[50D EMA]])/Table2[[#This Row],[50D EMA]]</f>
        <v>2.6374732819208577E-2</v>
      </c>
      <c r="U534" s="1">
        <f>(Table2[[#This Row],[Close Price]]-Table2[[#This Row],[200D EMA]])/Table2[[#This Row],[200D EMA]]</f>
        <v>5.2022135055207003E-2</v>
      </c>
      <c r="V534">
        <v>0.90005854975661903</v>
      </c>
      <c r="W534">
        <v>715.45</v>
      </c>
      <c r="X534">
        <v>734.9</v>
      </c>
      <c r="Y534">
        <v>681.05</v>
      </c>
      <c r="Z534">
        <v>734.9</v>
      </c>
      <c r="AA534">
        <v>681.05</v>
      </c>
      <c r="AB534">
        <v>734.9</v>
      </c>
      <c r="AC534" s="1">
        <f>(Table2[[#This Row],[Close Price]]/Table2[[#This Row],[Day Low]])-1</f>
        <v>3.7039625410579813E-3</v>
      </c>
      <c r="AD534" s="1">
        <f>(Table2[[#This Row],[Day High]]/Table2[[#This Row],[Close Price]])-1</f>
        <v>2.3395070324467193E-2</v>
      </c>
      <c r="AE534" s="1">
        <f>(Table2[[#This Row],[Close Price]]/Table2[[#This Row],[Current Week Low]])-1</f>
        <v>5.4401292122458145E-2</v>
      </c>
      <c r="AF534" s="1">
        <f>(Table2[[#This Row],[Current Week High]]/Table2[[#This Row],[Close Price]])-1</f>
        <v>2.3395070324467193E-2</v>
      </c>
      <c r="AG534" s="1">
        <f>(Table2[[#This Row],[Close Price]]/Table2[[#This Row],[Current Month Low]])-1</f>
        <v>5.4401292122458145E-2</v>
      </c>
      <c r="AH534" s="1">
        <f>(Table2[[#This Row],[Current Month High]]/Table2[[#This Row],[Close Price]])-1</f>
        <v>2.3395070324467193E-2</v>
      </c>
      <c r="AI534">
        <v>18.298287146636898</v>
      </c>
      <c r="AJ534">
        <v>20.8922558922558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0.02</v>
      </c>
      <c r="AM534" t="s">
        <v>3121</v>
      </c>
      <c r="AN534">
        <v>2.6</v>
      </c>
      <c r="AO534" t="s">
        <v>3121</v>
      </c>
      <c r="AP534">
        <v>5.6855812033607997E-2</v>
      </c>
      <c r="AQ534">
        <f>(Table2[[#This Row],[Sharpe Ratio]]-AVERAGE(Table2[Sharpe Ratio]))/_xlfn.STDEV.P(Table2[Sharpe Ratio])</f>
        <v>-6.1659638409891672E-2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-0.40623727110006924</v>
      </c>
      <c r="AS534">
        <f>_xlfn.RANK.AVG(Table2[[#This Row],[1Y Return vs Nifty Z-Score]],Table2[1Y Return vs Nifty Z-Score])</f>
        <v>559</v>
      </c>
      <c r="AT534">
        <f>_xlfn.RANK.AVG(Table2[[#This Row],[6M Return vs Nifty Z-Score]],Table2[6M Return vs Nifty Z-Score])</f>
        <v>550</v>
      </c>
      <c r="AU534">
        <f>_xlfn.RANK.AVG(Table2[[#This Row],[Sharpe Ratio Z-Score]],Table2[Sharpe Ratio Z-Score])</f>
        <v>361</v>
      </c>
      <c r="AV534">
        <f>(Table2[[#This Row],[Rank 1Y]]+Table2[[#This Row],[Rank 6M]]+Table2[[#This Row],[Rank Sharpe]])/3</f>
        <v>490</v>
      </c>
    </row>
    <row r="535" spans="1:48" x14ac:dyDescent="0.3">
      <c r="A535" t="s">
        <v>1638</v>
      </c>
      <c r="B535" t="s">
        <v>1639</v>
      </c>
      <c r="C535" t="s">
        <v>3082</v>
      </c>
      <c r="D535" t="s">
        <v>204</v>
      </c>
      <c r="E535">
        <v>5116.1012652400004</v>
      </c>
      <c r="F535">
        <v>128.24</v>
      </c>
      <c r="G535">
        <v>-9.5667163951384993</v>
      </c>
      <c r="H535">
        <f>(Table2[[#This Row],[1Y Return vs Nifty]]-AVERAGE(Table2[1Y Return vs Nifty]))/_xlfn.STDEV.P(Table2[1Y Return vs Nifty])</f>
        <v>-0.65441834650026376</v>
      </c>
      <c r="I535">
        <v>1.69534437914304</v>
      </c>
      <c r="J535">
        <f>(Table2[[#This Row],[1M Return vs Nifty]]-AVERAGE(Table2[1M Return vs Nifty]))/_xlfn.STDEV.P(Table2[1M Return vs Nifty])</f>
        <v>0.28328643297503464</v>
      </c>
      <c r="K535">
        <v>-7.6918575873301602</v>
      </c>
      <c r="L535">
        <f>(Table2[[#This Row],[6M Return vs Nifty]]-AVERAGE(Table2[6M Return vs Nifty]))/_xlfn.STDEV.P(Table2[6M Return vs Nifty])</f>
        <v>-0.45771405395654069</v>
      </c>
      <c r="M535">
        <v>-6.4562583206945101</v>
      </c>
      <c r="N535">
        <f>(Table2[[#This Row],[1W Return vs Nifty]]-AVERAGE(Table2[1W Return vs Nifty]))/_xlfn.STDEV.P(Table2[1W Return vs Nifty])</f>
        <v>-1.1371548004133762</v>
      </c>
      <c r="O535">
        <v>131.68</v>
      </c>
      <c r="P535">
        <v>129.88851044972401</v>
      </c>
      <c r="Q535">
        <v>123.631153276327</v>
      </c>
      <c r="R535">
        <v>40.520364257196903</v>
      </c>
      <c r="S535" s="1">
        <f>(Table2[[#This Row],[Close Price]]-Table2[[#This Row],[20D EMA]])/Table2[[#This Row],[20D EMA]]</f>
        <v>-2.612393681652489E-2</v>
      </c>
      <c r="T535" s="1">
        <f>(Table2[[#This Row],[Close Price]]-Table2[[#This Row],[50D EMA]])/Table2[[#This Row],[50D EMA]]</f>
        <v>-1.2691734195859377E-2</v>
      </c>
      <c r="U535" s="1">
        <f>(Table2[[#This Row],[Close Price]]-Table2[[#This Row],[200D EMA]])/Table2[[#This Row],[200D EMA]]</f>
        <v>3.7279007770572317E-2</v>
      </c>
      <c r="V535">
        <v>1.8346353107114399</v>
      </c>
      <c r="W535">
        <v>128</v>
      </c>
      <c r="X535">
        <v>130.96</v>
      </c>
      <c r="Y535">
        <v>126.35</v>
      </c>
      <c r="Z535">
        <v>136</v>
      </c>
      <c r="AA535">
        <v>126.35</v>
      </c>
      <c r="AB535">
        <v>148.4</v>
      </c>
      <c r="AC535" s="1">
        <f>(Table2[[#This Row],[Close Price]]/Table2[[#This Row],[Day Low]])-1</f>
        <v>1.8750000000000711E-3</v>
      </c>
      <c r="AD535" s="1">
        <f>(Table2[[#This Row],[Day High]]/Table2[[#This Row],[Close Price]])-1</f>
        <v>2.1210230817217735E-2</v>
      </c>
      <c r="AE535" s="1">
        <f>(Table2[[#This Row],[Close Price]]/Table2[[#This Row],[Current Week Low]])-1</f>
        <v>1.4958448753462639E-2</v>
      </c>
      <c r="AF535" s="1">
        <f>(Table2[[#This Row],[Current Week High]]/Table2[[#This Row],[Close Price]])-1</f>
        <v>6.0511540860885837E-2</v>
      </c>
      <c r="AG535" s="1">
        <f>(Table2[[#This Row],[Close Price]]/Table2[[#This Row],[Current Month Low]])-1</f>
        <v>1.4958448753462639E-2</v>
      </c>
      <c r="AH535" s="1">
        <f>(Table2[[#This Row],[Current Month High]]/Table2[[#This Row],[Close Price]])-1</f>
        <v>0.15720524017467241</v>
      </c>
      <c r="AI535">
        <v>16.703056768558898</v>
      </c>
      <c r="AJ535">
        <v>25.295554469955999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-0.1</v>
      </c>
      <c r="AM535" t="s">
        <v>3120</v>
      </c>
      <c r="AN535">
        <v>0.26</v>
      </c>
      <c r="AO535" t="s">
        <v>3121</v>
      </c>
      <c r="AP535">
        <v>2.8113055663732001E-2</v>
      </c>
      <c r="AQ535">
        <f>(Table2[[#This Row],[Sharpe Ratio]]-AVERAGE(Table2[Sharpe Ratio]))/_xlfn.STDEV.P(Table2[Sharpe Ratio])</f>
        <v>-0.39602086932205499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-2.3620216372172012</v>
      </c>
      <c r="AS535">
        <f>_xlfn.RANK.AVG(Table2[[#This Row],[1Y Return vs Nifty Z-Score]],Table2[1Y Return vs Nifty Z-Score])</f>
        <v>563</v>
      </c>
      <c r="AT535">
        <f>_xlfn.RANK.AVG(Table2[[#This Row],[6M Return vs Nifty Z-Score]],Table2[6M Return vs Nifty Z-Score])</f>
        <v>467</v>
      </c>
      <c r="AU535">
        <f>_xlfn.RANK.AVG(Table2[[#This Row],[Sharpe Ratio Z-Score]],Table2[Sharpe Ratio Z-Score])</f>
        <v>444</v>
      </c>
      <c r="AV535">
        <f>(Table2[[#This Row],[Rank 1Y]]+Table2[[#This Row],[Rank 6M]]+Table2[[#This Row],[Rank Sharpe]])/3</f>
        <v>491.33333333333331</v>
      </c>
    </row>
    <row r="536" spans="1:48" x14ac:dyDescent="0.3">
      <c r="A536" t="s">
        <v>180</v>
      </c>
      <c r="B536" t="s">
        <v>181</v>
      </c>
      <c r="C536" t="s">
        <v>3075</v>
      </c>
      <c r="D536" t="s">
        <v>21</v>
      </c>
      <c r="E536">
        <v>147378.35590296</v>
      </c>
      <c r="F536">
        <v>1506.7</v>
      </c>
      <c r="G536">
        <v>-4.70010285343698</v>
      </c>
      <c r="H536">
        <f>(Table2[[#This Row],[1Y Return vs Nifty]]-AVERAGE(Table2[1Y Return vs Nifty]))/_xlfn.STDEV.P(Table2[1Y Return vs Nifty])</f>
        <v>-0.5804287967202848</v>
      </c>
      <c r="I536">
        <v>0.48018104136981699</v>
      </c>
      <c r="J536">
        <f>(Table2[[#This Row],[1M Return vs Nifty]]-AVERAGE(Table2[1M Return vs Nifty]))/_xlfn.STDEV.P(Table2[1M Return vs Nifty])</f>
        <v>0.16918316365501429</v>
      </c>
      <c r="K536">
        <v>3.0558285105695999</v>
      </c>
      <c r="L536">
        <f>(Table2[[#This Row],[6M Return vs Nifty]]-AVERAGE(Table2[6M Return vs Nifty]))/_xlfn.STDEV.P(Table2[6M Return vs Nifty])</f>
        <v>-9.0869083897331226E-2</v>
      </c>
      <c r="M536">
        <v>-1.7055226456580499</v>
      </c>
      <c r="N536">
        <f>(Table2[[#This Row],[1W Return vs Nifty]]-AVERAGE(Table2[1W Return vs Nifty]))/_xlfn.STDEV.P(Table2[1W Return vs Nifty])</f>
        <v>-0.19579906461854821</v>
      </c>
      <c r="O536">
        <v>1493.98</v>
      </c>
      <c r="P536">
        <v>1446.1361438522599</v>
      </c>
      <c r="Q536">
        <v>1323.2208975359199</v>
      </c>
      <c r="R536">
        <v>53.019933312580797</v>
      </c>
      <c r="S536" s="1">
        <f>(Table2[[#This Row],[Close Price]]-Table2[[#This Row],[20D EMA]])/Table2[[#This Row],[20D EMA]]</f>
        <v>8.5141702030817196E-3</v>
      </c>
      <c r="T536" s="1">
        <f>(Table2[[#This Row],[Close Price]]-Table2[[#This Row],[50D EMA]])/Table2[[#This Row],[50D EMA]]</f>
        <v>4.1879774878185637E-2</v>
      </c>
      <c r="U536" s="1">
        <f>(Table2[[#This Row],[Close Price]]-Table2[[#This Row],[200D EMA]])/Table2[[#This Row],[200D EMA]]</f>
        <v>0.13866097701884236</v>
      </c>
      <c r="V536">
        <v>1.1460745320996699</v>
      </c>
      <c r="W536">
        <v>1480.55</v>
      </c>
      <c r="X536">
        <v>1509.25</v>
      </c>
      <c r="Y536">
        <v>1426.75</v>
      </c>
      <c r="Z536">
        <v>1515.25</v>
      </c>
      <c r="AA536">
        <v>1426.75</v>
      </c>
      <c r="AB536">
        <v>1569</v>
      </c>
      <c r="AC536" s="1">
        <f>(Table2[[#This Row],[Close Price]]/Table2[[#This Row],[Day Low]])-1</f>
        <v>1.76623552058357E-2</v>
      </c>
      <c r="AD536" s="1">
        <f>(Table2[[#This Row],[Day High]]/Table2[[#This Row],[Close Price]])-1</f>
        <v>1.692440432733866E-3</v>
      </c>
      <c r="AE536" s="1">
        <f>(Table2[[#This Row],[Close Price]]/Table2[[#This Row],[Current Week Low]])-1</f>
        <v>5.6036446469248213E-2</v>
      </c>
      <c r="AF536" s="1">
        <f>(Table2[[#This Row],[Current Week High]]/Table2[[#This Row],[Close Price]])-1</f>
        <v>5.6746532156368712E-3</v>
      </c>
      <c r="AG536" s="1">
        <f>(Table2[[#This Row],[Close Price]]/Table2[[#This Row],[Current Month Low]])-1</f>
        <v>5.6036446469248213E-2</v>
      </c>
      <c r="AH536" s="1">
        <f>(Table2[[#This Row],[Current Month High]]/Table2[[#This Row],[Close Price]])-1</f>
        <v>4.1348642729143181E-2</v>
      </c>
      <c r="AI536">
        <v>4.1348642729143101</v>
      </c>
      <c r="AJ536">
        <v>37.203478577607797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-0.02</v>
      </c>
      <c r="AM536" t="s">
        <v>3120</v>
      </c>
      <c r="AN536">
        <v>-1.73</v>
      </c>
      <c r="AO536" t="s">
        <v>3120</v>
      </c>
      <c r="AP536">
        <v>-2.3480305042874999E-2</v>
      </c>
      <c r="AQ536">
        <f>(Table2[[#This Row],[Sharpe Ratio]]-AVERAGE(Table2[Sharpe Ratio]))/_xlfn.STDEV.P(Table2[Sharpe Ratio])</f>
        <v>-0.99620059358942448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-1.6941143751705743</v>
      </c>
      <c r="AS536">
        <f>_xlfn.RANK.AVG(Table2[[#This Row],[1Y Return vs Nifty Z-Score]],Table2[1Y Return vs Nifty Z-Score])</f>
        <v>526</v>
      </c>
      <c r="AT536">
        <f>_xlfn.RANK.AVG(Table2[[#This Row],[6M Return vs Nifty Z-Score]],Table2[6M Return vs Nifty Z-Score])</f>
        <v>339</v>
      </c>
      <c r="AU536">
        <f>_xlfn.RANK.AVG(Table2[[#This Row],[Sharpe Ratio Z-Score]],Table2[Sharpe Ratio Z-Score])</f>
        <v>610</v>
      </c>
      <c r="AV536">
        <f>(Table2[[#This Row],[Rank 1Y]]+Table2[[#This Row],[Rank 6M]]+Table2[[#This Row],[Rank Sharpe]])/3</f>
        <v>491.66666666666669</v>
      </c>
    </row>
    <row r="537" spans="1:48" x14ac:dyDescent="0.3">
      <c r="A537" t="s">
        <v>863</v>
      </c>
      <c r="B537" t="s">
        <v>864</v>
      </c>
      <c r="C537" t="s">
        <v>3076</v>
      </c>
      <c r="D537" t="s">
        <v>413</v>
      </c>
      <c r="E537">
        <v>17324.631473007899</v>
      </c>
      <c r="F537">
        <v>108.28</v>
      </c>
      <c r="G537">
        <v>-33.3930961845778</v>
      </c>
      <c r="H537">
        <f>(Table2[[#This Row],[1Y Return vs Nifty]]-AVERAGE(Table2[1Y Return vs Nifty]))/_xlfn.STDEV.P(Table2[1Y Return vs Nifty])</f>
        <v>-1.0166626665805956</v>
      </c>
      <c r="I537">
        <v>-10.293072281012901</v>
      </c>
      <c r="J537">
        <f>(Table2[[#This Row],[1M Return vs Nifty]]-AVERAGE(Table2[1M Return vs Nifty]))/_xlfn.STDEV.P(Table2[1M Return vs Nifty])</f>
        <v>-0.84242028674964853</v>
      </c>
      <c r="K537">
        <v>-19.002830690679399</v>
      </c>
      <c r="L537">
        <f>(Table2[[#This Row],[6M Return vs Nifty]]-AVERAGE(Table2[6M Return vs Nifty]))/_xlfn.STDEV.P(Table2[6M Return vs Nifty])</f>
        <v>-0.84378539541947362</v>
      </c>
      <c r="M537">
        <v>-1.3013833296493</v>
      </c>
      <c r="N537">
        <f>(Table2[[#This Row],[1W Return vs Nifty]]-AVERAGE(Table2[1W Return vs Nifty]))/_xlfn.STDEV.P(Table2[1W Return vs Nifty])</f>
        <v>-0.1157190750741677</v>
      </c>
      <c r="O537">
        <v>111.16</v>
      </c>
      <c r="P537">
        <v>114.20900547023599</v>
      </c>
      <c r="Q537">
        <v>114.948554724329</v>
      </c>
      <c r="R537">
        <v>41.443182639750901</v>
      </c>
      <c r="S537" s="1">
        <f>(Table2[[#This Row],[Close Price]]-Table2[[#This Row],[20D EMA]])/Table2[[#This Row],[20D EMA]]</f>
        <v>-2.5908600215904961E-2</v>
      </c>
      <c r="T537" s="1">
        <f>(Table2[[#This Row],[Close Price]]-Table2[[#This Row],[50D EMA]])/Table2[[#This Row],[50D EMA]]</f>
        <v>-5.191364241221022E-2</v>
      </c>
      <c r="U537" s="1">
        <f>(Table2[[#This Row],[Close Price]]-Table2[[#This Row],[200D EMA]])/Table2[[#This Row],[200D EMA]]</f>
        <v>-5.8013384686058968E-2</v>
      </c>
      <c r="V537">
        <v>1.15369165913823</v>
      </c>
      <c r="W537">
        <v>107.21</v>
      </c>
      <c r="X537">
        <v>109.21</v>
      </c>
      <c r="Y537">
        <v>104.5</v>
      </c>
      <c r="Z537">
        <v>109.21</v>
      </c>
      <c r="AA537">
        <v>104.5</v>
      </c>
      <c r="AB537">
        <v>113.4</v>
      </c>
      <c r="AC537" s="1">
        <f>(Table2[[#This Row],[Close Price]]/Table2[[#This Row],[Day Low]])-1</f>
        <v>9.9804122749744817E-3</v>
      </c>
      <c r="AD537" s="1">
        <f>(Table2[[#This Row],[Day High]]/Table2[[#This Row],[Close Price]])-1</f>
        <v>8.5888437384558092E-3</v>
      </c>
      <c r="AE537" s="1">
        <f>(Table2[[#This Row],[Close Price]]/Table2[[#This Row],[Current Week Low]])-1</f>
        <v>3.6172248803827856E-2</v>
      </c>
      <c r="AF537" s="1">
        <f>(Table2[[#This Row],[Current Week High]]/Table2[[#This Row],[Close Price]])-1</f>
        <v>8.5888437384558092E-3</v>
      </c>
      <c r="AG537" s="1">
        <f>(Table2[[#This Row],[Close Price]]/Table2[[#This Row],[Current Month Low]])-1</f>
        <v>3.6172248803827856E-2</v>
      </c>
      <c r="AH537" s="1">
        <f>(Table2[[#This Row],[Current Month High]]/Table2[[#This Row],[Close Price]])-1</f>
        <v>4.7284817140746283E-2</v>
      </c>
      <c r="AI537">
        <v>26.5238271148873</v>
      </c>
      <c r="AJ537">
        <v>3.6172248803827798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-0.12</v>
      </c>
      <c r="AM537" t="s">
        <v>3120</v>
      </c>
      <c r="AN537">
        <v>-3.94</v>
      </c>
      <c r="AO537" t="s">
        <v>3120</v>
      </c>
      <c r="AP537">
        <v>0.108838017407815</v>
      </c>
      <c r="AQ537">
        <f>(Table2[[#This Row],[Sharpe Ratio]]-AVERAGE(Table2[Sharpe Ratio]))/_xlfn.STDEV.P(Table2[Sharpe Ratio])</f>
        <v>0.54304347185495405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666</v>
      </c>
      <c r="AT537">
        <f>_xlfn.RANK.AVG(Table2[[#This Row],[6M Return vs Nifty Z-Score]],Table2[6M Return vs Nifty Z-Score])</f>
        <v>602</v>
      </c>
      <c r="AU537">
        <f>_xlfn.RANK.AVG(Table2[[#This Row],[Sharpe Ratio Z-Score]],Table2[Sharpe Ratio Z-Score])</f>
        <v>208</v>
      </c>
      <c r="AV537">
        <f>(Table2[[#This Row],[Rank 1Y]]+Table2[[#This Row],[Rank 6M]]+Table2[[#This Row],[Rank Sharpe]])/3</f>
        <v>492</v>
      </c>
    </row>
    <row r="538" spans="1:48" x14ac:dyDescent="0.3">
      <c r="A538" t="s">
        <v>516</v>
      </c>
      <c r="B538" t="s">
        <v>517</v>
      </c>
      <c r="C538" t="s">
        <v>3086</v>
      </c>
      <c r="D538" t="s">
        <v>518</v>
      </c>
      <c r="E538">
        <v>39377.711173559997</v>
      </c>
      <c r="F538">
        <v>598.9</v>
      </c>
      <c r="G538">
        <v>-4.5888661735916996</v>
      </c>
      <c r="H538">
        <f>(Table2[[#This Row],[1Y Return vs Nifty]]-AVERAGE(Table2[1Y Return vs Nifty]))/_xlfn.STDEV.P(Table2[1Y Return vs Nifty])</f>
        <v>-0.57873761006857161</v>
      </c>
      <c r="I538">
        <v>3.0707614882885501</v>
      </c>
      <c r="J538">
        <f>(Table2[[#This Row],[1M Return vs Nifty]]-AVERAGE(Table2[1M Return vs Nifty]))/_xlfn.STDEV.P(Table2[1M Return vs Nifty])</f>
        <v>0.4124374565072163</v>
      </c>
      <c r="K538">
        <v>12.372899355900101</v>
      </c>
      <c r="L538">
        <f>(Table2[[#This Row],[6M Return vs Nifty]]-AVERAGE(Table2[6M Return vs Nifty]))/_xlfn.STDEV.P(Table2[6M Return vs Nifty])</f>
        <v>0.22714546771510449</v>
      </c>
      <c r="M538">
        <v>1.09880685673335</v>
      </c>
      <c r="N538">
        <f>(Table2[[#This Row],[1W Return vs Nifty]]-AVERAGE(Table2[1W Return vs Nifty]))/_xlfn.STDEV.P(Table2[1W Return vs Nifty])</f>
        <v>0.35987732798869576</v>
      </c>
      <c r="O538">
        <v>586.89</v>
      </c>
      <c r="P538">
        <v>561.20653055852597</v>
      </c>
      <c r="Q538">
        <v>520.00021715054595</v>
      </c>
      <c r="R538">
        <v>56.085688273629302</v>
      </c>
      <c r="S538" s="1">
        <f>(Table2[[#This Row],[Close Price]]-Table2[[#This Row],[20D EMA]])/Table2[[#This Row],[20D EMA]]</f>
        <v>2.0463800712228853E-2</v>
      </c>
      <c r="T538" s="1">
        <f>(Table2[[#This Row],[Close Price]]-Table2[[#This Row],[50D EMA]])/Table2[[#This Row],[50D EMA]]</f>
        <v>6.7165058474926473E-2</v>
      </c>
      <c r="U538" s="1">
        <f>(Table2[[#This Row],[Close Price]]-Table2[[#This Row],[200D EMA]])/Table2[[#This Row],[200D EMA]]</f>
        <v>0.15173028827142132</v>
      </c>
      <c r="V538">
        <v>0.72280375299079203</v>
      </c>
      <c r="W538">
        <v>597.20000000000005</v>
      </c>
      <c r="X538">
        <v>604.54999999999995</v>
      </c>
      <c r="Y538">
        <v>582</v>
      </c>
      <c r="Z538">
        <v>614.29999999999995</v>
      </c>
      <c r="AA538">
        <v>582</v>
      </c>
      <c r="AB538">
        <v>615.45000000000005</v>
      </c>
      <c r="AC538" s="1">
        <f>(Table2[[#This Row],[Close Price]]/Table2[[#This Row],[Day Low]])-1</f>
        <v>2.8466175485597489E-3</v>
      </c>
      <c r="AD538" s="1">
        <f>(Table2[[#This Row],[Day High]]/Table2[[#This Row],[Close Price]])-1</f>
        <v>9.4339622641508303E-3</v>
      </c>
      <c r="AE538" s="1">
        <f>(Table2[[#This Row],[Close Price]]/Table2[[#This Row],[Current Week Low]])-1</f>
        <v>2.903780068728512E-2</v>
      </c>
      <c r="AF538" s="1">
        <f>(Table2[[#This Row],[Current Week High]]/Table2[[#This Row],[Close Price]])-1</f>
        <v>2.5713808649190151E-2</v>
      </c>
      <c r="AG538" s="1">
        <f>(Table2[[#This Row],[Close Price]]/Table2[[#This Row],[Current Month Low]])-1</f>
        <v>2.903780068728512E-2</v>
      </c>
      <c r="AH538" s="1">
        <f>(Table2[[#This Row],[Current Month High]]/Table2[[#This Row],[Close Price]])-1</f>
        <v>2.7633995658707722E-2</v>
      </c>
      <c r="AI538">
        <v>2.76339956587077</v>
      </c>
      <c r="AJ538">
        <v>42.239638997743697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0.12</v>
      </c>
      <c r="AM538" t="s">
        <v>3121</v>
      </c>
      <c r="AN538">
        <v>2.86</v>
      </c>
      <c r="AO538" t="s">
        <v>3121</v>
      </c>
      <c r="AP538">
        <v>-7.9065237195464003E-2</v>
      </c>
      <c r="AQ538">
        <f>(Table2[[#This Row],[Sharpe Ratio]]-AVERAGE(Table2[Sharpe Ratio]))/_xlfn.STDEV.P(Table2[Sharpe Ratio])</f>
        <v>-1.6428138166061048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-1.2220911744636598</v>
      </c>
      <c r="AS538">
        <f>_xlfn.RANK.AVG(Table2[[#This Row],[1Y Return vs Nifty Z-Score]],Table2[1Y Return vs Nifty Z-Score])</f>
        <v>524</v>
      </c>
      <c r="AT538">
        <f>_xlfn.RANK.AVG(Table2[[#This Row],[6M Return vs Nifty Z-Score]],Table2[6M Return vs Nifty Z-Score])</f>
        <v>257</v>
      </c>
      <c r="AU538">
        <f>_xlfn.RANK.AVG(Table2[[#This Row],[Sharpe Ratio Z-Score]],Table2[Sharpe Ratio Z-Score])</f>
        <v>700</v>
      </c>
      <c r="AV538">
        <f>(Table2[[#This Row],[Rank 1Y]]+Table2[[#This Row],[Rank 6M]]+Table2[[#This Row],[Rank Sharpe]])/3</f>
        <v>493.66666666666669</v>
      </c>
    </row>
    <row r="539" spans="1:48" x14ac:dyDescent="0.3">
      <c r="A539" t="s">
        <v>580</v>
      </c>
      <c r="B539" t="s">
        <v>581</v>
      </c>
      <c r="C539" t="s">
        <v>3085</v>
      </c>
      <c r="D539" t="s">
        <v>83</v>
      </c>
      <c r="E539">
        <v>32763.283789019999</v>
      </c>
      <c r="F539">
        <v>4240.2</v>
      </c>
      <c r="G539">
        <v>1.6649126838691299</v>
      </c>
      <c r="H539">
        <f>(Table2[[#This Row],[1Y Return vs Nifty]]-AVERAGE(Table2[1Y Return vs Nifty]))/_xlfn.STDEV.P(Table2[1Y Return vs Nifty])</f>
        <v>-0.48365829503315205</v>
      </c>
      <c r="I539">
        <v>-3.2936992054009698E-2</v>
      </c>
      <c r="J539">
        <f>(Table2[[#This Row],[1M Return vs Nifty]]-AVERAGE(Table2[1M Return vs Nifty]))/_xlfn.STDEV.P(Table2[1M Return vs Nifty])</f>
        <v>0.12100162020258622</v>
      </c>
      <c r="K539">
        <v>-11.655803269228199</v>
      </c>
      <c r="L539">
        <f>(Table2[[#This Row],[6M Return vs Nifty]]-AVERAGE(Table2[6M Return vs Nifty]))/_xlfn.STDEV.P(Table2[6M Return vs Nifty])</f>
        <v>-0.59301327294623374</v>
      </c>
      <c r="M539">
        <v>-2.8964818746910899</v>
      </c>
      <c r="N539">
        <f>(Table2[[#This Row],[1W Return vs Nifty]]-AVERAGE(Table2[1W Return vs Nifty]))/_xlfn.STDEV.P(Table2[1W Return vs Nifty])</f>
        <v>-0.43178699954810718</v>
      </c>
      <c r="O539">
        <v>4323.33</v>
      </c>
      <c r="P539">
        <v>4281.8276906883402</v>
      </c>
      <c r="Q539">
        <v>4006.3697282030398</v>
      </c>
      <c r="R539">
        <v>39.184529916270797</v>
      </c>
      <c r="S539" s="1">
        <f>(Table2[[#This Row],[Close Price]]-Table2[[#This Row],[20D EMA]])/Table2[[#This Row],[20D EMA]]</f>
        <v>-1.9228233792007575E-2</v>
      </c>
      <c r="T539" s="1">
        <f>(Table2[[#This Row],[Close Price]]-Table2[[#This Row],[50D EMA]])/Table2[[#This Row],[50D EMA]]</f>
        <v>-9.721944388109742E-3</v>
      </c>
      <c r="U539" s="1">
        <f>(Table2[[#This Row],[Close Price]]-Table2[[#This Row],[200D EMA]])/Table2[[#This Row],[200D EMA]]</f>
        <v>5.8364626247772423E-2</v>
      </c>
      <c r="V539">
        <v>0.67881576510175901</v>
      </c>
      <c r="W539">
        <v>4206.8</v>
      </c>
      <c r="X539">
        <v>4281</v>
      </c>
      <c r="Y539">
        <v>4148.2</v>
      </c>
      <c r="Z539">
        <v>4325</v>
      </c>
      <c r="AA539">
        <v>4148.2</v>
      </c>
      <c r="AB539">
        <v>4460</v>
      </c>
      <c r="AC539" s="1">
        <f>(Table2[[#This Row],[Close Price]]/Table2[[#This Row],[Day Low]])-1</f>
        <v>7.9395264809354327E-3</v>
      </c>
      <c r="AD539" s="1">
        <f>(Table2[[#This Row],[Day High]]/Table2[[#This Row],[Close Price]])-1</f>
        <v>9.622187632658985E-3</v>
      </c>
      <c r="AE539" s="1">
        <f>(Table2[[#This Row],[Close Price]]/Table2[[#This Row],[Current Week Low]])-1</f>
        <v>2.2178294199894033E-2</v>
      </c>
      <c r="AF539" s="1">
        <f>(Table2[[#This Row],[Current Week High]]/Table2[[#This Row],[Close Price]])-1</f>
        <v>1.9999056648271285E-2</v>
      </c>
      <c r="AG539" s="1">
        <f>(Table2[[#This Row],[Close Price]]/Table2[[#This Row],[Current Month Low]])-1</f>
        <v>2.2178294199894033E-2</v>
      </c>
      <c r="AH539" s="1">
        <f>(Table2[[#This Row],[Current Month High]]/Table2[[#This Row],[Close Price]])-1</f>
        <v>5.1837177491627751E-2</v>
      </c>
      <c r="AI539">
        <v>8.4842696099240502</v>
      </c>
      <c r="AJ539">
        <v>39.929048758353197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0.02</v>
      </c>
      <c r="AM539" t="s">
        <v>3121</v>
      </c>
      <c r="AN539">
        <v>-4.9400000000000004</v>
      </c>
      <c r="AO539" t="s">
        <v>3120</v>
      </c>
      <c r="AP539">
        <v>1.4135547381003999E-2</v>
      </c>
      <c r="AQ539">
        <f>(Table2[[#This Row],[Sharpe Ratio]]-AVERAGE(Table2[Sharpe Ratio]))/_xlfn.STDEV.P(Table2[Sharpe Ratio])</f>
        <v>-0.5586196407953441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-1.9460765881202509</v>
      </c>
      <c r="AS539">
        <f>_xlfn.RANK.AVG(Table2[[#This Row],[1Y Return vs Nifty Z-Score]],Table2[1Y Return vs Nifty Z-Score])</f>
        <v>472</v>
      </c>
      <c r="AT539">
        <f>_xlfn.RANK.AVG(Table2[[#This Row],[6M Return vs Nifty Z-Score]],Table2[6M Return vs Nifty Z-Score])</f>
        <v>515</v>
      </c>
      <c r="AU539">
        <f>_xlfn.RANK.AVG(Table2[[#This Row],[Sharpe Ratio Z-Score]],Table2[Sharpe Ratio Z-Score])</f>
        <v>496</v>
      </c>
      <c r="AV539">
        <f>(Table2[[#This Row],[Rank 1Y]]+Table2[[#This Row],[Rank 6M]]+Table2[[#This Row],[Rank Sharpe]])/3</f>
        <v>494.33333333333331</v>
      </c>
    </row>
    <row r="540" spans="1:48" x14ac:dyDescent="0.3">
      <c r="A540" t="s">
        <v>1852</v>
      </c>
      <c r="B540" t="s">
        <v>1853</v>
      </c>
      <c r="C540" t="s">
        <v>3080</v>
      </c>
      <c r="D540" t="s">
        <v>288</v>
      </c>
      <c r="E540">
        <v>3844.3734337400001</v>
      </c>
      <c r="F540">
        <v>447.8</v>
      </c>
      <c r="G540">
        <v>5.6926403303884197</v>
      </c>
      <c r="H540">
        <f>(Table2[[#This Row],[1Y Return vs Nifty]]-AVERAGE(Table2[1Y Return vs Nifty]))/_xlfn.STDEV.P(Table2[1Y Return vs Nifty])</f>
        <v>-0.42242274537449909</v>
      </c>
      <c r="I540">
        <v>1.7413348198908301</v>
      </c>
      <c r="J540">
        <f>(Table2[[#This Row],[1M Return vs Nifty]]-AVERAGE(Table2[1M Return vs Nifty]))/_xlfn.STDEV.P(Table2[1M Return vs Nifty])</f>
        <v>0.28760491386041737</v>
      </c>
      <c r="K540">
        <v>-10.1523899910535</v>
      </c>
      <c r="L540">
        <f>(Table2[[#This Row],[6M Return vs Nifty]]-AVERAGE(Table2[6M Return vs Nifty]))/_xlfn.STDEV.P(Table2[6M Return vs Nifty])</f>
        <v>-0.54169807877375142</v>
      </c>
      <c r="M540">
        <v>1.14831208065691</v>
      </c>
      <c r="N540">
        <f>(Table2[[#This Row],[1W Return vs Nifty]]-AVERAGE(Table2[1W Return vs Nifty]))/_xlfn.STDEV.P(Table2[1W Return vs Nifty])</f>
        <v>0.36968676165959619</v>
      </c>
      <c r="O540">
        <v>443</v>
      </c>
      <c r="P540">
        <v>436.84059076423898</v>
      </c>
      <c r="Q540">
        <v>413.04115749358903</v>
      </c>
      <c r="R540">
        <v>54.122020746953297</v>
      </c>
      <c r="S540" s="1">
        <f>(Table2[[#This Row],[Close Price]]-Table2[[#This Row],[20D EMA]])/Table2[[#This Row],[20D EMA]]</f>
        <v>1.0835214446952622E-2</v>
      </c>
      <c r="T540" s="1">
        <f>(Table2[[#This Row],[Close Price]]-Table2[[#This Row],[50D EMA]])/Table2[[#This Row],[50D EMA]]</f>
        <v>2.5087891252476985E-2</v>
      </c>
      <c r="U540" s="1">
        <f>(Table2[[#This Row],[Close Price]]-Table2[[#This Row],[200D EMA]])/Table2[[#This Row],[200D EMA]]</f>
        <v>8.4153459953807366E-2</v>
      </c>
      <c r="V540">
        <v>0.84927143850110898</v>
      </c>
      <c r="W540">
        <v>442.6</v>
      </c>
      <c r="X540">
        <v>452</v>
      </c>
      <c r="Y540">
        <v>426.3</v>
      </c>
      <c r="Z540">
        <v>452</v>
      </c>
      <c r="AA540">
        <v>426.3</v>
      </c>
      <c r="AB540">
        <v>463.9</v>
      </c>
      <c r="AC540" s="1">
        <f>(Table2[[#This Row],[Close Price]]/Table2[[#This Row],[Day Low]])-1</f>
        <v>1.1748757342973315E-2</v>
      </c>
      <c r="AD540" s="1">
        <f>(Table2[[#This Row],[Day High]]/Table2[[#This Row],[Close Price]])-1</f>
        <v>9.3791871371147195E-3</v>
      </c>
      <c r="AE540" s="1">
        <f>(Table2[[#This Row],[Close Price]]/Table2[[#This Row],[Current Week Low]])-1</f>
        <v>5.0433966690124343E-2</v>
      </c>
      <c r="AF540" s="1">
        <f>(Table2[[#This Row],[Current Week High]]/Table2[[#This Row],[Close Price]])-1</f>
        <v>9.3791871371147195E-3</v>
      </c>
      <c r="AG540" s="1">
        <f>(Table2[[#This Row],[Close Price]]/Table2[[#This Row],[Current Month Low]])-1</f>
        <v>5.0433966690124343E-2</v>
      </c>
      <c r="AH540" s="1">
        <f>(Table2[[#This Row],[Current Month High]]/Table2[[#This Row],[Close Price]])-1</f>
        <v>3.595355069227324E-2</v>
      </c>
      <c r="AI540">
        <v>12.7512282268869</v>
      </c>
      <c r="AJ540">
        <v>44.405030635278898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-0.11</v>
      </c>
      <c r="AM540" t="s">
        <v>3120</v>
      </c>
      <c r="AN540">
        <v>1.7</v>
      </c>
      <c r="AO540" t="s">
        <v>3121</v>
      </c>
      <c r="AQ540">
        <f>(Table2[[#This Row],[Sharpe Ratio]]-AVERAGE(Table2[Sharpe Ratio]))/_xlfn.STDEV.P(Table2[Sharpe Ratio])</f>
        <v>-0.72305686320743012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-1.0298860118356672</v>
      </c>
      <c r="AS540">
        <f>_xlfn.RANK.AVG(Table2[[#This Row],[1Y Return vs Nifty Z-Score]],Table2[1Y Return vs Nifty Z-Score])</f>
        <v>442</v>
      </c>
      <c r="AT540">
        <f>_xlfn.RANK.AVG(Table2[[#This Row],[6M Return vs Nifty Z-Score]],Table2[6M Return vs Nifty Z-Score])</f>
        <v>498</v>
      </c>
      <c r="AU540">
        <f>_xlfn.RANK.AVG(Table2[[#This Row],[Sharpe Ratio Z-Score]],Table2[Sharpe Ratio Z-Score])</f>
        <v>548.5</v>
      </c>
      <c r="AV540">
        <f>(Table2[[#This Row],[Rank 1Y]]+Table2[[#This Row],[Rank 6M]]+Table2[[#This Row],[Rank Sharpe]])/3</f>
        <v>496.16666666666669</v>
      </c>
    </row>
    <row r="541" spans="1:48" x14ac:dyDescent="0.3">
      <c r="A541" t="s">
        <v>1583</v>
      </c>
      <c r="B541" t="s">
        <v>1584</v>
      </c>
      <c r="C541" t="s">
        <v>3088</v>
      </c>
      <c r="D541" t="s">
        <v>347</v>
      </c>
      <c r="E541">
        <v>5777.9485449200001</v>
      </c>
      <c r="F541">
        <v>270.8</v>
      </c>
      <c r="G541">
        <v>-11.3080240112848</v>
      </c>
      <c r="H541">
        <f>(Table2[[#This Row],[1Y Return vs Nifty]]-AVERAGE(Table2[1Y Return vs Nifty]))/_xlfn.STDEV.P(Table2[1Y Return vs Nifty])</f>
        <v>-0.68089231355006308</v>
      </c>
      <c r="I541">
        <v>1.9594460738614199</v>
      </c>
      <c r="J541">
        <f>(Table2[[#This Row],[1M Return vs Nifty]]-AVERAGE(Table2[1M Return vs Nifty]))/_xlfn.STDEV.P(Table2[1M Return vs Nifty])</f>
        <v>0.30808545863980413</v>
      </c>
      <c r="K541">
        <v>17.085056265132</v>
      </c>
      <c r="L541">
        <f>(Table2[[#This Row],[6M Return vs Nifty]]-AVERAGE(Table2[6M Return vs Nifty]))/_xlfn.STDEV.P(Table2[6M Return vs Nifty])</f>
        <v>0.38798297678780341</v>
      </c>
      <c r="M541">
        <v>-1.1234519586946801</v>
      </c>
      <c r="N541">
        <f>(Table2[[#This Row],[1W Return vs Nifty]]-AVERAGE(Table2[1W Return vs Nifty]))/_xlfn.STDEV.P(Table2[1W Return vs Nifty])</f>
        <v>-8.0462068984330198E-2</v>
      </c>
      <c r="O541">
        <v>269.39999999999998</v>
      </c>
      <c r="P541">
        <v>259.55557426866602</v>
      </c>
      <c r="Q541">
        <v>237.283330337422</v>
      </c>
      <c r="R541">
        <v>51.0318704161757</v>
      </c>
      <c r="S541" s="1">
        <f>(Table2[[#This Row],[Close Price]]-Table2[[#This Row],[20D EMA]])/Table2[[#This Row],[20D EMA]]</f>
        <v>5.1967334818115597E-3</v>
      </c>
      <c r="T541" s="1">
        <f>(Table2[[#This Row],[Close Price]]-Table2[[#This Row],[50D EMA]])/Table2[[#This Row],[50D EMA]]</f>
        <v>4.3321842588111337E-2</v>
      </c>
      <c r="U541" s="1">
        <f>(Table2[[#This Row],[Close Price]]-Table2[[#This Row],[200D EMA]])/Table2[[#This Row],[200D EMA]]</f>
        <v>0.14125168259783183</v>
      </c>
      <c r="V541">
        <v>0.96192934734386104</v>
      </c>
      <c r="W541">
        <v>268.05</v>
      </c>
      <c r="X541">
        <v>284</v>
      </c>
      <c r="Y541">
        <v>253.1</v>
      </c>
      <c r="Z541">
        <v>284</v>
      </c>
      <c r="AA541">
        <v>253.1</v>
      </c>
      <c r="AB541">
        <v>292.3</v>
      </c>
      <c r="AC541" s="1">
        <f>(Table2[[#This Row],[Close Price]]/Table2[[#This Row],[Day Low]])-1</f>
        <v>1.0259279985077363E-2</v>
      </c>
      <c r="AD541" s="1">
        <f>(Table2[[#This Row],[Day High]]/Table2[[#This Row],[Close Price]])-1</f>
        <v>4.8744460856720684E-2</v>
      </c>
      <c r="AE541" s="1">
        <f>(Table2[[#This Row],[Close Price]]/Table2[[#This Row],[Current Week Low]])-1</f>
        <v>6.99328328723825E-2</v>
      </c>
      <c r="AF541" s="1">
        <f>(Table2[[#This Row],[Current Week High]]/Table2[[#This Row],[Close Price]])-1</f>
        <v>4.8744460856720684E-2</v>
      </c>
      <c r="AG541" s="1">
        <f>(Table2[[#This Row],[Close Price]]/Table2[[#This Row],[Current Month Low]])-1</f>
        <v>6.99328328723825E-2</v>
      </c>
      <c r="AH541" s="1">
        <f>(Table2[[#This Row],[Current Month High]]/Table2[[#This Row],[Close Price]])-1</f>
        <v>7.9394387001477051E-2</v>
      </c>
      <c r="AI541">
        <v>9.7119645494830191</v>
      </c>
      <c r="AJ541">
        <v>43.2804232804233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0.14000000000000001</v>
      </c>
      <c r="AM541" t="s">
        <v>3121</v>
      </c>
      <c r="AN541">
        <v>-1.53</v>
      </c>
      <c r="AO541" t="s">
        <v>3120</v>
      </c>
      <c r="AP541">
        <v>-8.1872809899891E-2</v>
      </c>
      <c r="AQ541">
        <f>(Table2[[#This Row],[Sharpe Ratio]]-AVERAGE(Table2[Sharpe Ratio]))/_xlfn.STDEV.P(Table2[Sharpe Ratio])</f>
        <v>-1.6754739920342157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-1.7407599391410016</v>
      </c>
      <c r="AS541">
        <f>_xlfn.RANK.AVG(Table2[[#This Row],[1Y Return vs Nifty Z-Score]],Table2[1Y Return vs Nifty Z-Score])</f>
        <v>571</v>
      </c>
      <c r="AT541">
        <f>_xlfn.RANK.AVG(Table2[[#This Row],[6M Return vs Nifty Z-Score]],Table2[6M Return vs Nifty Z-Score])</f>
        <v>215</v>
      </c>
      <c r="AU541">
        <f>_xlfn.RANK.AVG(Table2[[#This Row],[Sharpe Ratio Z-Score]],Table2[Sharpe Ratio Z-Score])</f>
        <v>705</v>
      </c>
      <c r="AV541">
        <f>(Table2[[#This Row],[Rank 1Y]]+Table2[[#This Row],[Rank 6M]]+Table2[[#This Row],[Rank Sharpe]])/3</f>
        <v>497</v>
      </c>
    </row>
    <row r="542" spans="1:48" x14ac:dyDescent="0.3">
      <c r="A542" t="s">
        <v>16</v>
      </c>
      <c r="B542" t="s">
        <v>17</v>
      </c>
      <c r="C542" t="s">
        <v>3074</v>
      </c>
      <c r="D542" t="s">
        <v>18</v>
      </c>
      <c r="E542">
        <v>1994967.20719656</v>
      </c>
      <c r="F542">
        <v>2948.6</v>
      </c>
      <c r="G542">
        <v>-7.3508665430676503</v>
      </c>
      <c r="H542">
        <f>(Table2[[#This Row],[1Y Return vs Nifty]]-AVERAGE(Table2[1Y Return vs Nifty]))/_xlfn.STDEV.P(Table2[1Y Return vs Nifty])</f>
        <v>-0.62072967746380003</v>
      </c>
      <c r="I542">
        <v>-8.9215290503653204</v>
      </c>
      <c r="J542">
        <f>(Table2[[#This Row],[1M Return vs Nifty]]-AVERAGE(Table2[1M Return vs Nifty]))/_xlfn.STDEV.P(Table2[1M Return vs Nifty])</f>
        <v>-0.71363301859735861</v>
      </c>
      <c r="K542">
        <v>-10.939719005236199</v>
      </c>
      <c r="L542">
        <f>(Table2[[#This Row],[6M Return vs Nifty]]-AVERAGE(Table2[6M Return vs Nifty]))/_xlfn.STDEV.P(Table2[6M Return vs Nifty])</f>
        <v>-0.56857155516705993</v>
      </c>
      <c r="M542">
        <v>-2.35402826938705</v>
      </c>
      <c r="N542">
        <f>(Table2[[#This Row],[1W Return vs Nifty]]-AVERAGE(Table2[1W Return vs Nifty]))/_xlfn.STDEV.P(Table2[1W Return vs Nifty])</f>
        <v>-0.32430010747814947</v>
      </c>
      <c r="O542">
        <v>2996.08</v>
      </c>
      <c r="P542">
        <v>2999.3870537215598</v>
      </c>
      <c r="Q542">
        <v>2820.8542683526498</v>
      </c>
      <c r="R542">
        <v>43.303187470831098</v>
      </c>
      <c r="S542" s="1">
        <f>(Table2[[#This Row],[Close Price]]-Table2[[#This Row],[20D EMA]])/Table2[[#This Row],[20D EMA]]</f>
        <v>-1.5847373901898488E-2</v>
      </c>
      <c r="T542" s="1">
        <f>(Table2[[#This Row],[Close Price]]-Table2[[#This Row],[50D EMA]])/Table2[[#This Row],[50D EMA]]</f>
        <v>-1.6932477473537363E-2</v>
      </c>
      <c r="U542" s="1">
        <f>(Table2[[#This Row],[Close Price]]-Table2[[#This Row],[200D EMA]])/Table2[[#This Row],[200D EMA]]</f>
        <v>4.5286186202718057E-2</v>
      </c>
      <c r="V542">
        <v>0.81701082014649296</v>
      </c>
      <c r="W542">
        <v>2912</v>
      </c>
      <c r="X542">
        <v>2953</v>
      </c>
      <c r="Y542">
        <v>2866.5</v>
      </c>
      <c r="Z542">
        <v>2967.8</v>
      </c>
      <c r="AA542">
        <v>2866.5</v>
      </c>
      <c r="AB542">
        <v>3036</v>
      </c>
      <c r="AC542" s="1">
        <f>(Table2[[#This Row],[Close Price]]/Table2[[#This Row],[Day Low]])-1</f>
        <v>1.2568681318681385E-2</v>
      </c>
      <c r="AD542" s="1">
        <f>(Table2[[#This Row],[Day High]]/Table2[[#This Row],[Close Price]])-1</f>
        <v>1.4922336023877047E-3</v>
      </c>
      <c r="AE542" s="1">
        <f>(Table2[[#This Row],[Close Price]]/Table2[[#This Row],[Current Week Low]])-1</f>
        <v>2.8641200069771555E-2</v>
      </c>
      <c r="AF542" s="1">
        <f>(Table2[[#This Row],[Current Week High]]/Table2[[#This Row],[Close Price]])-1</f>
        <v>6.5115648104185908E-3</v>
      </c>
      <c r="AG542" s="1">
        <f>(Table2[[#This Row],[Close Price]]/Table2[[#This Row],[Current Month Low]])-1</f>
        <v>2.8641200069771555E-2</v>
      </c>
      <c r="AH542" s="1">
        <f>(Table2[[#This Row],[Current Month High]]/Table2[[#This Row],[Close Price]])-1</f>
        <v>2.9641185647425905E-2</v>
      </c>
      <c r="AI542">
        <v>9.1229736145967504</v>
      </c>
      <c r="AJ542">
        <v>32.801873620681803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-0.03</v>
      </c>
      <c r="AM542" t="s">
        <v>3120</v>
      </c>
      <c r="AN542">
        <v>-1.43</v>
      </c>
      <c r="AO542" t="s">
        <v>3120</v>
      </c>
      <c r="AP542">
        <v>2.9138768533652999E-2</v>
      </c>
      <c r="AQ542">
        <f>(Table2[[#This Row],[Sharpe Ratio]]-AVERAGE(Table2[Sharpe Ratio]))/_xlfn.STDEV.P(Table2[Sharpe Ratio])</f>
        <v>-0.3840888676261886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542</v>
      </c>
      <c r="AT542">
        <f>_xlfn.RANK.AVG(Table2[[#This Row],[6M Return vs Nifty Z-Score]],Table2[6M Return vs Nifty Z-Score])</f>
        <v>509</v>
      </c>
      <c r="AU542">
        <f>_xlfn.RANK.AVG(Table2[[#This Row],[Sharpe Ratio Z-Score]],Table2[Sharpe Ratio Z-Score])</f>
        <v>441</v>
      </c>
      <c r="AV542">
        <f>(Table2[[#This Row],[Rank 1Y]]+Table2[[#This Row],[Rank 6M]]+Table2[[#This Row],[Rank Sharpe]])/3</f>
        <v>497.33333333333331</v>
      </c>
    </row>
    <row r="543" spans="1:48" x14ac:dyDescent="0.3">
      <c r="A543" t="s">
        <v>93</v>
      </c>
      <c r="B543" t="s">
        <v>94</v>
      </c>
      <c r="C543" t="s">
        <v>3088</v>
      </c>
      <c r="D543" t="s">
        <v>95</v>
      </c>
      <c r="E543">
        <v>295542.29994519998</v>
      </c>
      <c r="F543">
        <v>3331.7</v>
      </c>
      <c r="G543">
        <v>-12.595138019123899</v>
      </c>
      <c r="H543">
        <f>(Table2[[#This Row],[1Y Return vs Nifty]]-AVERAGE(Table2[1Y Return vs Nifty]))/_xlfn.STDEV.P(Table2[1Y Return vs Nifty])</f>
        <v>-0.70046094893470523</v>
      </c>
      <c r="I543">
        <v>3.9870900883076499</v>
      </c>
      <c r="J543">
        <f>(Table2[[#This Row],[1M Return vs Nifty]]-AVERAGE(Table2[1M Return vs Nifty]))/_xlfn.STDEV.P(Table2[1M Return vs Nifty])</f>
        <v>0.49848028365933783</v>
      </c>
      <c r="K543">
        <v>-19.103653899856099</v>
      </c>
      <c r="L543">
        <f>(Table2[[#This Row],[6M Return vs Nifty]]-AVERAGE(Table2[6M Return vs Nifty]))/_xlfn.STDEV.P(Table2[6M Return vs Nifty])</f>
        <v>-0.84722673961345107</v>
      </c>
      <c r="M543">
        <v>-3.0579548486700299</v>
      </c>
      <c r="N543">
        <f>(Table2[[#This Row],[1W Return vs Nifty]]-AVERAGE(Table2[1W Return vs Nifty]))/_xlfn.STDEV.P(Table2[1W Return vs Nifty])</f>
        <v>-0.46378278307057341</v>
      </c>
      <c r="O543">
        <v>3366.83</v>
      </c>
      <c r="P543">
        <v>3379.6162577115701</v>
      </c>
      <c r="Q543">
        <v>3389.3730038948001</v>
      </c>
      <c r="R543">
        <v>42.861554566698103</v>
      </c>
      <c r="S543" s="1">
        <f>(Table2[[#This Row],[Close Price]]-Table2[[#This Row],[20D EMA]])/Table2[[#This Row],[20D EMA]]</f>
        <v>-1.0434147254242153E-2</v>
      </c>
      <c r="T543" s="1">
        <f>(Table2[[#This Row],[Close Price]]-Table2[[#This Row],[50D EMA]])/Table2[[#This Row],[50D EMA]]</f>
        <v>-1.4178017282949077E-2</v>
      </c>
      <c r="U543" s="1">
        <f>(Table2[[#This Row],[Close Price]]-Table2[[#This Row],[200D EMA]])/Table2[[#This Row],[200D EMA]]</f>
        <v>-1.7015832671271963E-2</v>
      </c>
      <c r="V543">
        <v>0.89447651016331198</v>
      </c>
      <c r="W543">
        <v>3285.1</v>
      </c>
      <c r="X543">
        <v>3350</v>
      </c>
      <c r="Y543">
        <v>3283.9</v>
      </c>
      <c r="Z543">
        <v>3459</v>
      </c>
      <c r="AA543">
        <v>3283.9</v>
      </c>
      <c r="AB543">
        <v>3492</v>
      </c>
      <c r="AC543" s="1">
        <f>(Table2[[#This Row],[Close Price]]/Table2[[#This Row],[Day Low]])-1</f>
        <v>1.4185260722656912E-2</v>
      </c>
      <c r="AD543" s="1">
        <f>(Table2[[#This Row],[Day High]]/Table2[[#This Row],[Close Price]])-1</f>
        <v>5.4926914187951592E-3</v>
      </c>
      <c r="AE543" s="1">
        <f>(Table2[[#This Row],[Close Price]]/Table2[[#This Row],[Current Week Low]])-1</f>
        <v>1.4555863455038232E-2</v>
      </c>
      <c r="AF543" s="1">
        <f>(Table2[[#This Row],[Current Week High]]/Table2[[#This Row],[Close Price]])-1</f>
        <v>3.8208722273914253E-2</v>
      </c>
      <c r="AG543" s="1">
        <f>(Table2[[#This Row],[Close Price]]/Table2[[#This Row],[Current Month Low]])-1</f>
        <v>1.4555863455038232E-2</v>
      </c>
      <c r="AH543" s="1">
        <f>(Table2[[#This Row],[Current Month High]]/Table2[[#This Row],[Close Price]])-1</f>
        <v>4.811357565206964E-2</v>
      </c>
      <c r="AI543">
        <v>16.665666176426399</v>
      </c>
      <c r="AJ543">
        <v>14.2166609530339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-0.1</v>
      </c>
      <c r="AM543" t="s">
        <v>3120</v>
      </c>
      <c r="AN543">
        <v>-4.22</v>
      </c>
      <c r="AO543" t="s">
        <v>3120</v>
      </c>
      <c r="AP543">
        <v>7.1077355618437005E-2</v>
      </c>
      <c r="AQ543">
        <f>(Table2[[#This Row],[Sharpe Ratio]]-AVERAGE(Table2[Sharpe Ratio]))/_xlfn.STDEV.P(Table2[Sharpe Ratio])</f>
        <v>0.10377796810574678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578</v>
      </c>
      <c r="AT543">
        <f>_xlfn.RANK.AVG(Table2[[#This Row],[6M Return vs Nifty Z-Score]],Table2[6M Return vs Nifty Z-Score])</f>
        <v>604</v>
      </c>
      <c r="AU543">
        <f>_xlfn.RANK.AVG(Table2[[#This Row],[Sharpe Ratio Z-Score]],Table2[Sharpe Ratio Z-Score])</f>
        <v>311</v>
      </c>
      <c r="AV543">
        <f>(Table2[[#This Row],[Rank 1Y]]+Table2[[#This Row],[Rank 6M]]+Table2[[#This Row],[Rank Sharpe]])/3</f>
        <v>497.66666666666669</v>
      </c>
    </row>
    <row r="544" spans="1:48" x14ac:dyDescent="0.3">
      <c r="A544" t="s">
        <v>589</v>
      </c>
      <c r="B544" t="s">
        <v>590</v>
      </c>
      <c r="C544" t="s">
        <v>3076</v>
      </c>
      <c r="D544" t="s">
        <v>558</v>
      </c>
      <c r="E544">
        <v>32292.95649525</v>
      </c>
      <c r="F544">
        <v>4415.8500000000004</v>
      </c>
      <c r="G544">
        <v>-9.3593475195655103</v>
      </c>
      <c r="H544">
        <f>(Table2[[#This Row],[1Y Return vs Nifty]]-AVERAGE(Table2[1Y Return vs Nifty]))/_xlfn.STDEV.P(Table2[1Y Return vs Nifty])</f>
        <v>-0.65126561419256102</v>
      </c>
      <c r="I544">
        <v>4.3139149273291801</v>
      </c>
      <c r="J544">
        <f>(Table2[[#This Row],[1M Return vs Nifty]]-AVERAGE(Table2[1M Return vs Nifty]))/_xlfn.STDEV.P(Table2[1M Return vs Nifty])</f>
        <v>0.52916898325068895</v>
      </c>
      <c r="K544">
        <v>-14.6757632086368</v>
      </c>
      <c r="L544">
        <f>(Table2[[#This Row],[6M Return vs Nifty]]-AVERAGE(Table2[6M Return vs Nifty]))/_xlfn.STDEV.P(Table2[6M Return vs Nifty])</f>
        <v>-0.69609193596830032</v>
      </c>
      <c r="M544">
        <v>4.9749380234162297</v>
      </c>
      <c r="N544">
        <f>(Table2[[#This Row],[1W Return vs Nifty]]-AVERAGE(Table2[1W Return vs Nifty]))/_xlfn.STDEV.P(Table2[1W Return vs Nifty])</f>
        <v>1.1279306477352262</v>
      </c>
      <c r="O544">
        <v>4312.09</v>
      </c>
      <c r="P544">
        <v>4307.3809931134501</v>
      </c>
      <c r="Q544">
        <v>4277.2079316204999</v>
      </c>
      <c r="R544">
        <v>59.744398786529501</v>
      </c>
      <c r="S544" s="1">
        <f>(Table2[[#This Row],[Close Price]]-Table2[[#This Row],[20D EMA]])/Table2[[#This Row],[20D EMA]]</f>
        <v>2.4062577543604195E-2</v>
      </c>
      <c r="T544" s="1">
        <f>(Table2[[#This Row],[Close Price]]-Table2[[#This Row],[50D EMA]])/Table2[[#This Row],[50D EMA]]</f>
        <v>2.5182125068566766E-2</v>
      </c>
      <c r="U544" s="1">
        <f>(Table2[[#This Row],[Close Price]]-Table2[[#This Row],[200D EMA]])/Table2[[#This Row],[200D EMA]]</f>
        <v>3.2414152081442833E-2</v>
      </c>
      <c r="V544">
        <v>1.0529022732140001</v>
      </c>
      <c r="W544">
        <v>4400</v>
      </c>
      <c r="X544">
        <v>4491.55</v>
      </c>
      <c r="Y544">
        <v>4147.7</v>
      </c>
      <c r="Z544">
        <v>4502</v>
      </c>
      <c r="AA544">
        <v>4147.7</v>
      </c>
      <c r="AB544">
        <v>4502</v>
      </c>
      <c r="AC544" s="1">
        <f>(Table2[[#This Row],[Close Price]]/Table2[[#This Row],[Day Low]])-1</f>
        <v>3.6022727272728705E-3</v>
      </c>
      <c r="AD544" s="1">
        <f>(Table2[[#This Row],[Day High]]/Table2[[#This Row],[Close Price]])-1</f>
        <v>1.7142792440866472E-2</v>
      </c>
      <c r="AE544" s="1">
        <f>(Table2[[#This Row],[Close Price]]/Table2[[#This Row],[Current Week Low]])-1</f>
        <v>6.4650288111483656E-2</v>
      </c>
      <c r="AF544" s="1">
        <f>(Table2[[#This Row],[Current Week High]]/Table2[[#This Row],[Close Price]])-1</f>
        <v>1.9509267751395498E-2</v>
      </c>
      <c r="AG544" s="1">
        <f>(Table2[[#This Row],[Close Price]]/Table2[[#This Row],[Current Month Low]])-1</f>
        <v>6.4650288111483656E-2</v>
      </c>
      <c r="AH544" s="1">
        <f>(Table2[[#This Row],[Current Month High]]/Table2[[#This Row],[Close Price]])-1</f>
        <v>1.9509267751395498E-2</v>
      </c>
      <c r="AI544">
        <v>19.308853335144899</v>
      </c>
      <c r="AJ544">
        <v>20.628568306607999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-0.08</v>
      </c>
      <c r="AM544" t="s">
        <v>3120</v>
      </c>
      <c r="AN544">
        <v>3.87</v>
      </c>
      <c r="AO544" t="s">
        <v>3121</v>
      </c>
      <c r="AP544">
        <v>5.141989052768E-2</v>
      </c>
      <c r="AQ544">
        <f>(Table2[[#This Row],[Sharpe Ratio]]-AVERAGE(Table2[Sharpe Ratio]))/_xlfn.STDEV.P(Table2[Sharpe Ratio])</f>
        <v>-0.12489509789313354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0.18484698293192026</v>
      </c>
      <c r="AS544">
        <f>_xlfn.RANK.AVG(Table2[[#This Row],[1Y Return vs Nifty Z-Score]],Table2[1Y Return vs Nifty Z-Score])</f>
        <v>558</v>
      </c>
      <c r="AT544">
        <f>_xlfn.RANK.AVG(Table2[[#This Row],[6M Return vs Nifty Z-Score]],Table2[6M Return vs Nifty Z-Score])</f>
        <v>555</v>
      </c>
      <c r="AU544">
        <f>_xlfn.RANK.AVG(Table2[[#This Row],[Sharpe Ratio Z-Score]],Table2[Sharpe Ratio Z-Score])</f>
        <v>381</v>
      </c>
      <c r="AV544">
        <f>(Table2[[#This Row],[Rank 1Y]]+Table2[[#This Row],[Rank 6M]]+Table2[[#This Row],[Rank Sharpe]])/3</f>
        <v>498</v>
      </c>
    </row>
    <row r="545" spans="1:48" x14ac:dyDescent="0.3">
      <c r="A545" t="s">
        <v>1758</v>
      </c>
      <c r="B545" t="s">
        <v>1759</v>
      </c>
      <c r="C545" t="s">
        <v>3079</v>
      </c>
      <c r="D545" t="s">
        <v>46</v>
      </c>
      <c r="E545">
        <v>4345.5983438909998</v>
      </c>
      <c r="F545">
        <v>53.83</v>
      </c>
      <c r="G545">
        <v>-13.242469096639701</v>
      </c>
      <c r="H545">
        <f>(Table2[[#This Row],[1Y Return vs Nifty]]-AVERAGE(Table2[1Y Return vs Nifty]))/_xlfn.STDEV.P(Table2[1Y Return vs Nifty])</f>
        <v>-0.71030264574781132</v>
      </c>
      <c r="I545">
        <v>-14.3012631328497</v>
      </c>
      <c r="J545">
        <f>(Table2[[#This Row],[1M Return vs Nifty]]-AVERAGE(Table2[1M Return vs Nifty]))/_xlfn.STDEV.P(Table2[1M Return vs Nifty])</f>
        <v>-1.2187875338814307</v>
      </c>
      <c r="K545">
        <v>-36.633222660694003</v>
      </c>
      <c r="L545">
        <f>(Table2[[#This Row],[6M Return vs Nifty]]-AVERAGE(Table2[6M Return vs Nifty]))/_xlfn.STDEV.P(Table2[6M Return vs Nifty])</f>
        <v>-1.4455540510593134</v>
      </c>
      <c r="M545">
        <v>-3.34676807925671</v>
      </c>
      <c r="N545">
        <f>(Table2[[#This Row],[1W Return vs Nifty]]-AVERAGE(Table2[1W Return vs Nifty]))/_xlfn.STDEV.P(Table2[1W Return vs Nifty])</f>
        <v>-0.5210109704047633</v>
      </c>
      <c r="O545">
        <v>58.12</v>
      </c>
      <c r="P545">
        <v>60.465820771242001</v>
      </c>
      <c r="Q545">
        <v>57.873635943834302</v>
      </c>
      <c r="R545">
        <v>28.6911006382783</v>
      </c>
      <c r="S545" s="1">
        <f>(Table2[[#This Row],[Close Price]]-Table2[[#This Row],[20D EMA]])/Table2[[#This Row],[20D EMA]]</f>
        <v>-7.3812801101169986E-2</v>
      </c>
      <c r="T545" s="1">
        <f>(Table2[[#This Row],[Close Price]]-Table2[[#This Row],[50D EMA]])/Table2[[#This Row],[50D EMA]]</f>
        <v>-0.10974498793867442</v>
      </c>
      <c r="U545" s="1">
        <f>(Table2[[#This Row],[Close Price]]-Table2[[#This Row],[200D EMA]])/Table2[[#This Row],[200D EMA]]</f>
        <v>-6.9870086402703396E-2</v>
      </c>
      <c r="V545">
        <v>0.65609413555825102</v>
      </c>
      <c r="W545">
        <v>53.76</v>
      </c>
      <c r="X545">
        <v>56</v>
      </c>
      <c r="Y545">
        <v>52.8</v>
      </c>
      <c r="Z545">
        <v>57.26</v>
      </c>
      <c r="AA545">
        <v>52.8</v>
      </c>
      <c r="AB545">
        <v>59.98</v>
      </c>
      <c r="AC545" s="1">
        <f>(Table2[[#This Row],[Close Price]]/Table2[[#This Row],[Day Low]])-1</f>
        <v>1.3020833333332593E-3</v>
      </c>
      <c r="AD545" s="1">
        <f>(Table2[[#This Row],[Day High]]/Table2[[#This Row],[Close Price]])-1</f>
        <v>4.0312093628088519E-2</v>
      </c>
      <c r="AE545" s="1">
        <f>(Table2[[#This Row],[Close Price]]/Table2[[#This Row],[Current Week Low]])-1</f>
        <v>1.9507575757575779E-2</v>
      </c>
      <c r="AF545" s="1">
        <f>(Table2[[#This Row],[Current Week High]]/Table2[[#This Row],[Close Price]])-1</f>
        <v>6.3719115734720333E-2</v>
      </c>
      <c r="AG545" s="1">
        <f>(Table2[[#This Row],[Close Price]]/Table2[[#This Row],[Current Month Low]])-1</f>
        <v>1.9507575757575779E-2</v>
      </c>
      <c r="AH545" s="1">
        <f>(Table2[[#This Row],[Current Month High]]/Table2[[#This Row],[Close Price]])-1</f>
        <v>0.1142485602823704</v>
      </c>
      <c r="AI545">
        <v>46.758313208248097</v>
      </c>
      <c r="AJ545">
        <v>28.014268727705101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-0.21</v>
      </c>
      <c r="AM545" t="s">
        <v>3120</v>
      </c>
      <c r="AN545">
        <v>-11.3</v>
      </c>
      <c r="AO545" t="s">
        <v>3120</v>
      </c>
      <c r="AP545">
        <v>0.1119897853459</v>
      </c>
      <c r="AQ545">
        <f>(Table2[[#This Row],[Sharpe Ratio]]-AVERAGE(Table2[Sharpe Ratio]))/_xlfn.STDEV.P(Table2[Sharpe Ratio])</f>
        <v>0.57970763147021154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583</v>
      </c>
      <c r="AT545">
        <f>_xlfn.RANK.AVG(Table2[[#This Row],[6M Return vs Nifty Z-Score]],Table2[6M Return vs Nifty Z-Score])</f>
        <v>714</v>
      </c>
      <c r="AU545">
        <f>_xlfn.RANK.AVG(Table2[[#This Row],[Sharpe Ratio Z-Score]],Table2[Sharpe Ratio Z-Score])</f>
        <v>200</v>
      </c>
      <c r="AV545">
        <f>(Table2[[#This Row],[Rank 1Y]]+Table2[[#This Row],[Rank 6M]]+Table2[[#This Row],[Rank Sharpe]])/3</f>
        <v>499</v>
      </c>
    </row>
    <row r="546" spans="1:48" x14ac:dyDescent="0.3">
      <c r="A546" t="s">
        <v>707</v>
      </c>
      <c r="B546" t="s">
        <v>708</v>
      </c>
      <c r="C546" t="s">
        <v>3090</v>
      </c>
      <c r="D546" t="s">
        <v>164</v>
      </c>
      <c r="E546">
        <v>23516.601806250001</v>
      </c>
      <c r="F546">
        <v>7987.5</v>
      </c>
      <c r="G546">
        <v>-8.3376890368397394</v>
      </c>
      <c r="H546">
        <f>(Table2[[#This Row],[1Y Return vs Nifty]]-AVERAGE(Table2[1Y Return vs Nifty]))/_xlfn.STDEV.P(Table2[1Y Return vs Nifty])</f>
        <v>-0.63573283138208392</v>
      </c>
      <c r="I546">
        <v>17.7185856502185</v>
      </c>
      <c r="J546">
        <f>(Table2[[#This Row],[1M Return vs Nifty]]-AVERAGE(Table2[1M Return vs Nifty]))/_xlfn.STDEV.P(Table2[1M Return vs Nifty])</f>
        <v>1.7878612973579093</v>
      </c>
      <c r="K546">
        <v>13.436620720234</v>
      </c>
      <c r="L546">
        <f>(Table2[[#This Row],[6M Return vs Nifty]]-AVERAGE(Table2[6M Return vs Nifty]))/_xlfn.STDEV.P(Table2[6M Return vs Nifty])</f>
        <v>0.26345289505303771</v>
      </c>
      <c r="M546">
        <v>4.9642255548522902</v>
      </c>
      <c r="N546">
        <f>(Table2[[#This Row],[1W Return vs Nifty]]-AVERAGE(Table2[1W Return vs Nifty]))/_xlfn.STDEV.P(Table2[1W Return vs Nifty])</f>
        <v>1.1258079778127181</v>
      </c>
      <c r="O546">
        <v>7553.26</v>
      </c>
      <c r="P546">
        <v>7016.6538956980203</v>
      </c>
      <c r="Q546">
        <v>6617.5702487396202</v>
      </c>
      <c r="R546">
        <v>70.855327996764501</v>
      </c>
      <c r="S546" s="1">
        <f>(Table2[[#This Row],[Close Price]]-Table2[[#This Row],[20D EMA]])/Table2[[#This Row],[20D EMA]]</f>
        <v>5.7490408115171435E-2</v>
      </c>
      <c r="T546" s="1">
        <f>(Table2[[#This Row],[Close Price]]-Table2[[#This Row],[50D EMA]])/Table2[[#This Row],[50D EMA]]</f>
        <v>0.13836311705458568</v>
      </c>
      <c r="U546" s="1">
        <f>(Table2[[#This Row],[Close Price]]-Table2[[#This Row],[200D EMA]])/Table2[[#This Row],[200D EMA]]</f>
        <v>0.20701400963915662</v>
      </c>
      <c r="V546">
        <v>1.32213010201476</v>
      </c>
      <c r="W546">
        <v>7912</v>
      </c>
      <c r="X546">
        <v>8100</v>
      </c>
      <c r="Y546">
        <v>7610.05</v>
      </c>
      <c r="Z546">
        <v>8133.9</v>
      </c>
      <c r="AA546">
        <v>7610.05</v>
      </c>
      <c r="AB546">
        <v>8133.9</v>
      </c>
      <c r="AC546" s="1">
        <f>(Table2[[#This Row],[Close Price]]/Table2[[#This Row],[Day Low]])-1</f>
        <v>9.5424671385238025E-3</v>
      </c>
      <c r="AD546" s="1">
        <f>(Table2[[#This Row],[Day High]]/Table2[[#This Row],[Close Price]])-1</f>
        <v>1.4084507042253502E-2</v>
      </c>
      <c r="AE546" s="1">
        <f>(Table2[[#This Row],[Close Price]]/Table2[[#This Row],[Current Week Low]])-1</f>
        <v>4.9598885684062566E-2</v>
      </c>
      <c r="AF546" s="1">
        <f>(Table2[[#This Row],[Current Week High]]/Table2[[#This Row],[Close Price]])-1</f>
        <v>1.8328638497652427E-2</v>
      </c>
      <c r="AG546" s="1">
        <f>(Table2[[#This Row],[Close Price]]/Table2[[#This Row],[Current Month Low]])-1</f>
        <v>4.9598885684062566E-2</v>
      </c>
      <c r="AH546" s="1">
        <f>(Table2[[#This Row],[Current Month High]]/Table2[[#This Row],[Close Price]])-1</f>
        <v>1.8328638497652427E-2</v>
      </c>
      <c r="AI546">
        <v>1.8328638497652401</v>
      </c>
      <c r="AJ546">
        <v>54.352300066668498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0.32</v>
      </c>
      <c r="AM546" t="s">
        <v>3121</v>
      </c>
      <c r="AN546">
        <v>9.26</v>
      </c>
      <c r="AO546" t="s">
        <v>3121</v>
      </c>
      <c r="AP546">
        <v>-7.6528239825096003E-2</v>
      </c>
      <c r="AQ546">
        <f>(Table2[[#This Row],[Sharpe Ratio]]-AVERAGE(Table2[Sharpe Ratio]))/_xlfn.STDEV.P(Table2[Sharpe Ratio])</f>
        <v>-1.6133012134075402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0.92808812543404118</v>
      </c>
      <c r="AS546">
        <f>_xlfn.RANK.AVG(Table2[[#This Row],[1Y Return vs Nifty Z-Score]],Table2[1Y Return vs Nifty Z-Score])</f>
        <v>551</v>
      </c>
      <c r="AT546">
        <f>_xlfn.RANK.AVG(Table2[[#This Row],[6M Return vs Nifty Z-Score]],Table2[6M Return vs Nifty Z-Score])</f>
        <v>250</v>
      </c>
      <c r="AU546">
        <f>_xlfn.RANK.AVG(Table2[[#This Row],[Sharpe Ratio Z-Score]],Table2[Sharpe Ratio Z-Score])</f>
        <v>697</v>
      </c>
      <c r="AV546">
        <f>(Table2[[#This Row],[Rank 1Y]]+Table2[[#This Row],[Rank 6M]]+Table2[[#This Row],[Rank Sharpe]])/3</f>
        <v>499.33333333333331</v>
      </c>
    </row>
    <row r="547" spans="1:48" x14ac:dyDescent="0.3">
      <c r="A547" t="s">
        <v>756</v>
      </c>
      <c r="B547" t="s">
        <v>757</v>
      </c>
      <c r="C547" t="s">
        <v>3086</v>
      </c>
      <c r="D547" t="s">
        <v>518</v>
      </c>
      <c r="E547">
        <v>20813.738114889999</v>
      </c>
      <c r="F547">
        <v>172.55</v>
      </c>
      <c r="G547">
        <v>-34.990789180731198</v>
      </c>
      <c r="H547">
        <f>(Table2[[#This Row],[1Y Return vs Nifty]]-AVERAGE(Table2[1Y Return vs Nifty]))/_xlfn.STDEV.P(Table2[1Y Return vs Nifty])</f>
        <v>-1.0409531890268642</v>
      </c>
      <c r="I547">
        <v>5.96809985165073</v>
      </c>
      <c r="J547">
        <f>(Table2[[#This Row],[1M Return vs Nifty]]-AVERAGE(Table2[1M Return vs Nifty]))/_xlfn.STDEV.P(Table2[1M Return vs Nifty])</f>
        <v>0.68449617430210619</v>
      </c>
      <c r="K547">
        <v>-3.46731285670998E-3</v>
      </c>
      <c r="L547">
        <f>(Table2[[#This Row],[6M Return vs Nifty]]-AVERAGE(Table2[6M Return vs Nifty]))/_xlfn.STDEV.P(Table2[6M Return vs Nifty])</f>
        <v>-0.19529037742267888</v>
      </c>
      <c r="M547">
        <v>3.7614163918243202</v>
      </c>
      <c r="N547">
        <f>(Table2[[#This Row],[1W Return vs Nifty]]-AVERAGE(Table2[1W Return vs Nifty]))/_xlfn.STDEV.P(Table2[1W Return vs Nifty])</f>
        <v>0.88747198479322309</v>
      </c>
      <c r="O547">
        <v>175.44</v>
      </c>
      <c r="P547">
        <v>171.237850179709</v>
      </c>
      <c r="Q547">
        <v>171.000505459034</v>
      </c>
      <c r="R547">
        <v>38.889575983014304</v>
      </c>
      <c r="S547" s="1">
        <f>(Table2[[#This Row],[Close Price]]-Table2[[#This Row],[20D EMA]])/Table2[[#This Row],[20D EMA]]</f>
        <v>-1.6472868217054185E-2</v>
      </c>
      <c r="T547" s="1">
        <f>(Table2[[#This Row],[Close Price]]-Table2[[#This Row],[50D EMA]])/Table2[[#This Row],[50D EMA]]</f>
        <v>7.662732386058046E-3</v>
      </c>
      <c r="U547" s="1">
        <f>(Table2[[#This Row],[Close Price]]-Table2[[#This Row],[200D EMA]])/Table2[[#This Row],[200D EMA]]</f>
        <v>9.0613448001603484E-3</v>
      </c>
      <c r="V547">
        <v>1.3483034228992401</v>
      </c>
      <c r="W547">
        <v>172.01</v>
      </c>
      <c r="X547">
        <v>178.5</v>
      </c>
      <c r="Y547">
        <v>167</v>
      </c>
      <c r="Z547">
        <v>188.57</v>
      </c>
      <c r="AA547">
        <v>167</v>
      </c>
      <c r="AB547">
        <v>188.57</v>
      </c>
      <c r="AC547" s="1">
        <f>(Table2[[#This Row],[Close Price]]/Table2[[#This Row],[Day Low]])-1</f>
        <v>3.1393523632348153E-3</v>
      </c>
      <c r="AD547" s="1">
        <f>(Table2[[#This Row],[Day High]]/Table2[[#This Row],[Close Price]])-1</f>
        <v>3.4482758620689502E-2</v>
      </c>
      <c r="AE547" s="1">
        <f>(Table2[[#This Row],[Close Price]]/Table2[[#This Row],[Current Week Low]])-1</f>
        <v>3.3233532934131782E-2</v>
      </c>
      <c r="AF547" s="1">
        <f>(Table2[[#This Row],[Current Week High]]/Table2[[#This Row],[Close Price]])-1</f>
        <v>9.2842654303100458E-2</v>
      </c>
      <c r="AG547" s="1">
        <f>(Table2[[#This Row],[Close Price]]/Table2[[#This Row],[Current Month Low]])-1</f>
        <v>3.3233532934131782E-2</v>
      </c>
      <c r="AH547" s="1">
        <f>(Table2[[#This Row],[Current Month High]]/Table2[[#This Row],[Close Price]])-1</f>
        <v>9.2842654303100458E-2</v>
      </c>
      <c r="AI547">
        <v>31.845841784989801</v>
      </c>
      <c r="AJ547">
        <v>21.300527240773199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0.01</v>
      </c>
      <c r="AM547" t="s">
        <v>3121</v>
      </c>
      <c r="AN547">
        <v>-4.7300000000000004</v>
      </c>
      <c r="AO547" t="s">
        <v>3120</v>
      </c>
      <c r="AP547">
        <v>2.6698889817424E-2</v>
      </c>
      <c r="AQ547">
        <f>(Table2[[#This Row],[Sharpe Ratio]]-AVERAGE(Table2[Sharpe Ratio]))/_xlfn.STDEV.P(Table2[Sharpe Ratio])</f>
        <v>-0.41247170051585963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-7.6747107870073328E-2</v>
      </c>
      <c r="AS547">
        <f>_xlfn.RANK.AVG(Table2[[#This Row],[1Y Return vs Nifty Z-Score]],Table2[1Y Return vs Nifty Z-Score])</f>
        <v>674</v>
      </c>
      <c r="AT547">
        <f>_xlfn.RANK.AVG(Table2[[#This Row],[6M Return vs Nifty Z-Score]],Table2[6M Return vs Nifty Z-Score])</f>
        <v>377</v>
      </c>
      <c r="AU547">
        <f>_xlfn.RANK.AVG(Table2[[#This Row],[Sharpe Ratio Z-Score]],Table2[Sharpe Ratio Z-Score])</f>
        <v>453</v>
      </c>
      <c r="AV547">
        <f>(Table2[[#This Row],[Rank 1Y]]+Table2[[#This Row],[Rank 6M]]+Table2[[#This Row],[Rank Sharpe]])/3</f>
        <v>501.33333333333331</v>
      </c>
    </row>
    <row r="548" spans="1:48" x14ac:dyDescent="0.3">
      <c r="A548" t="s">
        <v>568</v>
      </c>
      <c r="B548" t="s">
        <v>569</v>
      </c>
      <c r="C548" t="s">
        <v>3080</v>
      </c>
      <c r="D548" t="s">
        <v>201</v>
      </c>
      <c r="E548">
        <v>33685.943658900003</v>
      </c>
      <c r="F548">
        <v>840.45</v>
      </c>
      <c r="G548">
        <v>-19.296326610206801</v>
      </c>
      <c r="H548">
        <f>(Table2[[#This Row],[1Y Return vs Nifty]]-AVERAGE(Table2[1Y Return vs Nifty]))/_xlfn.STDEV.P(Table2[1Y Return vs Nifty])</f>
        <v>-0.80234245700933282</v>
      </c>
      <c r="I548">
        <v>15.073510798628901</v>
      </c>
      <c r="J548">
        <f>(Table2[[#This Row],[1M Return vs Nifty]]-AVERAGE(Table2[1M Return vs Nifty]))/_xlfn.STDEV.P(Table2[1M Return vs Nifty])</f>
        <v>1.5394900053836069</v>
      </c>
      <c r="K548">
        <v>0.44725502676951601</v>
      </c>
      <c r="L548">
        <f>(Table2[[#This Row],[6M Return vs Nifty]]-AVERAGE(Table2[6M Return vs Nifty]))/_xlfn.STDEV.P(Table2[6M Return vs Nifty])</f>
        <v>-0.17990611501688436</v>
      </c>
      <c r="M548">
        <v>3.44497434473849</v>
      </c>
      <c r="N548">
        <f>(Table2[[#This Row],[1W Return vs Nifty]]-AVERAGE(Table2[1W Return vs Nifty]))/_xlfn.STDEV.P(Table2[1W Return vs Nifty])</f>
        <v>0.82476916223119578</v>
      </c>
      <c r="O548">
        <v>795.4</v>
      </c>
      <c r="P548">
        <v>756.236321394529</v>
      </c>
      <c r="Q548">
        <v>723.33640378038604</v>
      </c>
      <c r="R548">
        <v>68.6311689692523</v>
      </c>
      <c r="S548" s="1">
        <f>(Table2[[#This Row],[Close Price]]-Table2[[#This Row],[20D EMA]])/Table2[[#This Row],[20D EMA]]</f>
        <v>5.6638169474478341E-2</v>
      </c>
      <c r="T548" s="1">
        <f>(Table2[[#This Row],[Close Price]]-Table2[[#This Row],[50D EMA]])/Table2[[#This Row],[50D EMA]]</f>
        <v>0.11135894458253177</v>
      </c>
      <c r="U548" s="1">
        <f>(Table2[[#This Row],[Close Price]]-Table2[[#This Row],[200D EMA]])/Table2[[#This Row],[200D EMA]]</f>
        <v>0.16190751026429903</v>
      </c>
      <c r="V548">
        <v>1.0352724927929999</v>
      </c>
      <c r="W548">
        <v>792.35</v>
      </c>
      <c r="X548">
        <v>850.8</v>
      </c>
      <c r="Y548">
        <v>792.35</v>
      </c>
      <c r="Z548">
        <v>874.55</v>
      </c>
      <c r="AA548">
        <v>792.35</v>
      </c>
      <c r="AB548">
        <v>874.55</v>
      </c>
      <c r="AC548" s="1">
        <f>(Table2[[#This Row],[Close Price]]/Table2[[#This Row],[Day Low]])-1</f>
        <v>6.070549630844968E-2</v>
      </c>
      <c r="AD548" s="1">
        <f>(Table2[[#This Row],[Day High]]/Table2[[#This Row],[Close Price]])-1</f>
        <v>1.2314831340353383E-2</v>
      </c>
      <c r="AE548" s="1">
        <f>(Table2[[#This Row],[Close Price]]/Table2[[#This Row],[Current Week Low]])-1</f>
        <v>6.070549630844968E-2</v>
      </c>
      <c r="AF548" s="1">
        <f>(Table2[[#This Row],[Current Week High]]/Table2[[#This Row],[Close Price]])-1</f>
        <v>4.0573502290439434E-2</v>
      </c>
      <c r="AG548" s="1">
        <f>(Table2[[#This Row],[Close Price]]/Table2[[#This Row],[Current Month Low]])-1</f>
        <v>6.070549630844968E-2</v>
      </c>
      <c r="AH548" s="1">
        <f>(Table2[[#This Row],[Current Month High]]/Table2[[#This Row],[Close Price]])-1</f>
        <v>4.0573502290439434E-2</v>
      </c>
      <c r="AI548">
        <v>4.0573502290439398</v>
      </c>
      <c r="AJ548">
        <v>38.311528017773398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0.04</v>
      </c>
      <c r="AM548" t="s">
        <v>3121</v>
      </c>
      <c r="AN548">
        <v>12.7</v>
      </c>
      <c r="AO548" t="s">
        <v>3121</v>
      </c>
      <c r="AP548">
        <v>3.9583418155389998E-3</v>
      </c>
      <c r="AQ548">
        <f>(Table2[[#This Row],[Sharpe Ratio]]-AVERAGE(Table2[Sharpe Ratio]))/_xlfn.STDEV.P(Table2[Sharpe Ratio])</f>
        <v>-0.6770099209871695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0.70500067460141602</v>
      </c>
      <c r="AS548">
        <f>_xlfn.RANK.AVG(Table2[[#This Row],[1Y Return vs Nifty Z-Score]],Table2[1Y Return vs Nifty Z-Score])</f>
        <v>613</v>
      </c>
      <c r="AT548">
        <f>_xlfn.RANK.AVG(Table2[[#This Row],[6M Return vs Nifty Z-Score]],Table2[6M Return vs Nifty Z-Score])</f>
        <v>373</v>
      </c>
      <c r="AU548">
        <f>_xlfn.RANK.AVG(Table2[[#This Row],[Sharpe Ratio Z-Score]],Table2[Sharpe Ratio Z-Score])</f>
        <v>522</v>
      </c>
      <c r="AV548">
        <f>(Table2[[#This Row],[Rank 1Y]]+Table2[[#This Row],[Rank 6M]]+Table2[[#This Row],[Rank Sharpe]])/3</f>
        <v>502.66666666666669</v>
      </c>
    </row>
    <row r="549" spans="1:48" x14ac:dyDescent="0.3">
      <c r="A549" t="s">
        <v>1031</v>
      </c>
      <c r="B549" t="s">
        <v>1032</v>
      </c>
      <c r="C549" t="s">
        <v>3076</v>
      </c>
      <c r="D549" t="s">
        <v>256</v>
      </c>
      <c r="E549">
        <v>12654.419056905001</v>
      </c>
      <c r="F549">
        <v>993.35</v>
      </c>
      <c r="G549">
        <v>4.3106700343181199</v>
      </c>
      <c r="H549">
        <f>(Table2[[#This Row],[1Y Return vs Nifty]]-AVERAGE(Table2[1Y Return vs Nifty]))/_xlfn.STDEV.P(Table2[1Y Return vs Nifty])</f>
        <v>-0.44343352815792003</v>
      </c>
      <c r="I549">
        <v>-5.32006012533098</v>
      </c>
      <c r="J549">
        <f>(Table2[[#This Row],[1M Return vs Nifty]]-AVERAGE(Table2[1M Return vs Nifty]))/_xlfn.STDEV.P(Table2[1M Return vs Nifty])</f>
        <v>-0.37545677024714053</v>
      </c>
      <c r="K549">
        <v>-3.7181684542603599</v>
      </c>
      <c r="L549">
        <f>(Table2[[#This Row],[6M Return vs Nifty]]-AVERAGE(Table2[6M Return vs Nifty]))/_xlfn.STDEV.P(Table2[6M Return vs Nifty])</f>
        <v>-0.32208226700563075</v>
      </c>
      <c r="M549">
        <v>-1.3997579650555301</v>
      </c>
      <c r="N549">
        <f>(Table2[[#This Row],[1W Return vs Nifty]]-AVERAGE(Table2[1W Return vs Nifty]))/_xlfn.STDEV.P(Table2[1W Return vs Nifty])</f>
        <v>-0.13521195652050683</v>
      </c>
      <c r="O549">
        <v>1012.77</v>
      </c>
      <c r="P549">
        <v>999.74041079543701</v>
      </c>
      <c r="Q549">
        <v>914.03628009593695</v>
      </c>
      <c r="R549">
        <v>42.247651525232797</v>
      </c>
      <c r="S549" s="1">
        <f>(Table2[[#This Row],[Close Price]]-Table2[[#This Row],[20D EMA]])/Table2[[#This Row],[20D EMA]]</f>
        <v>-1.917513354463497E-2</v>
      </c>
      <c r="T549" s="1">
        <f>(Table2[[#This Row],[Close Price]]-Table2[[#This Row],[50D EMA]])/Table2[[#This Row],[50D EMA]]</f>
        <v>-6.3920701078317953E-3</v>
      </c>
      <c r="U549" s="1">
        <f>(Table2[[#This Row],[Close Price]]-Table2[[#This Row],[200D EMA]])/Table2[[#This Row],[200D EMA]]</f>
        <v>8.6773054452213144E-2</v>
      </c>
      <c r="V549">
        <v>1.1435779112603</v>
      </c>
      <c r="W549">
        <v>988.3</v>
      </c>
      <c r="X549">
        <v>1020.2</v>
      </c>
      <c r="Y549">
        <v>970</v>
      </c>
      <c r="Z549">
        <v>1020.2</v>
      </c>
      <c r="AA549">
        <v>970</v>
      </c>
      <c r="AB549">
        <v>1053.1500000000001</v>
      </c>
      <c r="AC549" s="1">
        <f>(Table2[[#This Row],[Close Price]]/Table2[[#This Row],[Day Low]])-1</f>
        <v>5.1097844783973834E-3</v>
      </c>
      <c r="AD549" s="1">
        <f>(Table2[[#This Row],[Day High]]/Table2[[#This Row],[Close Price]])-1</f>
        <v>2.7029747823023031E-2</v>
      </c>
      <c r="AE549" s="1">
        <f>(Table2[[#This Row],[Close Price]]/Table2[[#This Row],[Current Week Low]])-1</f>
        <v>2.4072164948453656E-2</v>
      </c>
      <c r="AF549" s="1">
        <f>(Table2[[#This Row],[Current Week High]]/Table2[[#This Row],[Close Price]])-1</f>
        <v>2.7029747823023031E-2</v>
      </c>
      <c r="AG549" s="1">
        <f>(Table2[[#This Row],[Close Price]]/Table2[[#This Row],[Current Month Low]])-1</f>
        <v>2.4072164948453656E-2</v>
      </c>
      <c r="AH549" s="1">
        <f>(Table2[[#This Row],[Current Month High]]/Table2[[#This Row],[Close Price]])-1</f>
        <v>6.0200332209191298E-2</v>
      </c>
      <c r="AI549">
        <v>11.944430462576101</v>
      </c>
      <c r="AJ549">
        <v>35.852024070021798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-0.01</v>
      </c>
      <c r="AM549" t="s">
        <v>3120</v>
      </c>
      <c r="AN549">
        <v>-2.29</v>
      </c>
      <c r="AO549" t="s">
        <v>3120</v>
      </c>
      <c r="AP549">
        <v>-3.3827262543733999E-2</v>
      </c>
      <c r="AQ549">
        <f>(Table2[[#This Row],[Sharpe Ratio]]-AVERAGE(Table2[Sharpe Ratio]))/_xlfn.STDEV.P(Table2[Sharpe Ratio])</f>
        <v>-1.116565578828242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-2.3927501007594403</v>
      </c>
      <c r="AS549">
        <f>_xlfn.RANK.AVG(Table2[[#This Row],[1Y Return vs Nifty Z-Score]],Table2[1Y Return vs Nifty Z-Score])</f>
        <v>451</v>
      </c>
      <c r="AT549">
        <f>_xlfn.RANK.AVG(Table2[[#This Row],[6M Return vs Nifty Z-Score]],Table2[6M Return vs Nifty Z-Score])</f>
        <v>424</v>
      </c>
      <c r="AU549">
        <f>_xlfn.RANK.AVG(Table2[[#This Row],[Sharpe Ratio Z-Score]],Table2[Sharpe Ratio Z-Score])</f>
        <v>634</v>
      </c>
      <c r="AV549">
        <f>(Table2[[#This Row],[Rank 1Y]]+Table2[[#This Row],[Rank 6M]]+Table2[[#This Row],[Rank Sharpe]])/3</f>
        <v>503</v>
      </c>
    </row>
    <row r="550" spans="1:48" x14ac:dyDescent="0.3">
      <c r="A550" t="s">
        <v>1624</v>
      </c>
      <c r="B550" t="s">
        <v>1625</v>
      </c>
      <c r="C550" t="s">
        <v>3080</v>
      </c>
      <c r="D550" t="s">
        <v>54</v>
      </c>
      <c r="E550">
        <v>5280.2943416850003</v>
      </c>
      <c r="F550">
        <v>1290.8499999999999</v>
      </c>
      <c r="G550">
        <v>-17.5813142160887</v>
      </c>
      <c r="H550">
        <f>(Table2[[#This Row],[1Y Return vs Nifty]]-AVERAGE(Table2[1Y Return vs Nifty]))/_xlfn.STDEV.P(Table2[1Y Return vs Nifty])</f>
        <v>-0.77626826931792292</v>
      </c>
      <c r="I550">
        <v>-9.8816483007239508</v>
      </c>
      <c r="J550">
        <f>(Table2[[#This Row],[1M Return vs Nifty]]-AVERAGE(Table2[1M Return vs Nifty]))/_xlfn.STDEV.P(Table2[1M Return vs Nifty])</f>
        <v>-0.80378776734394397</v>
      </c>
      <c r="K550">
        <v>5.083977691007</v>
      </c>
      <c r="L550">
        <f>(Table2[[#This Row],[6M Return vs Nifty]]-AVERAGE(Table2[6M Return vs Nifty]))/_xlfn.STDEV.P(Table2[6M Return vs Nifty])</f>
        <v>-2.1643362323777005E-2</v>
      </c>
      <c r="M550">
        <v>-3.8620119203894201</v>
      </c>
      <c r="N550">
        <f>(Table2[[#This Row],[1W Return vs Nifty]]-AVERAGE(Table2[1W Return vs Nifty]))/_xlfn.STDEV.P(Table2[1W Return vs Nifty])</f>
        <v>-0.62310626224175092</v>
      </c>
      <c r="O550">
        <v>1314.04</v>
      </c>
      <c r="P550">
        <v>1301.65532486094</v>
      </c>
      <c r="Q550">
        <v>1217.29236030825</v>
      </c>
      <c r="R550">
        <v>43.8265950233559</v>
      </c>
      <c r="S550" s="1">
        <f>(Table2[[#This Row],[Close Price]]-Table2[[#This Row],[20D EMA]])/Table2[[#This Row],[20D EMA]]</f>
        <v>-1.7647864600773229E-2</v>
      </c>
      <c r="T550" s="1">
        <f>(Table2[[#This Row],[Close Price]]-Table2[[#This Row],[50D EMA]])/Table2[[#This Row],[50D EMA]]</f>
        <v>-8.3012181908405629E-3</v>
      </c>
      <c r="U550" s="1">
        <f>(Table2[[#This Row],[Close Price]]-Table2[[#This Row],[200D EMA]])/Table2[[#This Row],[200D EMA]]</f>
        <v>6.0427258142919139E-2</v>
      </c>
      <c r="V550">
        <v>0.64846180547871801</v>
      </c>
      <c r="W550">
        <v>1275.05</v>
      </c>
      <c r="X550">
        <v>1300</v>
      </c>
      <c r="Y550">
        <v>1220.2</v>
      </c>
      <c r="Z550">
        <v>1340</v>
      </c>
      <c r="AA550">
        <v>1220.2</v>
      </c>
      <c r="AB550">
        <v>1365.9</v>
      </c>
      <c r="AC550" s="1">
        <f>(Table2[[#This Row],[Close Price]]/Table2[[#This Row],[Day Low]])-1</f>
        <v>1.2391670914866149E-2</v>
      </c>
      <c r="AD550" s="1">
        <f>(Table2[[#This Row],[Day High]]/Table2[[#This Row],[Close Price]])-1</f>
        <v>7.0883526358602733E-3</v>
      </c>
      <c r="AE550" s="1">
        <f>(Table2[[#This Row],[Close Price]]/Table2[[#This Row],[Current Week Low]])-1</f>
        <v>5.7900344205867871E-2</v>
      </c>
      <c r="AF550" s="1">
        <f>(Table2[[#This Row],[Current Week High]]/Table2[[#This Row],[Close Price]])-1</f>
        <v>3.8075686563117328E-2</v>
      </c>
      <c r="AG550" s="1">
        <f>(Table2[[#This Row],[Close Price]]/Table2[[#This Row],[Current Month Low]])-1</f>
        <v>5.7900344205867871E-2</v>
      </c>
      <c r="AH550" s="1">
        <f>(Table2[[#This Row],[Current Month High]]/Table2[[#This Row],[Close Price]])-1</f>
        <v>5.8139985281016493E-2</v>
      </c>
      <c r="AI550">
        <v>13.8009838478522</v>
      </c>
      <c r="AJ550">
        <v>28.513116630991998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-7.0000000000000007E-2</v>
      </c>
      <c r="AM550" t="s">
        <v>3120</v>
      </c>
      <c r="AN550">
        <v>-1.1399999999999999</v>
      </c>
      <c r="AO550" t="s">
        <v>3120</v>
      </c>
      <c r="AP550">
        <v>-8.1943905404040004E-3</v>
      </c>
      <c r="AQ550">
        <f>(Table2[[#This Row],[Sharpe Ratio]]-AVERAGE(Table2[Sharpe Ratio]))/_xlfn.STDEV.P(Table2[Sharpe Ratio])</f>
        <v>-0.81838128068522009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-3.0431869419126145</v>
      </c>
      <c r="AS550">
        <f>_xlfn.RANK.AVG(Table2[[#This Row],[1Y Return vs Nifty Z-Score]],Table2[1Y Return vs Nifty Z-Score])</f>
        <v>603</v>
      </c>
      <c r="AT550">
        <f>_xlfn.RANK.AVG(Table2[[#This Row],[6M Return vs Nifty Z-Score]],Table2[6M Return vs Nifty Z-Score])</f>
        <v>320</v>
      </c>
      <c r="AU550">
        <f>_xlfn.RANK.AVG(Table2[[#This Row],[Sharpe Ratio Z-Score]],Table2[Sharpe Ratio Z-Score])</f>
        <v>586</v>
      </c>
      <c r="AV550">
        <f>(Table2[[#This Row],[Rank 1Y]]+Table2[[#This Row],[Rank 6M]]+Table2[[#This Row],[Rank Sharpe]])/3</f>
        <v>503</v>
      </c>
    </row>
    <row r="551" spans="1:48" x14ac:dyDescent="0.3">
      <c r="A551" t="s">
        <v>1704</v>
      </c>
      <c r="B551" t="s">
        <v>1705</v>
      </c>
      <c r="C551" t="s">
        <v>3080</v>
      </c>
      <c r="D551" t="s">
        <v>533</v>
      </c>
      <c r="E551">
        <v>4630.075825375</v>
      </c>
      <c r="F551">
        <v>414.05</v>
      </c>
      <c r="G551">
        <v>1.7332085333534999</v>
      </c>
      <c r="H551">
        <f>(Table2[[#This Row],[1Y Return vs Nifty]]-AVERAGE(Table2[1Y Return vs Nifty]))/_xlfn.STDEV.P(Table2[1Y Return vs Nifty])</f>
        <v>-0.48261995921464301</v>
      </c>
      <c r="I551">
        <v>6.4457876150390403</v>
      </c>
      <c r="J551">
        <f>(Table2[[#This Row],[1M Return vs Nifty]]-AVERAGE(Table2[1M Return vs Nifty]))/_xlfn.STDEV.P(Table2[1M Return vs Nifty])</f>
        <v>0.7293508319620845</v>
      </c>
      <c r="K551">
        <v>-3.4062899786700198</v>
      </c>
      <c r="L551">
        <f>(Table2[[#This Row],[6M Return vs Nifty]]-AVERAGE(Table2[6M Return vs Nifty]))/_xlfn.STDEV.P(Table2[6M Return vs Nifty])</f>
        <v>-0.31143708728993291</v>
      </c>
      <c r="M551">
        <v>1.1775640387717401</v>
      </c>
      <c r="N551">
        <f>(Table2[[#This Row],[1W Return vs Nifty]]-AVERAGE(Table2[1W Return vs Nifty]))/_xlfn.STDEV.P(Table2[1W Return vs Nifty])</f>
        <v>0.37548302153137153</v>
      </c>
      <c r="O551">
        <v>406.16</v>
      </c>
      <c r="P551">
        <v>392.60711973466198</v>
      </c>
      <c r="Q551">
        <v>367.71214533095599</v>
      </c>
      <c r="R551">
        <v>52.822870156781697</v>
      </c>
      <c r="S551" s="1">
        <f>(Table2[[#This Row],[Close Price]]-Table2[[#This Row],[20D EMA]])/Table2[[#This Row],[20D EMA]]</f>
        <v>1.9425842032696438E-2</v>
      </c>
      <c r="T551" s="1">
        <f>(Table2[[#This Row],[Close Price]]-Table2[[#This Row],[50D EMA]])/Table2[[#This Row],[50D EMA]]</f>
        <v>5.4616636294904444E-2</v>
      </c>
      <c r="U551" s="1">
        <f>(Table2[[#This Row],[Close Price]]-Table2[[#This Row],[200D EMA]])/Table2[[#This Row],[200D EMA]]</f>
        <v>0.12601665530339787</v>
      </c>
      <c r="V551">
        <v>1.81580608608844</v>
      </c>
      <c r="W551">
        <v>411.25</v>
      </c>
      <c r="X551">
        <v>425.75</v>
      </c>
      <c r="Y551">
        <v>408.6</v>
      </c>
      <c r="Z551">
        <v>438</v>
      </c>
      <c r="AA551">
        <v>408.6</v>
      </c>
      <c r="AB551">
        <v>441.95</v>
      </c>
      <c r="AC551" s="1">
        <f>(Table2[[#This Row],[Close Price]]/Table2[[#This Row],[Day Low]])-1</f>
        <v>6.8085106382977933E-3</v>
      </c>
      <c r="AD551" s="1">
        <f>(Table2[[#This Row],[Day High]]/Table2[[#This Row],[Close Price]])-1</f>
        <v>2.8257456828885363E-2</v>
      </c>
      <c r="AE551" s="1">
        <f>(Table2[[#This Row],[Close Price]]/Table2[[#This Row],[Current Week Low]])-1</f>
        <v>1.3338228095937321E-2</v>
      </c>
      <c r="AF551" s="1">
        <f>(Table2[[#This Row],[Current Week High]]/Table2[[#This Row],[Close Price]])-1</f>
        <v>5.784325564545334E-2</v>
      </c>
      <c r="AG551" s="1">
        <f>(Table2[[#This Row],[Close Price]]/Table2[[#This Row],[Current Month Low]])-1</f>
        <v>1.3338228095937321E-2</v>
      </c>
      <c r="AH551" s="1">
        <f>(Table2[[#This Row],[Current Month High]]/Table2[[#This Row],[Close Price]])-1</f>
        <v>6.7383166284265217E-2</v>
      </c>
      <c r="AI551">
        <v>6.7383166284265199</v>
      </c>
      <c r="AJ551">
        <v>42.236344898660199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-0.04</v>
      </c>
      <c r="AM551" t="s">
        <v>3120</v>
      </c>
      <c r="AN551">
        <v>8.6999999999999993</v>
      </c>
      <c r="AO551" t="s">
        <v>3121</v>
      </c>
      <c r="AP551">
        <v>-3.0348212097699001E-2</v>
      </c>
      <c r="AQ551">
        <f>(Table2[[#This Row],[Sharpe Ratio]]-AVERAGE(Table2[Sharpe Ratio]))/_xlfn.STDEV.P(Table2[Sharpe Ratio])</f>
        <v>-1.0760941788493266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-0.76531737186044624</v>
      </c>
      <c r="AS551">
        <f>_xlfn.RANK.AVG(Table2[[#This Row],[1Y Return vs Nifty Z-Score]],Table2[1Y Return vs Nifty Z-Score])</f>
        <v>470</v>
      </c>
      <c r="AT551">
        <f>_xlfn.RANK.AVG(Table2[[#This Row],[6M Return vs Nifty Z-Score]],Table2[6M Return vs Nifty Z-Score])</f>
        <v>423</v>
      </c>
      <c r="AU551">
        <f>_xlfn.RANK.AVG(Table2[[#This Row],[Sharpe Ratio Z-Score]],Table2[Sharpe Ratio Z-Score])</f>
        <v>626</v>
      </c>
      <c r="AV551">
        <f>(Table2[[#This Row],[Rank 1Y]]+Table2[[#This Row],[Rank 6M]]+Table2[[#This Row],[Rank Sharpe]])/3</f>
        <v>506.33333333333331</v>
      </c>
    </row>
    <row r="552" spans="1:48" x14ac:dyDescent="0.3">
      <c r="A552" t="s">
        <v>445</v>
      </c>
      <c r="B552" t="s">
        <v>446</v>
      </c>
      <c r="C552" t="s">
        <v>3078</v>
      </c>
      <c r="D552" t="s">
        <v>119</v>
      </c>
      <c r="E552">
        <v>50057.121471575003</v>
      </c>
      <c r="F552">
        <v>385.15</v>
      </c>
      <c r="G552">
        <v>-22.266738014931601</v>
      </c>
      <c r="H552">
        <f>(Table2[[#This Row],[1Y Return vs Nifty]]-AVERAGE(Table2[1Y Return vs Nifty]))/_xlfn.STDEV.P(Table2[1Y Return vs Nifty])</f>
        <v>-0.84750310118492544</v>
      </c>
      <c r="I552">
        <v>14.1374542972758</v>
      </c>
      <c r="J552">
        <f>(Table2[[#This Row],[1M Return vs Nifty]]-AVERAGE(Table2[1M Return vs Nifty]))/_xlfn.STDEV.P(Table2[1M Return vs Nifty])</f>
        <v>1.4515947375191469</v>
      </c>
      <c r="K552">
        <v>-0.21346180857087099</v>
      </c>
      <c r="L552">
        <f>(Table2[[#This Row],[6M Return vs Nifty]]-AVERAGE(Table2[6M Return vs Nifty]))/_xlfn.STDEV.P(Table2[6M Return vs Nifty])</f>
        <v>-0.2024580062305126</v>
      </c>
      <c r="M552">
        <v>13.2187558863448</v>
      </c>
      <c r="N552">
        <f>(Table2[[#This Row],[1W Return vs Nifty]]-AVERAGE(Table2[1W Return vs Nifty]))/_xlfn.STDEV.P(Table2[1W Return vs Nifty])</f>
        <v>2.7614387527838433</v>
      </c>
      <c r="O552">
        <v>356.74</v>
      </c>
      <c r="P552">
        <v>346.71411441887301</v>
      </c>
      <c r="Q552">
        <v>355.80342451949002</v>
      </c>
      <c r="R552">
        <v>70.261361901470707</v>
      </c>
      <c r="S552" s="1">
        <f>(Table2[[#This Row],[Close Price]]-Table2[[#This Row],[20D EMA]])/Table2[[#This Row],[20D EMA]]</f>
        <v>7.9637831473902465E-2</v>
      </c>
      <c r="T552" s="1">
        <f>(Table2[[#This Row],[Close Price]]-Table2[[#This Row],[50D EMA]])/Table2[[#This Row],[50D EMA]]</f>
        <v>0.11085757395700287</v>
      </c>
      <c r="U552" s="1">
        <f>(Table2[[#This Row],[Close Price]]-Table2[[#This Row],[200D EMA]])/Table2[[#This Row],[200D EMA]]</f>
        <v>8.2479744314272116E-2</v>
      </c>
      <c r="V552">
        <v>3.4346594792223701</v>
      </c>
      <c r="W552">
        <v>383</v>
      </c>
      <c r="X552">
        <v>395.95</v>
      </c>
      <c r="Y552">
        <v>360.35</v>
      </c>
      <c r="Z552">
        <v>403.95</v>
      </c>
      <c r="AA552">
        <v>342.5</v>
      </c>
      <c r="AB552">
        <v>403.95</v>
      </c>
      <c r="AC552" s="1">
        <f>(Table2[[#This Row],[Close Price]]/Table2[[#This Row],[Day Low]])-1</f>
        <v>5.6135770234986282E-3</v>
      </c>
      <c r="AD552" s="1">
        <f>(Table2[[#This Row],[Day High]]/Table2[[#This Row],[Close Price]])-1</f>
        <v>2.8041022978060548E-2</v>
      </c>
      <c r="AE552" s="1">
        <f>(Table2[[#This Row],[Close Price]]/Table2[[#This Row],[Current Week Low]])-1</f>
        <v>6.882197863188555E-2</v>
      </c>
      <c r="AF552" s="1">
        <f>(Table2[[#This Row],[Current Week High]]/Table2[[#This Row],[Close Price]])-1</f>
        <v>4.8812151109957291E-2</v>
      </c>
      <c r="AG552" s="1">
        <f>(Table2[[#This Row],[Close Price]]/Table2[[#This Row],[Current Month Low]])-1</f>
        <v>0.12452554744525535</v>
      </c>
      <c r="AH552" s="1">
        <f>(Table2[[#This Row],[Current Month High]]/Table2[[#This Row],[Close Price]])-1</f>
        <v>4.8812151109957291E-2</v>
      </c>
      <c r="AI552">
        <v>6.5818512267947504</v>
      </c>
      <c r="AJ552">
        <v>34.762071378586398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0.02</v>
      </c>
      <c r="AM552" t="s">
        <v>3121</v>
      </c>
      <c r="AN552">
        <v>18.43</v>
      </c>
      <c r="AO552" t="s">
        <v>3121</v>
      </c>
      <c r="AP552">
        <v>4.6840015069460001E-3</v>
      </c>
      <c r="AQ552">
        <f>(Table2[[#This Row],[Sharpe Ratio]]-AVERAGE(Table2[Sharpe Ratio]))/_xlfn.STDEV.P(Table2[Sharpe Ratio])</f>
        <v>-0.66856840394823736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626</v>
      </c>
      <c r="AT552">
        <f>_xlfn.RANK.AVG(Table2[[#This Row],[6M Return vs Nifty Z-Score]],Table2[6M Return vs Nifty Z-Score])</f>
        <v>379</v>
      </c>
      <c r="AU552">
        <f>_xlfn.RANK.AVG(Table2[[#This Row],[Sharpe Ratio Z-Score]],Table2[Sharpe Ratio Z-Score])</f>
        <v>520</v>
      </c>
      <c r="AV552">
        <f>(Table2[[#This Row],[Rank 1Y]]+Table2[[#This Row],[Rank 6M]]+Table2[[#This Row],[Rank Sharpe]])/3</f>
        <v>508.33333333333331</v>
      </c>
    </row>
    <row r="553" spans="1:48" x14ac:dyDescent="0.3">
      <c r="A553" t="s">
        <v>1267</v>
      </c>
      <c r="B553" t="s">
        <v>1268</v>
      </c>
      <c r="C553" t="s">
        <v>3078</v>
      </c>
      <c r="D553" t="s">
        <v>219</v>
      </c>
      <c r="E553">
        <v>8810.8398011999998</v>
      </c>
      <c r="F553">
        <v>659.85</v>
      </c>
      <c r="G553">
        <v>-16.158103987533199</v>
      </c>
      <c r="H553">
        <f>(Table2[[#This Row],[1Y Return vs Nifty]]-AVERAGE(Table2[1Y Return vs Nifty]))/_xlfn.STDEV.P(Table2[1Y Return vs Nifty])</f>
        <v>-0.75463049529893533</v>
      </c>
      <c r="I553">
        <v>12.9287069536568</v>
      </c>
      <c r="J553">
        <f>(Table2[[#This Row],[1M Return vs Nifty]]-AVERAGE(Table2[1M Return vs Nifty]))/_xlfn.STDEV.P(Table2[1M Return vs Nifty])</f>
        <v>1.3380939270506884</v>
      </c>
      <c r="K553">
        <v>-12.116757793824799</v>
      </c>
      <c r="L553">
        <f>(Table2[[#This Row],[6M Return vs Nifty]]-AVERAGE(Table2[6M Return vs Nifty]))/_xlfn.STDEV.P(Table2[6M Return vs Nifty])</f>
        <v>-0.60874678500026935</v>
      </c>
      <c r="M553">
        <v>3.7282246384670201</v>
      </c>
      <c r="N553">
        <f>(Table2[[#This Row],[1W Return vs Nifty]]-AVERAGE(Table2[1W Return vs Nifty]))/_xlfn.STDEV.P(Table2[1W Return vs Nifty])</f>
        <v>0.88089505659909817</v>
      </c>
      <c r="O553">
        <v>630.25</v>
      </c>
      <c r="P553">
        <v>612.25403583360105</v>
      </c>
      <c r="Q553">
        <v>606.69508462945896</v>
      </c>
      <c r="R553">
        <v>65.7666801185119</v>
      </c>
      <c r="S553" s="1">
        <f>(Table2[[#This Row],[Close Price]]-Table2[[#This Row],[20D EMA]])/Table2[[#This Row],[20D EMA]]</f>
        <v>4.6965489884966322E-2</v>
      </c>
      <c r="T553" s="1">
        <f>(Table2[[#This Row],[Close Price]]-Table2[[#This Row],[50D EMA]])/Table2[[#This Row],[50D EMA]]</f>
        <v>7.7738914536668965E-2</v>
      </c>
      <c r="U553" s="1">
        <f>(Table2[[#This Row],[Close Price]]-Table2[[#This Row],[200D EMA]])/Table2[[#This Row],[200D EMA]]</f>
        <v>8.7613888289544334E-2</v>
      </c>
      <c r="V553">
        <v>2.1972357992173799</v>
      </c>
      <c r="W553">
        <v>656</v>
      </c>
      <c r="X553">
        <v>672.2</v>
      </c>
      <c r="Y553">
        <v>622.04999999999995</v>
      </c>
      <c r="Z553">
        <v>692</v>
      </c>
      <c r="AA553">
        <v>622.04999999999995</v>
      </c>
      <c r="AB553">
        <v>692</v>
      </c>
      <c r="AC553" s="1">
        <f>(Table2[[#This Row],[Close Price]]/Table2[[#This Row],[Day Low]])-1</f>
        <v>5.8689024390243816E-3</v>
      </c>
      <c r="AD553" s="1">
        <f>(Table2[[#This Row],[Day High]]/Table2[[#This Row],[Close Price]])-1</f>
        <v>1.8716374933697155E-2</v>
      </c>
      <c r="AE553" s="1">
        <f>(Table2[[#This Row],[Close Price]]/Table2[[#This Row],[Current Week Low]])-1</f>
        <v>6.0766819387509052E-2</v>
      </c>
      <c r="AF553" s="1">
        <f>(Table2[[#This Row],[Current Week High]]/Table2[[#This Row],[Close Price]])-1</f>
        <v>4.8723194665454272E-2</v>
      </c>
      <c r="AG553" s="1">
        <f>(Table2[[#This Row],[Close Price]]/Table2[[#This Row],[Current Month Low]])-1</f>
        <v>6.0766819387509052E-2</v>
      </c>
      <c r="AH553" s="1">
        <f>(Table2[[#This Row],[Current Month High]]/Table2[[#This Row],[Close Price]])-1</f>
        <v>4.8723194665454272E-2</v>
      </c>
      <c r="AI553">
        <v>4.8723194665454201</v>
      </c>
      <c r="AJ553">
        <v>19.624728063814299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0.05</v>
      </c>
      <c r="AM553" t="s">
        <v>3121</v>
      </c>
      <c r="AN553">
        <v>9.58</v>
      </c>
      <c r="AO553" t="s">
        <v>3121</v>
      </c>
      <c r="AP553">
        <v>4.0253698786586002E-2</v>
      </c>
      <c r="AQ553">
        <f>(Table2[[#This Row],[Sharpe Ratio]]-AVERAGE(Table2[Sharpe Ratio]))/_xlfn.STDEV.P(Table2[Sharpe Ratio])</f>
        <v>-0.25479014230391867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0.60082156104666318</v>
      </c>
      <c r="AS553">
        <f>_xlfn.RANK.AVG(Table2[[#This Row],[1Y Return vs Nifty Z-Score]],Table2[1Y Return vs Nifty Z-Score])</f>
        <v>598</v>
      </c>
      <c r="AT553">
        <f>_xlfn.RANK.AVG(Table2[[#This Row],[6M Return vs Nifty Z-Score]],Table2[6M Return vs Nifty Z-Score])</f>
        <v>522</v>
      </c>
      <c r="AU553">
        <f>_xlfn.RANK.AVG(Table2[[#This Row],[Sharpe Ratio Z-Score]],Table2[Sharpe Ratio Z-Score])</f>
        <v>406</v>
      </c>
      <c r="AV553">
        <f>(Table2[[#This Row],[Rank 1Y]]+Table2[[#This Row],[Rank 6M]]+Table2[[#This Row],[Rank Sharpe]])/3</f>
        <v>508.66666666666669</v>
      </c>
    </row>
    <row r="554" spans="1:48" x14ac:dyDescent="0.3">
      <c r="A554" t="s">
        <v>172</v>
      </c>
      <c r="B554" t="s">
        <v>173</v>
      </c>
      <c r="C554" t="s">
        <v>3076</v>
      </c>
      <c r="D554" t="s">
        <v>37</v>
      </c>
      <c r="E554">
        <v>151046.87139312</v>
      </c>
      <c r="F554">
        <v>702.4</v>
      </c>
      <c r="G554">
        <v>-15.353531976520401</v>
      </c>
      <c r="H554">
        <f>(Table2[[#This Row],[1Y Return vs Nifty]]-AVERAGE(Table2[1Y Return vs Nifty]))/_xlfn.STDEV.P(Table2[1Y Return vs Nifty])</f>
        <v>-0.74239818625070231</v>
      </c>
      <c r="I554">
        <v>13.783897165905399</v>
      </c>
      <c r="J554">
        <f>(Table2[[#This Row],[1M Return vs Nifty]]-AVERAGE(Table2[1M Return vs Nifty]))/_xlfn.STDEV.P(Table2[1M Return vs Nifty])</f>
        <v>1.4183958881737599</v>
      </c>
      <c r="K554">
        <v>8.4066479154907796</v>
      </c>
      <c r="L554">
        <f>(Table2[[#This Row],[6M Return vs Nifty]]-AVERAGE(Table2[6M Return vs Nifty]))/_xlfn.STDEV.P(Table2[6M Return vs Nifty])</f>
        <v>9.1767547514347972E-2</v>
      </c>
      <c r="M554">
        <v>1.36732852386819</v>
      </c>
      <c r="N554">
        <f>(Table2[[#This Row],[1W Return vs Nifty]]-AVERAGE(Table2[1W Return vs Nifty]))/_xlfn.STDEV.P(Table2[1W Return vs Nifty])</f>
        <v>0.41308475286623986</v>
      </c>
      <c r="O554">
        <v>679.21</v>
      </c>
      <c r="P554">
        <v>642.35394232741601</v>
      </c>
      <c r="Q554">
        <v>614.85760957198397</v>
      </c>
      <c r="R554">
        <v>58.339280418394502</v>
      </c>
      <c r="S554" s="1">
        <f>(Table2[[#This Row],[Close Price]]-Table2[[#This Row],[20D EMA]])/Table2[[#This Row],[20D EMA]]</f>
        <v>3.414260685207806E-2</v>
      </c>
      <c r="T554" s="1">
        <f>(Table2[[#This Row],[Close Price]]-Table2[[#This Row],[50D EMA]])/Table2[[#This Row],[50D EMA]]</f>
        <v>9.3478149219449691E-2</v>
      </c>
      <c r="U554" s="1">
        <f>(Table2[[#This Row],[Close Price]]-Table2[[#This Row],[200D EMA]])/Table2[[#This Row],[200D EMA]]</f>
        <v>0.14237831501988926</v>
      </c>
      <c r="V554">
        <v>0.97006923652385002</v>
      </c>
      <c r="W554">
        <v>701.45</v>
      </c>
      <c r="X554">
        <v>715</v>
      </c>
      <c r="Y554">
        <v>677.3</v>
      </c>
      <c r="Z554">
        <v>719</v>
      </c>
      <c r="AA554">
        <v>677.3</v>
      </c>
      <c r="AB554">
        <v>722.5</v>
      </c>
      <c r="AC554" s="1">
        <f>(Table2[[#This Row],[Close Price]]/Table2[[#This Row],[Day Low]])-1</f>
        <v>1.3543374438662603E-3</v>
      </c>
      <c r="AD554" s="1">
        <f>(Table2[[#This Row],[Day High]]/Table2[[#This Row],[Close Price]])-1</f>
        <v>1.7938496583143504E-2</v>
      </c>
      <c r="AE554" s="1">
        <f>(Table2[[#This Row],[Close Price]]/Table2[[#This Row],[Current Week Low]])-1</f>
        <v>3.7058910379447862E-2</v>
      </c>
      <c r="AF554" s="1">
        <f>(Table2[[#This Row],[Current Week High]]/Table2[[#This Row],[Close Price]])-1</f>
        <v>2.3633257403189001E-2</v>
      </c>
      <c r="AG554" s="1">
        <f>(Table2[[#This Row],[Close Price]]/Table2[[#This Row],[Current Month Low]])-1</f>
        <v>3.7058910379447862E-2</v>
      </c>
      <c r="AH554" s="1">
        <f>(Table2[[#This Row],[Current Month High]]/Table2[[#This Row],[Close Price]])-1</f>
        <v>2.861617312072906E-2</v>
      </c>
      <c r="AI554">
        <v>2.8616173120728998</v>
      </c>
      <c r="AJ554">
        <v>37.348455220962002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0.16</v>
      </c>
      <c r="AM554" t="s">
        <v>3121</v>
      </c>
      <c r="AN554">
        <v>4.4000000000000004</v>
      </c>
      <c r="AO554" t="s">
        <v>3121</v>
      </c>
      <c r="AP554">
        <v>-4.6718807984284003E-2</v>
      </c>
      <c r="AQ554">
        <f>(Table2[[#This Row],[Sharpe Ratio]]-AVERAGE(Table2[Sharpe Ratio]))/_xlfn.STDEV.P(Table2[Sharpe Ratio])</f>
        <v>-1.2665314674992381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-8.5681465195592832E-2</v>
      </c>
      <c r="AS554">
        <f>_xlfn.RANK.AVG(Table2[[#This Row],[1Y Return vs Nifty Z-Score]],Table2[1Y Return vs Nifty Z-Score])</f>
        <v>592</v>
      </c>
      <c r="AT554">
        <f>_xlfn.RANK.AVG(Table2[[#This Row],[6M Return vs Nifty Z-Score]],Table2[6M Return vs Nifty Z-Score])</f>
        <v>284</v>
      </c>
      <c r="AU554">
        <f>_xlfn.RANK.AVG(Table2[[#This Row],[Sharpe Ratio Z-Score]],Table2[Sharpe Ratio Z-Score])</f>
        <v>655</v>
      </c>
      <c r="AV554">
        <f>(Table2[[#This Row],[Rank 1Y]]+Table2[[#This Row],[Rank 6M]]+Table2[[#This Row],[Rank Sharpe]])/3</f>
        <v>510.33333333333331</v>
      </c>
    </row>
    <row r="555" spans="1:48" x14ac:dyDescent="0.3">
      <c r="A555" t="s">
        <v>424</v>
      </c>
      <c r="B555" t="s">
        <v>425</v>
      </c>
      <c r="C555" t="s">
        <v>3087</v>
      </c>
      <c r="D555" t="s">
        <v>426</v>
      </c>
      <c r="E555">
        <v>54567.547473215003</v>
      </c>
      <c r="F555">
        <v>2031.35</v>
      </c>
      <c r="G555">
        <v>-21.3843297818431</v>
      </c>
      <c r="H555">
        <f>(Table2[[#This Row],[1Y Return vs Nifty]]-AVERAGE(Table2[1Y Return vs Nifty]))/_xlfn.STDEV.P(Table2[1Y Return vs Nifty])</f>
        <v>-0.8340874092815288</v>
      </c>
      <c r="I555">
        <v>-10.593259148530001</v>
      </c>
      <c r="J555">
        <f>(Table2[[#This Row],[1M Return vs Nifty]]-AVERAGE(Table2[1M Return vs Nifty]))/_xlfn.STDEV.P(Table2[1M Return vs Nifty])</f>
        <v>-0.87060769327016119</v>
      </c>
      <c r="K555">
        <v>-2.2098440534936401</v>
      </c>
      <c r="L555">
        <f>(Table2[[#This Row],[6M Return vs Nifty]]-AVERAGE(Table2[6M Return vs Nifty]))/_xlfn.STDEV.P(Table2[6M Return vs Nifty])</f>
        <v>-0.27059944413578824</v>
      </c>
      <c r="M555">
        <v>-1.7156701287726299</v>
      </c>
      <c r="N555">
        <f>(Table2[[#This Row],[1W Return vs Nifty]]-AVERAGE(Table2[1W Return vs Nifty]))/_xlfn.STDEV.P(Table2[1W Return vs Nifty])</f>
        <v>-0.19780978297612506</v>
      </c>
      <c r="O555">
        <v>2172.96</v>
      </c>
      <c r="P555">
        <v>2200.4490654789101</v>
      </c>
      <c r="Q555">
        <v>2059.8126308885398</v>
      </c>
      <c r="R555">
        <v>19.948066576228999</v>
      </c>
      <c r="S555" s="1">
        <f>(Table2[[#This Row],[Close Price]]-Table2[[#This Row],[20D EMA]])/Table2[[#This Row],[20D EMA]]</f>
        <v>-6.5169170164200041E-2</v>
      </c>
      <c r="T555" s="1">
        <f>(Table2[[#This Row],[Close Price]]-Table2[[#This Row],[50D EMA]])/Table2[[#This Row],[50D EMA]]</f>
        <v>-7.6847525412776216E-2</v>
      </c>
      <c r="U555" s="1">
        <f>(Table2[[#This Row],[Close Price]]-Table2[[#This Row],[200D EMA]])/Table2[[#This Row],[200D EMA]]</f>
        <v>-1.3818067945462607E-2</v>
      </c>
      <c r="V555">
        <v>0.60621634987209005</v>
      </c>
      <c r="W555">
        <v>2015</v>
      </c>
      <c r="X555">
        <v>2097.75</v>
      </c>
      <c r="Y555">
        <v>2015</v>
      </c>
      <c r="Z555">
        <v>2148.5</v>
      </c>
      <c r="AA555">
        <v>2015</v>
      </c>
      <c r="AB555">
        <v>2209</v>
      </c>
      <c r="AC555" s="1">
        <f>(Table2[[#This Row],[Close Price]]/Table2[[#This Row],[Day Low]])-1</f>
        <v>8.1141439205953958E-3</v>
      </c>
      <c r="AD555" s="1">
        <f>(Table2[[#This Row],[Day High]]/Table2[[#This Row],[Close Price]])-1</f>
        <v>3.2687621532478506E-2</v>
      </c>
      <c r="AE555" s="1">
        <f>(Table2[[#This Row],[Close Price]]/Table2[[#This Row],[Current Week Low]])-1</f>
        <v>8.1141439205953958E-3</v>
      </c>
      <c r="AF555" s="1">
        <f>(Table2[[#This Row],[Current Week High]]/Table2[[#This Row],[Close Price]])-1</f>
        <v>5.7671006965811067E-2</v>
      </c>
      <c r="AG555" s="1">
        <f>(Table2[[#This Row],[Close Price]]/Table2[[#This Row],[Current Month Low]])-1</f>
        <v>8.1141439205953958E-3</v>
      </c>
      <c r="AH555" s="1">
        <f>(Table2[[#This Row],[Current Month High]]/Table2[[#This Row],[Close Price]])-1</f>
        <v>8.7454156103084157E-2</v>
      </c>
      <c r="AI555">
        <v>20.806360302262</v>
      </c>
      <c r="AJ555">
        <v>16.744252873563202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-0.12</v>
      </c>
      <c r="AM555" t="s">
        <v>3120</v>
      </c>
      <c r="AN555">
        <v>-7.65</v>
      </c>
      <c r="AO555" t="s">
        <v>3120</v>
      </c>
      <c r="AP555">
        <v>9.3691080397089992E-3</v>
      </c>
      <c r="AQ555">
        <f>(Table2[[#This Row],[Sharpe Ratio]]-AVERAGE(Table2[Sharpe Ratio]))/_xlfn.STDEV.P(Table2[Sharpe Ratio])</f>
        <v>-0.61406709004881421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624</v>
      </c>
      <c r="AT555">
        <f>_xlfn.RANK.AVG(Table2[[#This Row],[6M Return vs Nifty Z-Score]],Table2[6M Return vs Nifty Z-Score])</f>
        <v>402</v>
      </c>
      <c r="AU555">
        <f>_xlfn.RANK.AVG(Table2[[#This Row],[Sharpe Ratio Z-Score]],Table2[Sharpe Ratio Z-Score])</f>
        <v>507</v>
      </c>
      <c r="AV555">
        <f>(Table2[[#This Row],[Rank 1Y]]+Table2[[#This Row],[Rank 6M]]+Table2[[#This Row],[Rank Sharpe]])/3</f>
        <v>511</v>
      </c>
    </row>
    <row r="556" spans="1:48" x14ac:dyDescent="0.3">
      <c r="A556" t="s">
        <v>431</v>
      </c>
      <c r="B556" t="s">
        <v>432</v>
      </c>
      <c r="C556" t="s">
        <v>3077</v>
      </c>
      <c r="D556" t="s">
        <v>27</v>
      </c>
      <c r="E556">
        <v>53793.75</v>
      </c>
      <c r="F556">
        <v>1887.5</v>
      </c>
      <c r="G556">
        <v>-14.4392912605937</v>
      </c>
      <c r="H556">
        <f>(Table2[[#This Row],[1Y Return vs Nifty]]-AVERAGE(Table2[1Y Return vs Nifty]))/_xlfn.STDEV.P(Table2[1Y Return vs Nifty])</f>
        <v>-0.72849852925466063</v>
      </c>
      <c r="I556">
        <v>0.27657475249066699</v>
      </c>
      <c r="J556">
        <f>(Table2[[#This Row],[1M Return vs Nifty]]-AVERAGE(Table2[1M Return vs Nifty]))/_xlfn.STDEV.P(Table2[1M Return vs Nifty])</f>
        <v>0.15006462831654679</v>
      </c>
      <c r="K556">
        <v>-4.6747756342347602</v>
      </c>
      <c r="L556">
        <f>(Table2[[#This Row],[6M Return vs Nifty]]-AVERAGE(Table2[6M Return vs Nifty]))/_xlfn.STDEV.P(Table2[6M Return vs Nifty])</f>
        <v>-0.35473362368832262</v>
      </c>
      <c r="M556">
        <v>-3.4815687223971801</v>
      </c>
      <c r="N556">
        <f>(Table2[[#This Row],[1W Return vs Nifty]]-AVERAGE(Table2[1W Return vs Nifty]))/_xlfn.STDEV.P(Table2[1W Return vs Nifty])</f>
        <v>-0.54772164582202687</v>
      </c>
      <c r="O556">
        <v>1876.79</v>
      </c>
      <c r="P556">
        <v>1859.5614991559401</v>
      </c>
      <c r="Q556">
        <v>1792.0692634447901</v>
      </c>
      <c r="R556">
        <v>51.462213484381103</v>
      </c>
      <c r="S556" s="1">
        <f>(Table2[[#This Row],[Close Price]]-Table2[[#This Row],[20D EMA]])/Table2[[#This Row],[20D EMA]]</f>
        <v>5.7065521448857017E-3</v>
      </c>
      <c r="T556" s="1">
        <f>(Table2[[#This Row],[Close Price]]-Table2[[#This Row],[50D EMA]])/Table2[[#This Row],[50D EMA]]</f>
        <v>1.5024241390640377E-2</v>
      </c>
      <c r="U556" s="1">
        <f>(Table2[[#This Row],[Close Price]]-Table2[[#This Row],[200D EMA]])/Table2[[#This Row],[200D EMA]]</f>
        <v>5.3251700981561956E-2</v>
      </c>
      <c r="V556">
        <v>1.36002637240743</v>
      </c>
      <c r="W556">
        <v>1863.05</v>
      </c>
      <c r="X556">
        <v>1905.95</v>
      </c>
      <c r="Y556">
        <v>1835.55</v>
      </c>
      <c r="Z556">
        <v>1939</v>
      </c>
      <c r="AA556">
        <v>1835.55</v>
      </c>
      <c r="AB556">
        <v>2005.85</v>
      </c>
      <c r="AC556" s="1">
        <f>(Table2[[#This Row],[Close Price]]/Table2[[#This Row],[Day Low]])-1</f>
        <v>1.3123641340812231E-2</v>
      </c>
      <c r="AD556" s="1">
        <f>(Table2[[#This Row],[Day High]]/Table2[[#This Row],[Close Price]])-1</f>
        <v>9.774834437086044E-3</v>
      </c>
      <c r="AE556" s="1">
        <f>(Table2[[#This Row],[Close Price]]/Table2[[#This Row],[Current Week Low]])-1</f>
        <v>2.8302143771621546E-2</v>
      </c>
      <c r="AF556" s="1">
        <f>(Table2[[#This Row],[Current Week High]]/Table2[[#This Row],[Close Price]])-1</f>
        <v>2.7284768211920607E-2</v>
      </c>
      <c r="AG556" s="1">
        <f>(Table2[[#This Row],[Close Price]]/Table2[[#This Row],[Current Month Low]])-1</f>
        <v>2.8302143771621546E-2</v>
      </c>
      <c r="AH556" s="1">
        <f>(Table2[[#This Row],[Current Month High]]/Table2[[#This Row],[Close Price]])-1</f>
        <v>6.2701986754966743E-2</v>
      </c>
      <c r="AI556">
        <v>10.445033112582699</v>
      </c>
      <c r="AJ556">
        <v>22.2949332642218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-0.05</v>
      </c>
      <c r="AM556" t="s">
        <v>3120</v>
      </c>
      <c r="AN556">
        <v>2.11</v>
      </c>
      <c r="AO556" t="s">
        <v>3121</v>
      </c>
      <c r="AP556">
        <v>6.1228876091920003E-3</v>
      </c>
      <c r="AQ556">
        <f>(Table2[[#This Row],[Sharpe Ratio]]-AVERAGE(Table2[Sharpe Ratio]))/_xlfn.STDEV.P(Table2[Sharpe Ratio])</f>
        <v>-0.65183000481566122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-2.1327191752641248</v>
      </c>
      <c r="AS556">
        <f>_xlfn.RANK.AVG(Table2[[#This Row],[1Y Return vs Nifty Z-Score]],Table2[1Y Return vs Nifty Z-Score])</f>
        <v>588</v>
      </c>
      <c r="AT556">
        <f>_xlfn.RANK.AVG(Table2[[#This Row],[6M Return vs Nifty Z-Score]],Table2[6M Return vs Nifty Z-Score])</f>
        <v>432</v>
      </c>
      <c r="AU556">
        <f>_xlfn.RANK.AVG(Table2[[#This Row],[Sharpe Ratio Z-Score]],Table2[Sharpe Ratio Z-Score])</f>
        <v>516</v>
      </c>
      <c r="AV556">
        <f>(Table2[[#This Row],[Rank 1Y]]+Table2[[#This Row],[Rank 6M]]+Table2[[#This Row],[Rank Sharpe]])/3</f>
        <v>512</v>
      </c>
    </row>
    <row r="557" spans="1:48" x14ac:dyDescent="0.3">
      <c r="A557" t="s">
        <v>646</v>
      </c>
      <c r="B557" t="s">
        <v>647</v>
      </c>
      <c r="C557" t="s">
        <v>3086</v>
      </c>
      <c r="D557" t="s">
        <v>605</v>
      </c>
      <c r="E557">
        <v>27237.283587360002</v>
      </c>
      <c r="F557">
        <v>1121.4000000000001</v>
      </c>
      <c r="G557">
        <v>-36.886709094418997</v>
      </c>
      <c r="H557">
        <f>(Table2[[#This Row],[1Y Return vs Nifty]]-AVERAGE(Table2[1Y Return vs Nifty]))/_xlfn.STDEV.P(Table2[1Y Return vs Nifty])</f>
        <v>-1.0697778038500112</v>
      </c>
      <c r="I557">
        <v>4.37526035043871</v>
      </c>
      <c r="J557">
        <f>(Table2[[#This Row],[1M Return vs Nifty]]-AVERAGE(Table2[1M Return vs Nifty]))/_xlfn.STDEV.P(Table2[1M Return vs Nifty])</f>
        <v>0.5349292898012834</v>
      </c>
      <c r="K557">
        <v>4.3640185963331604</v>
      </c>
      <c r="L557">
        <f>(Table2[[#This Row],[6M Return vs Nifty]]-AVERAGE(Table2[6M Return vs Nifty]))/_xlfn.STDEV.P(Table2[6M Return vs Nifty])</f>
        <v>-4.6217337607730592E-2</v>
      </c>
      <c r="M557">
        <v>-0.156274716494299</v>
      </c>
      <c r="N557">
        <f>(Table2[[#This Row],[1W Return vs Nifty]]-AVERAGE(Table2[1W Return vs Nifty]))/_xlfn.STDEV.P(Table2[1W Return vs Nifty])</f>
        <v>0.11118358481613407</v>
      </c>
      <c r="O557">
        <v>1104.0899999999999</v>
      </c>
      <c r="P557">
        <v>1081.3535103622401</v>
      </c>
      <c r="Q557">
        <v>1096.6753633082501</v>
      </c>
      <c r="R557">
        <v>57.3115185736809</v>
      </c>
      <c r="S557" s="1">
        <f>(Table2[[#This Row],[Close Price]]-Table2[[#This Row],[20D EMA]])/Table2[[#This Row],[20D EMA]]</f>
        <v>1.5678069722577122E-2</v>
      </c>
      <c r="T557" s="1">
        <f>(Table2[[#This Row],[Close Price]]-Table2[[#This Row],[50D EMA]])/Table2[[#This Row],[50D EMA]]</f>
        <v>3.7033670537902963E-2</v>
      </c>
      <c r="U557" s="1">
        <f>(Table2[[#This Row],[Close Price]]-Table2[[#This Row],[200D EMA]])/Table2[[#This Row],[200D EMA]]</f>
        <v>2.2545082637003187E-2</v>
      </c>
      <c r="V557">
        <v>0.75606954257282899</v>
      </c>
      <c r="W557">
        <v>1106.5</v>
      </c>
      <c r="X557">
        <v>1144.8499999999999</v>
      </c>
      <c r="Y557">
        <v>1093.25</v>
      </c>
      <c r="Z557">
        <v>1170.95</v>
      </c>
      <c r="AA557">
        <v>1093.25</v>
      </c>
      <c r="AB557">
        <v>1170.95</v>
      </c>
      <c r="AC557" s="1">
        <f>(Table2[[#This Row],[Close Price]]/Table2[[#This Row],[Day Low]])-1</f>
        <v>1.346588341617716E-2</v>
      </c>
      <c r="AD557" s="1">
        <f>(Table2[[#This Row],[Day High]]/Table2[[#This Row],[Close Price]])-1</f>
        <v>2.0911360799001022E-2</v>
      </c>
      <c r="AE557" s="1">
        <f>(Table2[[#This Row],[Close Price]]/Table2[[#This Row],[Current Week Low]])-1</f>
        <v>2.5748913789160888E-2</v>
      </c>
      <c r="AF557" s="1">
        <f>(Table2[[#This Row],[Current Week High]]/Table2[[#This Row],[Close Price]])-1</f>
        <v>4.4185839129659232E-2</v>
      </c>
      <c r="AG557" s="1">
        <f>(Table2[[#This Row],[Close Price]]/Table2[[#This Row],[Current Month Low]])-1</f>
        <v>2.5748913789160888E-2</v>
      </c>
      <c r="AH557" s="1">
        <f>(Table2[[#This Row],[Current Month High]]/Table2[[#This Row],[Close Price]])-1</f>
        <v>4.4185839129659232E-2</v>
      </c>
      <c r="AI557">
        <v>32.682361334046703</v>
      </c>
      <c r="AJ557">
        <v>26.561706449974601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-0.01</v>
      </c>
      <c r="AM557" t="s">
        <v>3120</v>
      </c>
      <c r="AN557">
        <v>3.84</v>
      </c>
      <c r="AO557" t="s">
        <v>3121</v>
      </c>
      <c r="AP557">
        <v>9.0926795792999995E-5</v>
      </c>
      <c r="AQ557">
        <f>(Table2[[#This Row],[Sharpe Ratio]]-AVERAGE(Table2[Sharpe Ratio]))/_xlfn.STDEV.P(Table2[Sharpe Ratio])</f>
        <v>-0.72199912208570149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684</v>
      </c>
      <c r="AT557">
        <f>_xlfn.RANK.AVG(Table2[[#This Row],[6M Return vs Nifty Z-Score]],Table2[6M Return vs Nifty Z-Score])</f>
        <v>329</v>
      </c>
      <c r="AU557">
        <f>_xlfn.RANK.AVG(Table2[[#This Row],[Sharpe Ratio Z-Score]],Table2[Sharpe Ratio Z-Score])</f>
        <v>526</v>
      </c>
      <c r="AV557">
        <f>(Table2[[#This Row],[Rank 1Y]]+Table2[[#This Row],[Rank 6M]]+Table2[[#This Row],[Rank Sharpe]])/3</f>
        <v>513</v>
      </c>
    </row>
    <row r="558" spans="1:48" x14ac:dyDescent="0.3">
      <c r="A558" t="s">
        <v>1128</v>
      </c>
      <c r="B558" t="s">
        <v>1129</v>
      </c>
      <c r="C558" t="s">
        <v>3076</v>
      </c>
      <c r="D558" t="s">
        <v>561</v>
      </c>
      <c r="E558">
        <v>10694.273549375001</v>
      </c>
      <c r="F558">
        <v>803.15</v>
      </c>
      <c r="G558">
        <v>-14.502733145485101</v>
      </c>
      <c r="H558">
        <f>(Table2[[#This Row],[1Y Return vs Nifty]]-AVERAGE(Table2[1Y Return vs Nifty]))/_xlfn.STDEV.P(Table2[1Y Return vs Nifty])</f>
        <v>-0.72946306783165793</v>
      </c>
      <c r="I558">
        <v>-11.5034313782747</v>
      </c>
      <c r="J558">
        <f>(Table2[[#This Row],[1M Return vs Nifty]]-AVERAGE(Table2[1M Return vs Nifty]))/_xlfn.STDEV.P(Table2[1M Return vs Nifty])</f>
        <v>-0.95607244013166026</v>
      </c>
      <c r="K558">
        <v>-12.608843565083699</v>
      </c>
      <c r="L558">
        <f>(Table2[[#This Row],[6M Return vs Nifty]]-AVERAGE(Table2[6M Return vs Nifty]))/_xlfn.STDEV.P(Table2[6M Return vs Nifty])</f>
        <v>-0.62554288309800876</v>
      </c>
      <c r="M558">
        <v>-3.0745271476882401</v>
      </c>
      <c r="N558">
        <f>(Table2[[#This Row],[1W Return vs Nifty]]-AVERAGE(Table2[1W Return vs Nifty]))/_xlfn.STDEV.P(Table2[1W Return vs Nifty])</f>
        <v>-0.46706657526681672</v>
      </c>
      <c r="O558">
        <v>827.79</v>
      </c>
      <c r="P558">
        <v>829.26756005470997</v>
      </c>
      <c r="Q558">
        <v>785.76543229445303</v>
      </c>
      <c r="R558">
        <v>40.831944100414297</v>
      </c>
      <c r="S558" s="1">
        <f>(Table2[[#This Row],[Close Price]]-Table2[[#This Row],[20D EMA]])/Table2[[#This Row],[20D EMA]]</f>
        <v>-2.976600345498253E-2</v>
      </c>
      <c r="T558" s="1">
        <f>(Table2[[#This Row],[Close Price]]-Table2[[#This Row],[50D EMA]])/Table2[[#This Row],[50D EMA]]</f>
        <v>-3.1494732596300909E-2</v>
      </c>
      <c r="U558" s="1">
        <f>(Table2[[#This Row],[Close Price]]-Table2[[#This Row],[200D EMA]])/Table2[[#This Row],[200D EMA]]</f>
        <v>2.2124373243021911E-2</v>
      </c>
      <c r="V558">
        <v>0.67321329111197703</v>
      </c>
      <c r="W558">
        <v>790.05</v>
      </c>
      <c r="X558">
        <v>808</v>
      </c>
      <c r="Y558">
        <v>766.35</v>
      </c>
      <c r="Z558">
        <v>819.8</v>
      </c>
      <c r="AA558">
        <v>766.35</v>
      </c>
      <c r="AB558">
        <v>853.45</v>
      </c>
      <c r="AC558" s="1">
        <f>(Table2[[#This Row],[Close Price]]/Table2[[#This Row],[Day Low]])-1</f>
        <v>1.6581229036136902E-2</v>
      </c>
      <c r="AD558" s="1">
        <f>(Table2[[#This Row],[Day High]]/Table2[[#This Row],[Close Price]])-1</f>
        <v>6.0387225300380099E-3</v>
      </c>
      <c r="AE558" s="1">
        <f>(Table2[[#This Row],[Close Price]]/Table2[[#This Row],[Current Week Low]])-1</f>
        <v>4.8019834279376283E-2</v>
      </c>
      <c r="AF558" s="1">
        <f>(Table2[[#This Row],[Current Week High]]/Table2[[#This Row],[Close Price]])-1</f>
        <v>2.0730872190748872E-2</v>
      </c>
      <c r="AG558" s="1">
        <f>(Table2[[#This Row],[Close Price]]/Table2[[#This Row],[Current Month Low]])-1</f>
        <v>4.8019834279376283E-2</v>
      </c>
      <c r="AH558" s="1">
        <f>(Table2[[#This Row],[Current Month High]]/Table2[[#This Row],[Close Price]])-1</f>
        <v>6.2628400672352758E-2</v>
      </c>
      <c r="AI558">
        <v>16.7901388283633</v>
      </c>
      <c r="AJ558">
        <v>18.110294117647001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0.01</v>
      </c>
      <c r="AM558" t="s">
        <v>3121</v>
      </c>
      <c r="AN558">
        <v>-5.54</v>
      </c>
      <c r="AO558" t="s">
        <v>3120</v>
      </c>
      <c r="AP558">
        <v>3.6406905093886999E-2</v>
      </c>
      <c r="AQ558">
        <f>(Table2[[#This Row],[Sharpe Ratio]]-AVERAGE(Table2[Sharpe Ratio]))/_xlfn.STDEV.P(Table2[Sharpe Ratio])</f>
        <v>-0.29953945783943264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589</v>
      </c>
      <c r="AT558">
        <f>_xlfn.RANK.AVG(Table2[[#This Row],[6M Return vs Nifty Z-Score]],Table2[6M Return vs Nifty Z-Score])</f>
        <v>532</v>
      </c>
      <c r="AU558">
        <f>_xlfn.RANK.AVG(Table2[[#This Row],[Sharpe Ratio Z-Score]],Table2[Sharpe Ratio Z-Score])</f>
        <v>420</v>
      </c>
      <c r="AV558">
        <f>(Table2[[#This Row],[Rank 1Y]]+Table2[[#This Row],[Rank 6M]]+Table2[[#This Row],[Rank Sharpe]])/3</f>
        <v>513.66666666666663</v>
      </c>
    </row>
    <row r="559" spans="1:48" x14ac:dyDescent="0.3">
      <c r="A559" t="s">
        <v>1515</v>
      </c>
      <c r="B559" t="s">
        <v>1516</v>
      </c>
      <c r="C559" t="s">
        <v>3086</v>
      </c>
      <c r="D559" t="s">
        <v>1517</v>
      </c>
      <c r="E559">
        <v>6412.3913590100001</v>
      </c>
      <c r="F559">
        <v>471.1</v>
      </c>
      <c r="G559">
        <v>3.8636714625991302</v>
      </c>
      <c r="H559">
        <f>(Table2[[#This Row],[1Y Return vs Nifty]]-AVERAGE(Table2[1Y Return vs Nifty]))/_xlfn.STDEV.P(Table2[1Y Return vs Nifty])</f>
        <v>-0.45022947009791198</v>
      </c>
      <c r="I559">
        <v>1.9353511300802599</v>
      </c>
      <c r="J559">
        <f>(Table2[[#This Row],[1M Return vs Nifty]]-AVERAGE(Table2[1M Return vs Nifty]))/_xlfn.STDEV.P(Table2[1M Return vs Nifty])</f>
        <v>0.30582295468329856</v>
      </c>
      <c r="K559">
        <v>-13.1352697778912</v>
      </c>
      <c r="L559">
        <f>(Table2[[#This Row],[6M Return vs Nifty]]-AVERAGE(Table2[6M Return vs Nifty]))/_xlfn.STDEV.P(Table2[6M Return vs Nifty])</f>
        <v>-0.64351110495680386</v>
      </c>
      <c r="M559">
        <v>0.58337724156553405</v>
      </c>
      <c r="N559">
        <f>(Table2[[#This Row],[1W Return vs Nifty]]-AVERAGE(Table2[1W Return vs Nifty]))/_xlfn.STDEV.P(Table2[1W Return vs Nifty])</f>
        <v>0.25774522512590692</v>
      </c>
      <c r="O559">
        <v>469.47</v>
      </c>
      <c r="P559">
        <v>466.00912264890002</v>
      </c>
      <c r="Q559">
        <v>447.91594913472699</v>
      </c>
      <c r="R559">
        <v>50.767477675284901</v>
      </c>
      <c r="S559" s="1">
        <f>(Table2[[#This Row],[Close Price]]-Table2[[#This Row],[20D EMA]])/Table2[[#This Row],[20D EMA]]</f>
        <v>3.4720003408098394E-3</v>
      </c>
      <c r="T559" s="1">
        <f>(Table2[[#This Row],[Close Price]]-Table2[[#This Row],[50D EMA]])/Table2[[#This Row],[50D EMA]]</f>
        <v>1.0924415646977725E-2</v>
      </c>
      <c r="U559" s="1">
        <f>(Table2[[#This Row],[Close Price]]-Table2[[#This Row],[200D EMA]])/Table2[[#This Row],[200D EMA]]</f>
        <v>5.175982438236329E-2</v>
      </c>
      <c r="V559">
        <v>0.82983782256597904</v>
      </c>
      <c r="W559">
        <v>469.6</v>
      </c>
      <c r="X559">
        <v>478.2</v>
      </c>
      <c r="Y559">
        <v>449.1</v>
      </c>
      <c r="Z559">
        <v>478.2</v>
      </c>
      <c r="AA559">
        <v>449.1</v>
      </c>
      <c r="AB559">
        <v>491.95</v>
      </c>
      <c r="AC559" s="1">
        <f>(Table2[[#This Row],[Close Price]]/Table2[[#This Row],[Day Low]])-1</f>
        <v>3.1942078364566306E-3</v>
      </c>
      <c r="AD559" s="1">
        <f>(Table2[[#This Row],[Day High]]/Table2[[#This Row],[Close Price]])-1</f>
        <v>1.5071110167692581E-2</v>
      </c>
      <c r="AE559" s="1">
        <f>(Table2[[#This Row],[Close Price]]/Table2[[#This Row],[Current Week Low]])-1</f>
        <v>4.8986862614117221E-2</v>
      </c>
      <c r="AF559" s="1">
        <f>(Table2[[#This Row],[Current Week High]]/Table2[[#This Row],[Close Price]])-1</f>
        <v>1.5071110167692581E-2</v>
      </c>
      <c r="AG559" s="1">
        <f>(Table2[[#This Row],[Close Price]]/Table2[[#This Row],[Current Month Low]])-1</f>
        <v>4.8986862614117221E-2</v>
      </c>
      <c r="AH559" s="1">
        <f>(Table2[[#This Row],[Current Month High]]/Table2[[#This Row],[Close Price]])-1</f>
        <v>4.4258119295266241E-2</v>
      </c>
      <c r="AI559">
        <v>22.458076841434899</v>
      </c>
      <c r="AJ559">
        <v>37.627811860940703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-0.14000000000000001</v>
      </c>
      <c r="AM559" t="s">
        <v>3120</v>
      </c>
      <c r="AN559">
        <v>0.86</v>
      </c>
      <c r="AO559" t="s">
        <v>3121</v>
      </c>
      <c r="AQ559">
        <f>(Table2[[#This Row],[Sharpe Ratio]]-AVERAGE(Table2[Sharpe Ratio]))/_xlfn.STDEV.P(Table2[Sharpe Ratio])</f>
        <v>-0.72305686320743012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-1.2532292584529403</v>
      </c>
      <c r="AS559">
        <f>_xlfn.RANK.AVG(Table2[[#This Row],[1Y Return vs Nifty Z-Score]],Table2[1Y Return vs Nifty Z-Score])</f>
        <v>453</v>
      </c>
      <c r="AT559">
        <f>_xlfn.RANK.AVG(Table2[[#This Row],[6M Return vs Nifty Z-Score]],Table2[6M Return vs Nifty Z-Score])</f>
        <v>540</v>
      </c>
      <c r="AU559">
        <f>_xlfn.RANK.AVG(Table2[[#This Row],[Sharpe Ratio Z-Score]],Table2[Sharpe Ratio Z-Score])</f>
        <v>548.5</v>
      </c>
      <c r="AV559">
        <f>(Table2[[#This Row],[Rank 1Y]]+Table2[[#This Row],[Rank 6M]]+Table2[[#This Row],[Rank Sharpe]])/3</f>
        <v>513.83333333333337</v>
      </c>
    </row>
    <row r="560" spans="1:48" x14ac:dyDescent="0.3">
      <c r="A560" t="s">
        <v>2061</v>
      </c>
      <c r="B560" t="s">
        <v>2062</v>
      </c>
      <c r="C560" t="s">
        <v>3076</v>
      </c>
      <c r="D560" t="s">
        <v>558</v>
      </c>
      <c r="E560">
        <v>2939.4441275700001</v>
      </c>
      <c r="F560">
        <v>983.1</v>
      </c>
      <c r="G560">
        <v>6.1803554391527502</v>
      </c>
      <c r="H560">
        <f>(Table2[[#This Row],[1Y Return vs Nifty]]-AVERAGE(Table2[1Y Return vs Nifty]))/_xlfn.STDEV.P(Table2[1Y Return vs Nifty])</f>
        <v>-0.415007769640521</v>
      </c>
      <c r="I560">
        <v>-8.7116917779920495</v>
      </c>
      <c r="J560">
        <f>(Table2[[#This Row],[1M Return vs Nifty]]-AVERAGE(Table2[1M Return vs Nifty]))/_xlfn.STDEV.P(Table2[1M Return vs Nifty])</f>
        <v>-0.69392939682181909</v>
      </c>
      <c r="K560">
        <v>-23.371510482550001</v>
      </c>
      <c r="L560">
        <f>(Table2[[#This Row],[6M Return vs Nifty]]-AVERAGE(Table2[6M Return vs Nifty]))/_xlfn.STDEV.P(Table2[6M Return vs Nifty])</f>
        <v>-0.99289918538773658</v>
      </c>
      <c r="M560">
        <v>2.02593554437007</v>
      </c>
      <c r="N560">
        <f>(Table2[[#This Row],[1W Return vs Nifty]]-AVERAGE(Table2[1W Return vs Nifty]))/_xlfn.STDEV.P(Table2[1W Return vs Nifty])</f>
        <v>0.54358738209943291</v>
      </c>
      <c r="O560">
        <v>1003.03</v>
      </c>
      <c r="P560">
        <v>1036.99396797127</v>
      </c>
      <c r="Q560">
        <v>1011.39556890863</v>
      </c>
      <c r="R560">
        <v>45.787250037183497</v>
      </c>
      <c r="S560" s="1">
        <f>(Table2[[#This Row],[Close Price]]-Table2[[#This Row],[20D EMA]])/Table2[[#This Row],[20D EMA]]</f>
        <v>-1.9869794522596483E-2</v>
      </c>
      <c r="T560" s="1">
        <f>(Table2[[#This Row],[Close Price]]-Table2[[#This Row],[50D EMA]])/Table2[[#This Row],[50D EMA]]</f>
        <v>-5.197134181667977E-2</v>
      </c>
      <c r="U560" s="1">
        <f>(Table2[[#This Row],[Close Price]]-Table2[[#This Row],[200D EMA]])/Table2[[#This Row],[200D EMA]]</f>
        <v>-2.797675783686001E-2</v>
      </c>
      <c r="V560">
        <v>1.57932516650879</v>
      </c>
      <c r="W560">
        <v>976</v>
      </c>
      <c r="X560">
        <v>1007.5</v>
      </c>
      <c r="Y560">
        <v>921.8</v>
      </c>
      <c r="Z560">
        <v>1007.5</v>
      </c>
      <c r="AA560">
        <v>921.8</v>
      </c>
      <c r="AB560">
        <v>1009.05</v>
      </c>
      <c r="AC560" s="1">
        <f>(Table2[[#This Row],[Close Price]]/Table2[[#This Row],[Day Low]])-1</f>
        <v>7.2745901639343913E-3</v>
      </c>
      <c r="AD560" s="1">
        <f>(Table2[[#This Row],[Day High]]/Table2[[#This Row],[Close Price]])-1</f>
        <v>2.4819448682738221E-2</v>
      </c>
      <c r="AE560" s="1">
        <f>(Table2[[#This Row],[Close Price]]/Table2[[#This Row],[Current Week Low]])-1</f>
        <v>6.6500325450206121E-2</v>
      </c>
      <c r="AF560" s="1">
        <f>(Table2[[#This Row],[Current Week High]]/Table2[[#This Row],[Close Price]])-1</f>
        <v>2.4819448682738221E-2</v>
      </c>
      <c r="AG560" s="1">
        <f>(Table2[[#This Row],[Close Price]]/Table2[[#This Row],[Current Month Low]])-1</f>
        <v>6.6500325450206121E-2</v>
      </c>
      <c r="AH560" s="1">
        <f>(Table2[[#This Row],[Current Month High]]/Table2[[#This Row],[Close Price]])-1</f>
        <v>2.6396093988404035E-2</v>
      </c>
      <c r="AI560">
        <v>28.567795748143599</v>
      </c>
      <c r="AJ560">
        <v>38.270042194092802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-0.15</v>
      </c>
      <c r="AM560" t="s">
        <v>3120</v>
      </c>
      <c r="AN560">
        <v>-3.78</v>
      </c>
      <c r="AO560" t="s">
        <v>3120</v>
      </c>
      <c r="AP560">
        <v>2.4754551305828001E-2</v>
      </c>
      <c r="AQ560">
        <f>(Table2[[#This Row],[Sharpe Ratio]]-AVERAGE(Table2[Sharpe Ratio]))/_xlfn.STDEV.P(Table2[Sharpe Ratio])</f>
        <v>-0.43508997030464419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437</v>
      </c>
      <c r="AT560">
        <f>_xlfn.RANK.AVG(Table2[[#This Row],[6M Return vs Nifty Z-Score]],Table2[6M Return vs Nifty Z-Score])</f>
        <v>647</v>
      </c>
      <c r="AU560">
        <f>_xlfn.RANK.AVG(Table2[[#This Row],[Sharpe Ratio Z-Score]],Table2[Sharpe Ratio Z-Score])</f>
        <v>458</v>
      </c>
      <c r="AV560">
        <f>(Table2[[#This Row],[Rank 1Y]]+Table2[[#This Row],[Rank 6M]]+Table2[[#This Row],[Rank Sharpe]])/3</f>
        <v>514</v>
      </c>
    </row>
    <row r="561" spans="1:48" x14ac:dyDescent="0.3">
      <c r="A561" t="s">
        <v>145</v>
      </c>
      <c r="B561" t="s">
        <v>146</v>
      </c>
      <c r="C561" t="s">
        <v>3083</v>
      </c>
      <c r="D561" t="s">
        <v>136</v>
      </c>
      <c r="E561">
        <v>189512.492323921</v>
      </c>
      <c r="F561">
        <v>151.81</v>
      </c>
      <c r="G561">
        <v>0.90710310622849699</v>
      </c>
      <c r="H561">
        <f>(Table2[[#This Row],[1Y Return vs Nifty]]-AVERAGE(Table2[1Y Return vs Nifty]))/_xlfn.STDEV.P(Table2[1Y Return vs Nifty])</f>
        <v>-0.49517965151402493</v>
      </c>
      <c r="I561">
        <v>-13.015105044301199</v>
      </c>
      <c r="J561">
        <f>(Table2[[#This Row],[1M Return vs Nifty]]-AVERAGE(Table2[1M Return vs Nifty]))/_xlfn.STDEV.P(Table2[1M Return vs Nifty])</f>
        <v>-1.0980178906541267</v>
      </c>
      <c r="K561">
        <v>-4.4292496695560901</v>
      </c>
      <c r="L561">
        <f>(Table2[[#This Row],[6M Return vs Nifty]]-AVERAGE(Table2[6M Return vs Nifty]))/_xlfn.STDEV.P(Table2[6M Return vs Nifty])</f>
        <v>-0.346353218423332</v>
      </c>
      <c r="M561">
        <v>-3.6991289308223201</v>
      </c>
      <c r="N561">
        <f>(Table2[[#This Row],[1W Return vs Nifty]]-AVERAGE(Table2[1W Return vs Nifty]))/_xlfn.STDEV.P(Table2[1W Return vs Nifty])</f>
        <v>-0.59083108488383107</v>
      </c>
      <c r="O561">
        <v>159.47999999999999</v>
      </c>
      <c r="P561">
        <v>164.405073309009</v>
      </c>
      <c r="Q561">
        <v>152.67279958564001</v>
      </c>
      <c r="R561">
        <v>35.044433702163197</v>
      </c>
      <c r="S561" s="1">
        <f>(Table2[[#This Row],[Close Price]]-Table2[[#This Row],[20D EMA]])/Table2[[#This Row],[20D EMA]]</f>
        <v>-4.809380486581382E-2</v>
      </c>
      <c r="T561" s="1">
        <f>(Table2[[#This Row],[Close Price]]-Table2[[#This Row],[50D EMA]])/Table2[[#This Row],[50D EMA]]</f>
        <v>-7.6610003909890395E-2</v>
      </c>
      <c r="U561" s="1">
        <f>(Table2[[#This Row],[Close Price]]-Table2[[#This Row],[200D EMA]])/Table2[[#This Row],[200D EMA]]</f>
        <v>-5.6512986463972421E-3</v>
      </c>
      <c r="V561">
        <v>1.20955269408204</v>
      </c>
      <c r="W561">
        <v>151.25</v>
      </c>
      <c r="X561">
        <v>153</v>
      </c>
      <c r="Y561">
        <v>149</v>
      </c>
      <c r="Z561">
        <v>154.30000000000001</v>
      </c>
      <c r="AA561">
        <v>149</v>
      </c>
      <c r="AB561">
        <v>168.95</v>
      </c>
      <c r="AC561" s="1">
        <f>(Table2[[#This Row],[Close Price]]/Table2[[#This Row],[Day Low]])-1</f>
        <v>3.7024793388429345E-3</v>
      </c>
      <c r="AD561" s="1">
        <f>(Table2[[#This Row],[Day High]]/Table2[[#This Row],[Close Price]])-1</f>
        <v>7.838745800671898E-3</v>
      </c>
      <c r="AE561" s="1">
        <f>(Table2[[#This Row],[Close Price]]/Table2[[#This Row],[Current Week Low]])-1</f>
        <v>1.8859060402684591E-2</v>
      </c>
      <c r="AF561" s="1">
        <f>(Table2[[#This Row],[Current Week High]]/Table2[[#This Row],[Close Price]])-1</f>
        <v>1.6402081549305114E-2</v>
      </c>
      <c r="AG561" s="1">
        <f>(Table2[[#This Row],[Close Price]]/Table2[[#This Row],[Current Month Low]])-1</f>
        <v>1.8859060402684591E-2</v>
      </c>
      <c r="AH561" s="1">
        <f>(Table2[[#This Row],[Current Month High]]/Table2[[#This Row],[Close Price]])-1</f>
        <v>0.1129042882550555</v>
      </c>
      <c r="AI561">
        <v>21.599367630590798</v>
      </c>
      <c r="AJ561">
        <v>32.469458987783597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-0.04</v>
      </c>
      <c r="AM561" t="s">
        <v>3120</v>
      </c>
      <c r="AN561">
        <v>-5.3</v>
      </c>
      <c r="AO561" t="s">
        <v>3120</v>
      </c>
      <c r="AP561">
        <v>-3.2687677720125999E-2</v>
      </c>
      <c r="AQ561">
        <f>(Table2[[#This Row],[Sharpe Ratio]]-AVERAGE(Table2[Sharpe Ratio]))/_xlfn.STDEV.P(Table2[Sharpe Ratio])</f>
        <v>-1.1033089175864645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481</v>
      </c>
      <c r="AT561">
        <f>_xlfn.RANK.AVG(Table2[[#This Row],[6M Return vs Nifty Z-Score]],Table2[6M Return vs Nifty Z-Score])</f>
        <v>430</v>
      </c>
      <c r="AU561">
        <f>_xlfn.RANK.AVG(Table2[[#This Row],[Sharpe Ratio Z-Score]],Table2[Sharpe Ratio Z-Score])</f>
        <v>632</v>
      </c>
      <c r="AV561">
        <f>(Table2[[#This Row],[Rank 1Y]]+Table2[[#This Row],[Rank 6M]]+Table2[[#This Row],[Rank Sharpe]])/3</f>
        <v>514.33333333333337</v>
      </c>
    </row>
    <row r="562" spans="1:48" x14ac:dyDescent="0.3">
      <c r="A562" t="s">
        <v>1648</v>
      </c>
      <c r="B562" t="s">
        <v>1649</v>
      </c>
      <c r="C562" t="s">
        <v>3084</v>
      </c>
      <c r="D562" t="s">
        <v>393</v>
      </c>
      <c r="E562">
        <v>5050.3998942879998</v>
      </c>
      <c r="F562">
        <v>101.08</v>
      </c>
      <c r="G562">
        <v>2.3902798725274499</v>
      </c>
      <c r="H562">
        <f>(Table2[[#This Row],[1Y Return vs Nifty]]-AVERAGE(Table2[1Y Return vs Nifty]))/_xlfn.STDEV.P(Table2[1Y Return vs Nifty])</f>
        <v>-0.47263017635183313</v>
      </c>
      <c r="I562">
        <v>-1.4132718781172</v>
      </c>
      <c r="J562">
        <f>(Table2[[#This Row],[1M Return vs Nifty]]-AVERAGE(Table2[1M Return vs Nifty]))/_xlfn.STDEV.P(Table2[1M Return vs Nifty])</f>
        <v>-8.6111802830724365E-3</v>
      </c>
      <c r="K562">
        <v>-21.171945593484899</v>
      </c>
      <c r="L562">
        <f>(Table2[[#This Row],[6M Return vs Nifty]]-AVERAGE(Table2[6M Return vs Nifty]))/_xlfn.STDEV.P(Table2[6M Return vs Nifty])</f>
        <v>-0.91782262392860958</v>
      </c>
      <c r="M562">
        <v>-2.9494116410749802</v>
      </c>
      <c r="N562">
        <f>(Table2[[#This Row],[1W Return vs Nifty]]-AVERAGE(Table2[1W Return vs Nifty]))/_xlfn.STDEV.P(Table2[1W Return vs Nifty])</f>
        <v>-0.44227500447786433</v>
      </c>
      <c r="O562">
        <v>106.62</v>
      </c>
      <c r="P562">
        <v>106.204757519805</v>
      </c>
      <c r="Q562">
        <v>101.31123215514</v>
      </c>
      <c r="R562">
        <v>27.864765445650999</v>
      </c>
      <c r="S562" s="1">
        <f>(Table2[[#This Row],[Close Price]]-Table2[[#This Row],[20D EMA]])/Table2[[#This Row],[20D EMA]]</f>
        <v>-5.1960232601763329E-2</v>
      </c>
      <c r="T562" s="1">
        <f>(Table2[[#This Row],[Close Price]]-Table2[[#This Row],[50D EMA]])/Table2[[#This Row],[50D EMA]]</f>
        <v>-4.8253558875169411E-2</v>
      </c>
      <c r="U562" s="1">
        <f>(Table2[[#This Row],[Close Price]]-Table2[[#This Row],[200D EMA]])/Table2[[#This Row],[200D EMA]]</f>
        <v>-2.2823940664931943E-3</v>
      </c>
      <c r="V562">
        <v>1.0832857240190701</v>
      </c>
      <c r="W562">
        <v>100.9</v>
      </c>
      <c r="X562">
        <v>103.89</v>
      </c>
      <c r="Y562">
        <v>100.9</v>
      </c>
      <c r="Z562">
        <v>107.66</v>
      </c>
      <c r="AA562">
        <v>100.9</v>
      </c>
      <c r="AB562">
        <v>111.46</v>
      </c>
      <c r="AC562" s="1">
        <f>(Table2[[#This Row],[Close Price]]/Table2[[#This Row],[Day Low]])-1</f>
        <v>1.7839444995044751E-3</v>
      </c>
      <c r="AD562" s="1">
        <f>(Table2[[#This Row],[Day High]]/Table2[[#This Row],[Close Price]])-1</f>
        <v>2.7799762564305608E-2</v>
      </c>
      <c r="AE562" s="1">
        <f>(Table2[[#This Row],[Close Price]]/Table2[[#This Row],[Current Week Low]])-1</f>
        <v>1.7839444995044751E-3</v>
      </c>
      <c r="AF562" s="1">
        <f>(Table2[[#This Row],[Current Week High]]/Table2[[#This Row],[Close Price]])-1</f>
        <v>6.5096952908587191E-2</v>
      </c>
      <c r="AG562" s="1">
        <f>(Table2[[#This Row],[Close Price]]/Table2[[#This Row],[Current Month Low]])-1</f>
        <v>1.7839444995044751E-3</v>
      </c>
      <c r="AH562" s="1">
        <f>(Table2[[#This Row],[Current Month High]]/Table2[[#This Row],[Close Price]])-1</f>
        <v>0.10269093787099326</v>
      </c>
      <c r="AI562">
        <v>20.251286110011801</v>
      </c>
      <c r="AJ562">
        <v>31.102464332036298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-0.1</v>
      </c>
      <c r="AM562" t="s">
        <v>3120</v>
      </c>
      <c r="AN562">
        <v>-8.0299999999999994</v>
      </c>
      <c r="AO562" t="s">
        <v>3120</v>
      </c>
      <c r="AP562">
        <v>2.6830889039431999E-2</v>
      </c>
      <c r="AQ562">
        <f>(Table2[[#This Row],[Sharpe Ratio]]-AVERAGE(Table2[Sharpe Ratio]))/_xlfn.STDEV.P(Table2[Sharpe Ratio])</f>
        <v>-0.41093616850974007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-2.2522751535511194</v>
      </c>
      <c r="AS562">
        <f>_xlfn.RANK.AVG(Table2[[#This Row],[1Y Return vs Nifty Z-Score]],Table2[1Y Return vs Nifty Z-Score])</f>
        <v>467</v>
      </c>
      <c r="AT562">
        <f>_xlfn.RANK.AVG(Table2[[#This Row],[6M Return vs Nifty Z-Score]],Table2[6M Return vs Nifty Z-Score])</f>
        <v>626</v>
      </c>
      <c r="AU562">
        <f>_xlfn.RANK.AVG(Table2[[#This Row],[Sharpe Ratio Z-Score]],Table2[Sharpe Ratio Z-Score])</f>
        <v>451</v>
      </c>
      <c r="AV562">
        <f>(Table2[[#This Row],[Rank 1Y]]+Table2[[#This Row],[Rank 6M]]+Table2[[#This Row],[Rank Sharpe]])/3</f>
        <v>514.66666666666663</v>
      </c>
    </row>
    <row r="563" spans="1:48" x14ac:dyDescent="0.3">
      <c r="A563" t="s">
        <v>2163</v>
      </c>
      <c r="B563" t="s">
        <v>2164</v>
      </c>
      <c r="C563" t="s">
        <v>3075</v>
      </c>
      <c r="D563" t="s">
        <v>304</v>
      </c>
      <c r="E563">
        <v>2631.35055169</v>
      </c>
      <c r="F563">
        <v>1762.9</v>
      </c>
      <c r="G563">
        <v>-0.114056893169919</v>
      </c>
      <c r="H563">
        <f>(Table2[[#This Row],[1Y Return vs Nifty]]-AVERAGE(Table2[1Y Return vs Nifty]))/_xlfn.STDEV.P(Table2[1Y Return vs Nifty])</f>
        <v>-0.510704855634177</v>
      </c>
      <c r="I563">
        <v>-5.4237473172511104</v>
      </c>
      <c r="J563">
        <f>(Table2[[#This Row],[1M Return vs Nifty]]-AVERAGE(Table2[1M Return vs Nifty]))/_xlfn.STDEV.P(Table2[1M Return vs Nifty])</f>
        <v>-0.38519294909399382</v>
      </c>
      <c r="K563">
        <v>-15.325608962049699</v>
      </c>
      <c r="L563">
        <f>(Table2[[#This Row],[6M Return vs Nifty]]-AVERAGE(Table2[6M Return vs Nifty]))/_xlfn.STDEV.P(Table2[6M Return vs Nifty])</f>
        <v>-0.71827277040860327</v>
      </c>
      <c r="M563">
        <v>1.62382644428762E-2</v>
      </c>
      <c r="N563">
        <f>(Table2[[#This Row],[1W Return vs Nifty]]-AVERAGE(Table2[1W Return vs Nifty]))/_xlfn.STDEV.P(Table2[1W Return vs Nifty])</f>
        <v>0.14536693981894158</v>
      </c>
      <c r="O563">
        <v>1793.46</v>
      </c>
      <c r="P563">
        <v>1775.47360475046</v>
      </c>
      <c r="Q563">
        <v>1679.14608627491</v>
      </c>
      <c r="R563">
        <v>43.2308961987016</v>
      </c>
      <c r="S563" s="1">
        <f>(Table2[[#This Row],[Close Price]]-Table2[[#This Row],[20D EMA]])/Table2[[#This Row],[20D EMA]]</f>
        <v>-1.7039688646526795E-2</v>
      </c>
      <c r="T563" s="1">
        <f>(Table2[[#This Row],[Close Price]]-Table2[[#This Row],[50D EMA]])/Table2[[#This Row],[50D EMA]]</f>
        <v>-7.0818314149069736E-3</v>
      </c>
      <c r="U563" s="1">
        <f>(Table2[[#This Row],[Close Price]]-Table2[[#This Row],[200D EMA]])/Table2[[#This Row],[200D EMA]]</f>
        <v>4.9878872606548136E-2</v>
      </c>
      <c r="V563">
        <v>1.2522564240730101</v>
      </c>
      <c r="W563">
        <v>1759.05</v>
      </c>
      <c r="X563">
        <v>1781.55</v>
      </c>
      <c r="Y563">
        <v>1695</v>
      </c>
      <c r="Z563">
        <v>1814.35</v>
      </c>
      <c r="AA563">
        <v>1695</v>
      </c>
      <c r="AB563">
        <v>1851.4</v>
      </c>
      <c r="AC563" s="1">
        <f>(Table2[[#This Row],[Close Price]]/Table2[[#This Row],[Day Low]])-1</f>
        <v>2.188681390523417E-3</v>
      </c>
      <c r="AD563" s="1">
        <f>(Table2[[#This Row],[Day High]]/Table2[[#This Row],[Close Price]])-1</f>
        <v>1.0579159339724198E-2</v>
      </c>
      <c r="AE563" s="1">
        <f>(Table2[[#This Row],[Close Price]]/Table2[[#This Row],[Current Week Low]])-1</f>
        <v>4.0058997050147482E-2</v>
      </c>
      <c r="AF563" s="1">
        <f>(Table2[[#This Row],[Current Week High]]/Table2[[#This Row],[Close Price]])-1</f>
        <v>2.9184865846048957E-2</v>
      </c>
      <c r="AG563" s="1">
        <f>(Table2[[#This Row],[Close Price]]/Table2[[#This Row],[Current Month Low]])-1</f>
        <v>4.0058997050147482E-2</v>
      </c>
      <c r="AH563" s="1">
        <f>(Table2[[#This Row],[Current Month High]]/Table2[[#This Row],[Close Price]])-1</f>
        <v>5.0201372738101879E-2</v>
      </c>
      <c r="AI563">
        <v>20.676158602303001</v>
      </c>
      <c r="AJ563">
        <v>34.572519083969397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-0.09</v>
      </c>
      <c r="AM563" t="s">
        <v>3120</v>
      </c>
      <c r="AN563">
        <v>-6.14</v>
      </c>
      <c r="AO563" t="s">
        <v>3120</v>
      </c>
      <c r="AP563">
        <v>1.5279009107686E-2</v>
      </c>
      <c r="AQ563">
        <f>(Table2[[#This Row],[Sharpe Ratio]]-AVERAGE(Table2[Sharpe Ratio]))/_xlfn.STDEV.P(Table2[Sharpe Ratio])</f>
        <v>-0.54531787997900683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-2.0141215152968392</v>
      </c>
      <c r="AS563">
        <f>_xlfn.RANK.AVG(Table2[[#This Row],[1Y Return vs Nifty Z-Score]],Table2[1Y Return vs Nifty Z-Score])</f>
        <v>490</v>
      </c>
      <c r="AT563">
        <f>_xlfn.RANK.AVG(Table2[[#This Row],[6M Return vs Nifty Z-Score]],Table2[6M Return vs Nifty Z-Score])</f>
        <v>564</v>
      </c>
      <c r="AU563">
        <f>_xlfn.RANK.AVG(Table2[[#This Row],[Sharpe Ratio Z-Score]],Table2[Sharpe Ratio Z-Score])</f>
        <v>491</v>
      </c>
      <c r="AV563">
        <f>(Table2[[#This Row],[Rank 1Y]]+Table2[[#This Row],[Rank 6M]]+Table2[[#This Row],[Rank Sharpe]])/3</f>
        <v>515</v>
      </c>
    </row>
    <row r="564" spans="1:48" x14ac:dyDescent="0.3">
      <c r="A564" t="s">
        <v>880</v>
      </c>
      <c r="B564" t="s">
        <v>881</v>
      </c>
      <c r="C564" t="s">
        <v>3090</v>
      </c>
      <c r="D564" t="s">
        <v>533</v>
      </c>
      <c r="E564">
        <v>17048.1340418</v>
      </c>
      <c r="F564">
        <v>1604.5</v>
      </c>
      <c r="G564">
        <v>-9.8128043596238701</v>
      </c>
      <c r="H564">
        <f>(Table2[[#This Row],[1Y Return vs Nifty]]-AVERAGE(Table2[1Y Return vs Nifty]))/_xlfn.STDEV.P(Table2[1Y Return vs Nifty])</f>
        <v>-0.65815974440303981</v>
      </c>
      <c r="I564">
        <v>5.4250438306379998</v>
      </c>
      <c r="J564">
        <f>(Table2[[#This Row],[1M Return vs Nifty]]-AVERAGE(Table2[1M Return vs Nifty]))/_xlfn.STDEV.P(Table2[1M Return vs Nifty])</f>
        <v>0.63350346781128697</v>
      </c>
      <c r="K564">
        <v>2.2750954592972601</v>
      </c>
      <c r="L564">
        <f>(Table2[[#This Row],[6M Return vs Nifty]]-AVERAGE(Table2[6M Return vs Nifty]))/_xlfn.STDEV.P(Table2[6M Return vs Nifty])</f>
        <v>-0.11751742384784436</v>
      </c>
      <c r="M564">
        <v>4.6985141811591697</v>
      </c>
      <c r="N564">
        <f>(Table2[[#This Row],[1W Return vs Nifty]]-AVERAGE(Table2[1W Return vs Nifty]))/_xlfn.STDEV.P(Table2[1W Return vs Nifty])</f>
        <v>1.0731574110791726</v>
      </c>
      <c r="O564">
        <v>1546.29</v>
      </c>
      <c r="P564">
        <v>1482.23094306948</v>
      </c>
      <c r="Q564">
        <v>1422.42825742641</v>
      </c>
      <c r="R564">
        <v>59.658258570183797</v>
      </c>
      <c r="S564" s="1">
        <f>(Table2[[#This Row],[Close Price]]-Table2[[#This Row],[20D EMA]])/Table2[[#This Row],[20D EMA]]</f>
        <v>3.7644943703962409E-2</v>
      </c>
      <c r="T564" s="1">
        <f>(Table2[[#This Row],[Close Price]]-Table2[[#This Row],[50D EMA]])/Table2[[#This Row],[50D EMA]]</f>
        <v>8.2489882904022357E-2</v>
      </c>
      <c r="U564" s="1">
        <f>(Table2[[#This Row],[Close Price]]-Table2[[#This Row],[200D EMA]])/Table2[[#This Row],[200D EMA]]</f>
        <v>0.12800065073440764</v>
      </c>
      <c r="V564">
        <v>2.3514963889507698</v>
      </c>
      <c r="W564">
        <v>1581.9</v>
      </c>
      <c r="X564">
        <v>1611.65</v>
      </c>
      <c r="Y564">
        <v>1545.2</v>
      </c>
      <c r="Z564">
        <v>1688.8</v>
      </c>
      <c r="AA564">
        <v>1518.05</v>
      </c>
      <c r="AB564">
        <v>1690</v>
      </c>
      <c r="AC564" s="1">
        <f>(Table2[[#This Row],[Close Price]]/Table2[[#This Row],[Day Low]])-1</f>
        <v>1.4286617358872267E-2</v>
      </c>
      <c r="AD564" s="1">
        <f>(Table2[[#This Row],[Day High]]/Table2[[#This Row],[Close Price]])-1</f>
        <v>4.4562168899968668E-3</v>
      </c>
      <c r="AE564" s="1">
        <f>(Table2[[#This Row],[Close Price]]/Table2[[#This Row],[Current Week Low]])-1</f>
        <v>3.8376909137975534E-2</v>
      </c>
      <c r="AF564" s="1">
        <f>(Table2[[#This Row],[Current Week High]]/Table2[[#This Row],[Close Price]])-1</f>
        <v>5.2539732003739514E-2</v>
      </c>
      <c r="AG564" s="1">
        <f>(Table2[[#This Row],[Close Price]]/Table2[[#This Row],[Current Month Low]])-1</f>
        <v>5.694805836434913E-2</v>
      </c>
      <c r="AH564" s="1">
        <f>(Table2[[#This Row],[Current Month High]]/Table2[[#This Row],[Close Price]])-1</f>
        <v>5.3287628544717913E-2</v>
      </c>
      <c r="AI564">
        <v>5.3287628544717904</v>
      </c>
      <c r="AJ564">
        <v>29.082864038616201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0.13</v>
      </c>
      <c r="AM564" t="s">
        <v>3121</v>
      </c>
      <c r="AN564">
        <v>8.68</v>
      </c>
      <c r="AO564" t="s">
        <v>3121</v>
      </c>
      <c r="AP564">
        <v>-3.3578888291125E-2</v>
      </c>
      <c r="AQ564">
        <f>(Table2[[#This Row],[Sharpe Ratio]]-AVERAGE(Table2[Sharpe Ratio]))/_xlfn.STDEV.P(Table2[Sharpe Ratio])</f>
        <v>-1.1136762692658415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-0.18269255862626599</v>
      </c>
      <c r="AS564">
        <f>_xlfn.RANK.AVG(Table2[[#This Row],[1Y Return vs Nifty Z-Score]],Table2[1Y Return vs Nifty Z-Score])</f>
        <v>564</v>
      </c>
      <c r="AT564">
        <f>_xlfn.RANK.AVG(Table2[[#This Row],[6M Return vs Nifty Z-Score]],Table2[6M Return vs Nifty Z-Score])</f>
        <v>351</v>
      </c>
      <c r="AU564">
        <f>_xlfn.RANK.AVG(Table2[[#This Row],[Sharpe Ratio Z-Score]],Table2[Sharpe Ratio Z-Score])</f>
        <v>633</v>
      </c>
      <c r="AV564">
        <f>(Table2[[#This Row],[Rank 1Y]]+Table2[[#This Row],[Rank 6M]]+Table2[[#This Row],[Rank Sharpe]])/3</f>
        <v>516</v>
      </c>
    </row>
    <row r="565" spans="1:48" x14ac:dyDescent="0.3">
      <c r="A565" t="s">
        <v>284</v>
      </c>
      <c r="B565" t="s">
        <v>285</v>
      </c>
      <c r="C565" t="s">
        <v>3074</v>
      </c>
      <c r="D565" t="s">
        <v>176</v>
      </c>
      <c r="E565">
        <v>95666.980069754994</v>
      </c>
      <c r="F565">
        <v>869.85</v>
      </c>
      <c r="G565">
        <v>10.356907013220701</v>
      </c>
      <c r="H565">
        <f>(Table2[[#This Row],[1Y Return vs Nifty]]-AVERAGE(Table2[1Y Return vs Nifty]))/_xlfn.STDEV.P(Table2[1Y Return vs Nifty])</f>
        <v>-0.35150957568076258</v>
      </c>
      <c r="I565">
        <v>-1.5824648352411601</v>
      </c>
      <c r="J565">
        <f>(Table2[[#This Row],[1M Return vs Nifty]]-AVERAGE(Table2[1M Return vs Nifty]))/_xlfn.STDEV.P(Table2[1M Return vs Nifty])</f>
        <v>-2.4498319858187491E-2</v>
      </c>
      <c r="K565">
        <v>-26.9002917202159</v>
      </c>
      <c r="L565">
        <f>(Table2[[#This Row],[6M Return vs Nifty]]-AVERAGE(Table2[6M Return vs Nifty]))/_xlfn.STDEV.P(Table2[6M Return vs Nifty])</f>
        <v>-1.1133451712199811</v>
      </c>
      <c r="M565">
        <v>-2.3100800448666901</v>
      </c>
      <c r="N565">
        <f>(Table2[[#This Row],[1W Return vs Nifty]]-AVERAGE(Table2[1W Return vs Nifty]))/_xlfn.STDEV.P(Table2[1W Return vs Nifty])</f>
        <v>-0.3155917902700105</v>
      </c>
      <c r="O565">
        <v>887.15</v>
      </c>
      <c r="P565">
        <v>903.69812371859098</v>
      </c>
      <c r="Q565">
        <v>948.03619670736498</v>
      </c>
      <c r="R565">
        <v>39.5722439311835</v>
      </c>
      <c r="S565" s="1">
        <f>(Table2[[#This Row],[Close Price]]-Table2[[#This Row],[20D EMA]])/Table2[[#This Row],[20D EMA]]</f>
        <v>-1.9500648142929556E-2</v>
      </c>
      <c r="T565" s="1">
        <f>(Table2[[#This Row],[Close Price]]-Table2[[#This Row],[50D EMA]])/Table2[[#This Row],[50D EMA]]</f>
        <v>-3.7455122269492686E-2</v>
      </c>
      <c r="U565" s="1">
        <f>(Table2[[#This Row],[Close Price]]-Table2[[#This Row],[200D EMA]])/Table2[[#This Row],[200D EMA]]</f>
        <v>-8.2471742090559727E-2</v>
      </c>
      <c r="V565">
        <v>1.22462813162203</v>
      </c>
      <c r="W565">
        <v>865.2</v>
      </c>
      <c r="X565">
        <v>886.7</v>
      </c>
      <c r="Y565">
        <v>851</v>
      </c>
      <c r="Z565">
        <v>896.45</v>
      </c>
      <c r="AA565">
        <v>851</v>
      </c>
      <c r="AB565">
        <v>941.9</v>
      </c>
      <c r="AC565" s="1">
        <f>(Table2[[#This Row],[Close Price]]/Table2[[#This Row],[Day Low]])-1</f>
        <v>5.3744798890429379E-3</v>
      </c>
      <c r="AD565" s="1">
        <f>(Table2[[#This Row],[Day High]]/Table2[[#This Row],[Close Price]])-1</f>
        <v>1.9371155946427576E-2</v>
      </c>
      <c r="AE565" s="1">
        <f>(Table2[[#This Row],[Close Price]]/Table2[[#This Row],[Current Week Low]])-1</f>
        <v>2.2150411280846161E-2</v>
      </c>
      <c r="AF565" s="1">
        <f>(Table2[[#This Row],[Current Week High]]/Table2[[#This Row],[Close Price]])-1</f>
        <v>3.0579985054894454E-2</v>
      </c>
      <c r="AG565" s="1">
        <f>(Table2[[#This Row],[Close Price]]/Table2[[#This Row],[Current Month Low]])-1</f>
        <v>2.2150411280846161E-2</v>
      </c>
      <c r="AH565" s="1">
        <f>(Table2[[#This Row],[Current Month High]]/Table2[[#This Row],[Close Price]])-1</f>
        <v>8.2830373052825035E-2</v>
      </c>
      <c r="AI565">
        <v>44.783583376444199</v>
      </c>
      <c r="AJ565">
        <v>66.637931034482705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-0.11</v>
      </c>
      <c r="AM565" t="s">
        <v>3120</v>
      </c>
      <c r="AN565">
        <v>-2.31</v>
      </c>
      <c r="AO565" t="s">
        <v>3120</v>
      </c>
      <c r="AP565">
        <v>2.0730984328341001E-2</v>
      </c>
      <c r="AQ565">
        <f>(Table2[[#This Row],[Sharpe Ratio]]-AVERAGE(Table2[Sharpe Ratio]))/_xlfn.STDEV.P(Table2[Sharpe Ratio])</f>
        <v>-0.48189566944977075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413</v>
      </c>
      <c r="AT565">
        <f>_xlfn.RANK.AVG(Table2[[#This Row],[6M Return vs Nifty Z-Score]],Table2[6M Return vs Nifty Z-Score])</f>
        <v>677</v>
      </c>
      <c r="AU565">
        <f>_xlfn.RANK.AVG(Table2[[#This Row],[Sharpe Ratio Z-Score]],Table2[Sharpe Ratio Z-Score])</f>
        <v>467</v>
      </c>
      <c r="AV565">
        <f>(Table2[[#This Row],[Rank 1Y]]+Table2[[#This Row],[Rank 6M]]+Table2[[#This Row],[Rank Sharpe]])/3</f>
        <v>519</v>
      </c>
    </row>
    <row r="566" spans="1:48" x14ac:dyDescent="0.3">
      <c r="A566" t="s">
        <v>1335</v>
      </c>
      <c r="B566" t="s">
        <v>1336</v>
      </c>
      <c r="C566" t="s">
        <v>3090</v>
      </c>
      <c r="D566" t="s">
        <v>426</v>
      </c>
      <c r="E566">
        <v>8199.5625076399992</v>
      </c>
      <c r="F566">
        <v>518.6</v>
      </c>
      <c r="G566">
        <v>-9.8510270492154799</v>
      </c>
      <c r="H566">
        <f>(Table2[[#This Row],[1Y Return vs Nifty]]-AVERAGE(Table2[1Y Return vs Nifty]))/_xlfn.STDEV.P(Table2[1Y Return vs Nifty])</f>
        <v>-0.65874086299197843</v>
      </c>
      <c r="I566">
        <v>-3.2273518743493601</v>
      </c>
      <c r="J566">
        <f>(Table2[[#This Row],[1M Return vs Nifty]]-AVERAGE(Table2[1M Return vs Nifty]))/_xlfn.STDEV.P(Table2[1M Return vs Nifty])</f>
        <v>-0.17895244383489392</v>
      </c>
      <c r="K566">
        <v>-1.3858589863541599</v>
      </c>
      <c r="L566">
        <f>(Table2[[#This Row],[6M Return vs Nifty]]-AVERAGE(Table2[6M Return vs Nifty]))/_xlfn.STDEV.P(Table2[6M Return vs Nifty])</f>
        <v>-0.24247480646674738</v>
      </c>
      <c r="M566">
        <v>-1.08809023481231</v>
      </c>
      <c r="N566">
        <f>(Table2[[#This Row],[1W Return vs Nifty]]-AVERAGE(Table2[1W Return vs Nifty]))/_xlfn.STDEV.P(Table2[1W Return vs Nifty])</f>
        <v>-7.3455162290030365E-2</v>
      </c>
      <c r="O566">
        <v>537</v>
      </c>
      <c r="P566">
        <v>529.36110599810695</v>
      </c>
      <c r="Q566">
        <v>495.47119214769799</v>
      </c>
      <c r="R566">
        <v>37.965738154755698</v>
      </c>
      <c r="S566" s="1">
        <f>(Table2[[#This Row],[Close Price]]-Table2[[#This Row],[20D EMA]])/Table2[[#This Row],[20D EMA]]</f>
        <v>-3.4264432029795115E-2</v>
      </c>
      <c r="T566" s="1">
        <f>(Table2[[#This Row],[Close Price]]-Table2[[#This Row],[50D EMA]])/Table2[[#This Row],[50D EMA]]</f>
        <v>-2.0328478757080069E-2</v>
      </c>
      <c r="U566" s="1">
        <f>(Table2[[#This Row],[Close Price]]-Table2[[#This Row],[200D EMA]])/Table2[[#This Row],[200D EMA]]</f>
        <v>4.6680429092247663E-2</v>
      </c>
      <c r="V566">
        <v>1.3789960802913499</v>
      </c>
      <c r="W566">
        <v>516</v>
      </c>
      <c r="X566">
        <v>541</v>
      </c>
      <c r="Y566">
        <v>516</v>
      </c>
      <c r="Z566">
        <v>602.35</v>
      </c>
      <c r="AA566">
        <v>516</v>
      </c>
      <c r="AB566">
        <v>602.35</v>
      </c>
      <c r="AC566" s="1">
        <f>(Table2[[#This Row],[Close Price]]/Table2[[#This Row],[Day Low]])-1</f>
        <v>5.0387596899226228E-3</v>
      </c>
      <c r="AD566" s="1">
        <f>(Table2[[#This Row],[Day High]]/Table2[[#This Row],[Close Price]])-1</f>
        <v>4.3193212495179267E-2</v>
      </c>
      <c r="AE566" s="1">
        <f>(Table2[[#This Row],[Close Price]]/Table2[[#This Row],[Current Week Low]])-1</f>
        <v>5.0387596899226228E-3</v>
      </c>
      <c r="AF566" s="1">
        <f>(Table2[[#This Row],[Current Week High]]/Table2[[#This Row],[Close Price]])-1</f>
        <v>0.16149247975318159</v>
      </c>
      <c r="AG566" s="1">
        <f>(Table2[[#This Row],[Close Price]]/Table2[[#This Row],[Current Month Low]])-1</f>
        <v>5.0387596899226228E-3</v>
      </c>
      <c r="AH566" s="1">
        <f>(Table2[[#This Row],[Current Month High]]/Table2[[#This Row],[Close Price]])-1</f>
        <v>0.16149247975318159</v>
      </c>
      <c r="AI566">
        <v>22.232934824527501</v>
      </c>
      <c r="AJ566">
        <v>28.748758689175698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0.05</v>
      </c>
      <c r="AM566" t="s">
        <v>3121</v>
      </c>
      <c r="AN566">
        <v>-1.61</v>
      </c>
      <c r="AO566" t="s">
        <v>3120</v>
      </c>
      <c r="AP566">
        <v>-1.1995370994261E-2</v>
      </c>
      <c r="AQ566">
        <f>(Table2[[#This Row],[Sharpe Ratio]]-AVERAGE(Table2[Sharpe Ratio]))/_xlfn.STDEV.P(Table2[Sharpe Ratio])</f>
        <v>-0.8625976559997558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-2.0162209315834061</v>
      </c>
      <c r="AS566">
        <f>_xlfn.RANK.AVG(Table2[[#This Row],[1Y Return vs Nifty Z-Score]],Table2[1Y Return vs Nifty Z-Score])</f>
        <v>565</v>
      </c>
      <c r="AT566">
        <f>_xlfn.RANK.AVG(Table2[[#This Row],[6M Return vs Nifty Z-Score]],Table2[6M Return vs Nifty Z-Score])</f>
        <v>395</v>
      </c>
      <c r="AU566">
        <f>_xlfn.RANK.AVG(Table2[[#This Row],[Sharpe Ratio Z-Score]],Table2[Sharpe Ratio Z-Score])</f>
        <v>598</v>
      </c>
      <c r="AV566">
        <f>(Table2[[#This Row],[Rank 1Y]]+Table2[[#This Row],[Rank 6M]]+Table2[[#This Row],[Rank Sharpe]])/3</f>
        <v>519.33333333333337</v>
      </c>
    </row>
    <row r="567" spans="1:48" x14ac:dyDescent="0.3">
      <c r="A567" t="s">
        <v>800</v>
      </c>
      <c r="B567" t="s">
        <v>801</v>
      </c>
      <c r="C567" t="s">
        <v>3076</v>
      </c>
      <c r="D567" t="s">
        <v>530</v>
      </c>
      <c r="E567">
        <v>19593.0130226</v>
      </c>
      <c r="F567">
        <v>2174.3000000000002</v>
      </c>
      <c r="G567">
        <v>1.26345543216529</v>
      </c>
      <c r="H567">
        <f>(Table2[[#This Row],[1Y Return vs Nifty]]-AVERAGE(Table2[1Y Return vs Nifty]))/_xlfn.STDEV.P(Table2[1Y Return vs Nifty])</f>
        <v>-0.48976184960039837</v>
      </c>
      <c r="I567">
        <v>-8.3837322453804006</v>
      </c>
      <c r="J567">
        <f>(Table2[[#This Row],[1M Return vs Nifty]]-AVERAGE(Table2[1M Return vs Nifty]))/_xlfn.STDEV.P(Table2[1M Return vs Nifty])</f>
        <v>-0.6631341500328326</v>
      </c>
      <c r="K567">
        <v>-47.810877944868203</v>
      </c>
      <c r="L567">
        <f>(Table2[[#This Row],[6M Return vs Nifty]]-AVERAGE(Table2[6M Return vs Nifty]))/_xlfn.STDEV.P(Table2[6M Return vs Nifty])</f>
        <v>-1.8270749273394957</v>
      </c>
      <c r="M567">
        <v>-0.96501969328567305</v>
      </c>
      <c r="N567">
        <f>(Table2[[#This Row],[1W Return vs Nifty]]-AVERAGE(Table2[1W Return vs Nifty]))/_xlfn.STDEV.P(Table2[1W Return vs Nifty])</f>
        <v>-4.9068800240412408E-2</v>
      </c>
      <c r="O567">
        <v>2194.83</v>
      </c>
      <c r="P567">
        <v>2335.1045530373699</v>
      </c>
      <c r="Q567">
        <v>2506.6499113125401</v>
      </c>
      <c r="R567">
        <v>50.764006636181698</v>
      </c>
      <c r="S567" s="1">
        <f>(Table2[[#This Row],[Close Price]]-Table2[[#This Row],[20D EMA]])/Table2[[#This Row],[20D EMA]]</f>
        <v>-9.3537996109036899E-3</v>
      </c>
      <c r="T567" s="1">
        <f>(Table2[[#This Row],[Close Price]]-Table2[[#This Row],[50D EMA]])/Table2[[#This Row],[50D EMA]]</f>
        <v>-6.8863962784109334E-2</v>
      </c>
      <c r="U567" s="1">
        <f>(Table2[[#This Row],[Close Price]]-Table2[[#This Row],[200D EMA]])/Table2[[#This Row],[200D EMA]]</f>
        <v>-0.13258728704500813</v>
      </c>
      <c r="V567">
        <v>1.22613670155639</v>
      </c>
      <c r="W567">
        <v>2160.6</v>
      </c>
      <c r="X567">
        <v>2193</v>
      </c>
      <c r="Y567">
        <v>2030</v>
      </c>
      <c r="Z567">
        <v>2200</v>
      </c>
      <c r="AA567">
        <v>2030</v>
      </c>
      <c r="AB567">
        <v>2309.5</v>
      </c>
      <c r="AC567" s="1">
        <f>(Table2[[#This Row],[Close Price]]/Table2[[#This Row],[Day Low]])-1</f>
        <v>6.3408312505786046E-3</v>
      </c>
      <c r="AD567" s="1">
        <f>(Table2[[#This Row],[Day High]]/Table2[[#This Row],[Close Price]])-1</f>
        <v>8.6004691164971447E-3</v>
      </c>
      <c r="AE567" s="1">
        <f>(Table2[[#This Row],[Close Price]]/Table2[[#This Row],[Current Week Low]])-1</f>
        <v>7.10837438423646E-2</v>
      </c>
      <c r="AF567" s="1">
        <f>(Table2[[#This Row],[Current Week High]]/Table2[[#This Row],[Close Price]])-1</f>
        <v>1.1819896058501422E-2</v>
      </c>
      <c r="AG567" s="1">
        <f>(Table2[[#This Row],[Close Price]]/Table2[[#This Row],[Current Month Low]])-1</f>
        <v>7.10837438423646E-2</v>
      </c>
      <c r="AH567" s="1">
        <f>(Table2[[#This Row],[Current Month High]]/Table2[[#This Row],[Close Price]])-1</f>
        <v>6.2180931794140637E-2</v>
      </c>
      <c r="AI567">
        <v>79.184105229269093</v>
      </c>
      <c r="AJ567">
        <v>30.619968761263902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-0.23</v>
      </c>
      <c r="AM567" t="s">
        <v>3120</v>
      </c>
      <c r="AN567">
        <v>-0.32</v>
      </c>
      <c r="AO567" t="s">
        <v>3120</v>
      </c>
      <c r="AP567">
        <v>5.7188976365267E-2</v>
      </c>
      <c r="AQ567">
        <f>(Table2[[#This Row],[Sharpe Ratio]]-AVERAGE(Table2[Sharpe Ratio]))/_xlfn.STDEV.P(Table2[Sharpe Ratio])</f>
        <v>-5.7783975456902142E-2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479</v>
      </c>
      <c r="AT567">
        <f>_xlfn.RANK.AVG(Table2[[#This Row],[6M Return vs Nifty Z-Score]],Table2[6M Return vs Nifty Z-Score])</f>
        <v>726</v>
      </c>
      <c r="AU567">
        <f>_xlfn.RANK.AVG(Table2[[#This Row],[Sharpe Ratio Z-Score]],Table2[Sharpe Ratio Z-Score])</f>
        <v>358</v>
      </c>
      <c r="AV567">
        <f>(Table2[[#This Row],[Rank 1Y]]+Table2[[#This Row],[Rank 6M]]+Table2[[#This Row],[Rank Sharpe]])/3</f>
        <v>521</v>
      </c>
    </row>
    <row r="568" spans="1:48" x14ac:dyDescent="0.3">
      <c r="A568" t="s">
        <v>433</v>
      </c>
      <c r="B568" t="s">
        <v>434</v>
      </c>
      <c r="C568" t="s">
        <v>3083</v>
      </c>
      <c r="D568" t="s">
        <v>136</v>
      </c>
      <c r="E568">
        <v>53428.344613214998</v>
      </c>
      <c r="F568">
        <v>129.35</v>
      </c>
      <c r="G568">
        <v>15.0429838644054</v>
      </c>
      <c r="H568">
        <f>(Table2[[#This Row],[1Y Return vs Nifty]]-AVERAGE(Table2[1Y Return vs Nifty]))/_xlfn.STDEV.P(Table2[1Y Return vs Nifty])</f>
        <v>-0.28026481513371632</v>
      </c>
      <c r="I568">
        <v>-11.8828295824945</v>
      </c>
      <c r="J568">
        <f>(Table2[[#This Row],[1M Return vs Nifty]]-AVERAGE(Table2[1M Return vs Nifty]))/_xlfn.STDEV.P(Table2[1M Return vs Nifty])</f>
        <v>-0.99169775413673356</v>
      </c>
      <c r="K568">
        <v>-15.0846834601632</v>
      </c>
      <c r="L568">
        <f>(Table2[[#This Row],[6M Return vs Nifty]]-AVERAGE(Table2[6M Return vs Nifty]))/_xlfn.STDEV.P(Table2[6M Return vs Nifty])</f>
        <v>-0.71004939025765856</v>
      </c>
      <c r="M568">
        <v>-4.6673703948997298</v>
      </c>
      <c r="N568">
        <f>(Table2[[#This Row],[1W Return vs Nifty]]-AVERAGE(Table2[1W Return vs Nifty]))/_xlfn.STDEV.P(Table2[1W Return vs Nifty])</f>
        <v>-0.78268761368063822</v>
      </c>
      <c r="O568">
        <v>143.49</v>
      </c>
      <c r="P568">
        <v>147.38210789940399</v>
      </c>
      <c r="Q568">
        <v>133.733182814608</v>
      </c>
      <c r="R568">
        <v>28.763325891412801</v>
      </c>
      <c r="S568" s="1">
        <f>(Table2[[#This Row],[Close Price]]-Table2[[#This Row],[20D EMA]])/Table2[[#This Row],[20D EMA]]</f>
        <v>-9.8543452505401169E-2</v>
      </c>
      <c r="T568" s="1">
        <f>(Table2[[#This Row],[Close Price]]-Table2[[#This Row],[50D EMA]])/Table2[[#This Row],[50D EMA]]</f>
        <v>-0.12234936897300895</v>
      </c>
      <c r="U568" s="1">
        <f>(Table2[[#This Row],[Close Price]]-Table2[[#This Row],[200D EMA]])/Table2[[#This Row],[200D EMA]]</f>
        <v>-3.2775581365504E-2</v>
      </c>
      <c r="V568">
        <v>0.96770093406832502</v>
      </c>
      <c r="W568">
        <v>128.88999999999999</v>
      </c>
      <c r="X568">
        <v>137.16</v>
      </c>
      <c r="Y568">
        <v>128.88999999999999</v>
      </c>
      <c r="Z568">
        <v>142.85</v>
      </c>
      <c r="AA568">
        <v>128.88999999999999</v>
      </c>
      <c r="AB568">
        <v>156.35</v>
      </c>
      <c r="AC568" s="1">
        <f>(Table2[[#This Row],[Close Price]]/Table2[[#This Row],[Day Low]])-1</f>
        <v>3.5689347505625246E-3</v>
      </c>
      <c r="AD568" s="1">
        <f>(Table2[[#This Row],[Day High]]/Table2[[#This Row],[Close Price]])-1</f>
        <v>6.0378817162736853E-2</v>
      </c>
      <c r="AE568" s="1">
        <f>(Table2[[#This Row],[Close Price]]/Table2[[#This Row],[Current Week Low]])-1</f>
        <v>3.5689347505625246E-3</v>
      </c>
      <c r="AF568" s="1">
        <f>(Table2[[#This Row],[Current Week High]]/Table2[[#This Row],[Close Price]])-1</f>
        <v>0.10436799381522999</v>
      </c>
      <c r="AG568" s="1">
        <f>(Table2[[#This Row],[Close Price]]/Table2[[#This Row],[Current Month Low]])-1</f>
        <v>3.5689347505625246E-3</v>
      </c>
      <c r="AH568" s="1">
        <f>(Table2[[#This Row],[Current Month High]]/Table2[[#This Row],[Close Price]])-1</f>
        <v>0.20873598763045997</v>
      </c>
      <c r="AI568">
        <v>35.5624275222265</v>
      </c>
      <c r="AJ568">
        <v>58.129584352078197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-0.16</v>
      </c>
      <c r="AM568" t="s">
        <v>3120</v>
      </c>
      <c r="AN568">
        <v>-12</v>
      </c>
      <c r="AO568" t="s">
        <v>3120</v>
      </c>
      <c r="AP568">
        <v>-3.1245639189810999E-2</v>
      </c>
      <c r="AQ568">
        <f>(Table2[[#This Row],[Sharpe Ratio]]-AVERAGE(Table2[Sharpe Ratio]))/_xlfn.STDEV.P(Table2[Sharpe Ratio])</f>
        <v>-1.0865338466150449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376</v>
      </c>
      <c r="AT568">
        <f>_xlfn.RANK.AVG(Table2[[#This Row],[6M Return vs Nifty Z-Score]],Table2[6M Return vs Nifty Z-Score])</f>
        <v>561</v>
      </c>
      <c r="AU568">
        <f>_xlfn.RANK.AVG(Table2[[#This Row],[Sharpe Ratio Z-Score]],Table2[Sharpe Ratio Z-Score])</f>
        <v>629</v>
      </c>
      <c r="AV568">
        <f>(Table2[[#This Row],[Rank 1Y]]+Table2[[#This Row],[Rank 6M]]+Table2[[#This Row],[Rank Sharpe]])/3</f>
        <v>522</v>
      </c>
    </row>
    <row r="569" spans="1:48" x14ac:dyDescent="0.3">
      <c r="A569" t="s">
        <v>1640</v>
      </c>
      <c r="B569" t="s">
        <v>1641</v>
      </c>
      <c r="C569" t="s">
        <v>3090</v>
      </c>
      <c r="D569" t="s">
        <v>533</v>
      </c>
      <c r="E569">
        <v>5112.8748733499997</v>
      </c>
      <c r="F569">
        <v>924.75</v>
      </c>
      <c r="G569">
        <v>-14.159472418906899</v>
      </c>
      <c r="H569">
        <f>(Table2[[#This Row],[1Y Return vs Nifty]]-AVERAGE(Table2[1Y Return vs Nifty]))/_xlfn.STDEV.P(Table2[1Y Return vs Nifty])</f>
        <v>-0.72424430402412743</v>
      </c>
      <c r="I569">
        <v>13.1248897168791</v>
      </c>
      <c r="J569">
        <f>(Table2[[#This Row],[1M Return vs Nifty]]-AVERAGE(Table2[1M Return vs Nifty]))/_xlfn.STDEV.P(Table2[1M Return vs Nifty])</f>
        <v>1.356515396800525</v>
      </c>
      <c r="K569">
        <v>12.753657726335</v>
      </c>
      <c r="L569">
        <f>(Table2[[#This Row],[6M Return vs Nifty]]-AVERAGE(Table2[6M Return vs Nifty]))/_xlfn.STDEV.P(Table2[6M Return vs Nifty])</f>
        <v>0.24014168771349828</v>
      </c>
      <c r="M569">
        <v>7.4730140782166599</v>
      </c>
      <c r="N569">
        <f>(Table2[[#This Row],[1W Return vs Nifty]]-AVERAGE(Table2[1W Return vs Nifty]))/_xlfn.STDEV.P(Table2[1W Return vs Nifty])</f>
        <v>1.6229230833268049</v>
      </c>
      <c r="O569">
        <v>859.95</v>
      </c>
      <c r="P569">
        <v>816.11002033942395</v>
      </c>
      <c r="Q569">
        <v>775.81222773131401</v>
      </c>
      <c r="R569">
        <v>73.835541346482401</v>
      </c>
      <c r="S569" s="1">
        <f>(Table2[[#This Row],[Close Price]]-Table2[[#This Row],[20D EMA]])/Table2[[#This Row],[20D EMA]]</f>
        <v>7.5353218210361006E-2</v>
      </c>
      <c r="T569" s="1">
        <f>(Table2[[#This Row],[Close Price]]-Table2[[#This Row],[50D EMA]])/Table2[[#This Row],[50D EMA]]</f>
        <v>0.13311928165689249</v>
      </c>
      <c r="U569" s="1">
        <f>(Table2[[#This Row],[Close Price]]-Table2[[#This Row],[200D EMA]])/Table2[[#This Row],[200D EMA]]</f>
        <v>0.19197657235207616</v>
      </c>
      <c r="V569">
        <v>2.7946778607885099</v>
      </c>
      <c r="W569">
        <v>920.5</v>
      </c>
      <c r="X569">
        <v>953.2</v>
      </c>
      <c r="Y569">
        <v>868</v>
      </c>
      <c r="Z569">
        <v>953.2</v>
      </c>
      <c r="AA569">
        <v>828.05</v>
      </c>
      <c r="AB569">
        <v>953.2</v>
      </c>
      <c r="AC569" s="1">
        <f>(Table2[[#This Row],[Close Price]]/Table2[[#This Row],[Day Low]])-1</f>
        <v>4.6170559478544426E-3</v>
      </c>
      <c r="AD569" s="1">
        <f>(Table2[[#This Row],[Day High]]/Table2[[#This Row],[Close Price]])-1</f>
        <v>3.0765071640984187E-2</v>
      </c>
      <c r="AE569" s="1">
        <f>(Table2[[#This Row],[Close Price]]/Table2[[#This Row],[Current Week Low]])-1</f>
        <v>6.5380184331797153E-2</v>
      </c>
      <c r="AF569" s="1">
        <f>(Table2[[#This Row],[Current Week High]]/Table2[[#This Row],[Close Price]])-1</f>
        <v>3.0765071640984187E-2</v>
      </c>
      <c r="AG569" s="1">
        <f>(Table2[[#This Row],[Close Price]]/Table2[[#This Row],[Current Month Low]])-1</f>
        <v>0.11678038765775023</v>
      </c>
      <c r="AH569" s="1">
        <f>(Table2[[#This Row],[Current Month High]]/Table2[[#This Row],[Close Price]])-1</f>
        <v>3.0765071640984187E-2</v>
      </c>
      <c r="AI569">
        <v>3.0765071640984099</v>
      </c>
      <c r="AJ569">
        <v>40.764137301164403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0.31</v>
      </c>
      <c r="AM569" t="s">
        <v>3121</v>
      </c>
      <c r="AN569">
        <v>12.75</v>
      </c>
      <c r="AO569" t="s">
        <v>3121</v>
      </c>
      <c r="AP569">
        <v>-0.117526135257966</v>
      </c>
      <c r="AQ569">
        <f>(Table2[[#This Row],[Sharpe Ratio]]-AVERAGE(Table2[Sharpe Ratio]))/_xlfn.STDEV.P(Table2[Sharpe Ratio])</f>
        <v>-2.0902250896475181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0.40511077416918284</v>
      </c>
      <c r="AS569">
        <f>_xlfn.RANK.AVG(Table2[[#This Row],[1Y Return vs Nifty Z-Score]],Table2[1Y Return vs Nifty Z-Score])</f>
        <v>585</v>
      </c>
      <c r="AT569">
        <f>_xlfn.RANK.AVG(Table2[[#This Row],[6M Return vs Nifty Z-Score]],Table2[6M Return vs Nifty Z-Score])</f>
        <v>254</v>
      </c>
      <c r="AU569">
        <f>_xlfn.RANK.AVG(Table2[[#This Row],[Sharpe Ratio Z-Score]],Table2[Sharpe Ratio Z-Score])</f>
        <v>728</v>
      </c>
      <c r="AV569">
        <f>(Table2[[#This Row],[Rank 1Y]]+Table2[[#This Row],[Rank 6M]]+Table2[[#This Row],[Rank Sharpe]])/3</f>
        <v>522.33333333333337</v>
      </c>
    </row>
    <row r="570" spans="1:48" x14ac:dyDescent="0.3">
      <c r="A570" t="s">
        <v>1359</v>
      </c>
      <c r="B570" t="s">
        <v>1360</v>
      </c>
      <c r="C570" t="s">
        <v>3087</v>
      </c>
      <c r="D570" t="s">
        <v>230</v>
      </c>
      <c r="E570">
        <v>7946.0427752799997</v>
      </c>
      <c r="F570">
        <v>2058.8000000000002</v>
      </c>
      <c r="G570">
        <v>-5.9013240455365299</v>
      </c>
      <c r="H570">
        <f>(Table2[[#This Row],[1Y Return vs Nifty]]-AVERAGE(Table2[1Y Return vs Nifty]))/_xlfn.STDEV.P(Table2[1Y Return vs Nifty])</f>
        <v>-0.59869156084322772</v>
      </c>
      <c r="I570">
        <v>-7.4157276078334498</v>
      </c>
      <c r="J570">
        <f>(Table2[[#This Row],[1M Return vs Nifty]]-AVERAGE(Table2[1M Return vs Nifty]))/_xlfn.STDEV.P(Table2[1M Return vs Nifty])</f>
        <v>-0.57223896711573463</v>
      </c>
      <c r="K570">
        <v>-2.4556225030537799</v>
      </c>
      <c r="L570">
        <f>(Table2[[#This Row],[6M Return vs Nifty]]-AVERAGE(Table2[6M Return vs Nifty]))/_xlfn.STDEV.P(Table2[6M Return vs Nifty])</f>
        <v>-0.27898846733099553</v>
      </c>
      <c r="M570">
        <v>-5.4912681160425798</v>
      </c>
      <c r="N570">
        <f>(Table2[[#This Row],[1W Return vs Nifty]]-AVERAGE(Table2[1W Return vs Nifty]))/_xlfn.STDEV.P(Table2[1W Return vs Nifty])</f>
        <v>-0.94594250693465132</v>
      </c>
      <c r="O570">
        <v>2109.71</v>
      </c>
      <c r="P570">
        <v>2151.9266170084902</v>
      </c>
      <c r="Q570">
        <v>1992.05681685986</v>
      </c>
      <c r="R570">
        <v>42.439941370556397</v>
      </c>
      <c r="S570" s="1">
        <f>(Table2[[#This Row],[Close Price]]-Table2[[#This Row],[20D EMA]])/Table2[[#This Row],[20D EMA]]</f>
        <v>-2.4131278706552017E-2</v>
      </c>
      <c r="T570" s="1">
        <f>(Table2[[#This Row],[Close Price]]-Table2[[#This Row],[50D EMA]])/Table2[[#This Row],[50D EMA]]</f>
        <v>-4.3275925987639109E-2</v>
      </c>
      <c r="U570" s="1">
        <f>(Table2[[#This Row],[Close Price]]-Table2[[#This Row],[200D EMA]])/Table2[[#This Row],[200D EMA]]</f>
        <v>3.3504658388885479E-2</v>
      </c>
      <c r="V570">
        <v>0.77091505732527299</v>
      </c>
      <c r="W570">
        <v>2050.5</v>
      </c>
      <c r="X570">
        <v>2075</v>
      </c>
      <c r="Y570">
        <v>1979.05</v>
      </c>
      <c r="Z570">
        <v>2138.4</v>
      </c>
      <c r="AA570">
        <v>1979.05</v>
      </c>
      <c r="AB570">
        <v>2263.3000000000002</v>
      </c>
      <c r="AC570" s="1">
        <f>(Table2[[#This Row],[Close Price]]/Table2[[#This Row],[Day Low]])-1</f>
        <v>4.0477932211655521E-3</v>
      </c>
      <c r="AD570" s="1">
        <f>(Table2[[#This Row],[Day High]]/Table2[[#This Row],[Close Price]])-1</f>
        <v>7.8686613561296248E-3</v>
      </c>
      <c r="AE570" s="1">
        <f>(Table2[[#This Row],[Close Price]]/Table2[[#This Row],[Current Week Low]])-1</f>
        <v>4.0297112250827549E-2</v>
      </c>
      <c r="AF570" s="1">
        <f>(Table2[[#This Row],[Current Week High]]/Table2[[#This Row],[Close Price]])-1</f>
        <v>3.8663299009131569E-2</v>
      </c>
      <c r="AG570" s="1">
        <f>(Table2[[#This Row],[Close Price]]/Table2[[#This Row],[Current Month Low]])-1</f>
        <v>4.0297112250827549E-2</v>
      </c>
      <c r="AH570" s="1">
        <f>(Table2[[#This Row],[Current Month High]]/Table2[[#This Row],[Close Price]])-1</f>
        <v>9.9329706625218561E-2</v>
      </c>
      <c r="AI570">
        <v>33.232951233728301</v>
      </c>
      <c r="AJ570">
        <v>40.8304261577399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-0.27</v>
      </c>
      <c r="AM570" t="s">
        <v>3120</v>
      </c>
      <c r="AN570">
        <v>-3.51</v>
      </c>
      <c r="AO570" t="s">
        <v>3120</v>
      </c>
      <c r="AP570">
        <v>-3.0723469725791999E-2</v>
      </c>
      <c r="AQ570">
        <f>(Table2[[#This Row],[Sharpe Ratio]]-AVERAGE(Table2[Sharpe Ratio]))/_xlfn.STDEV.P(Table2[Sharpe Ratio])</f>
        <v>-1.0804595083543929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533</v>
      </c>
      <c r="AT570">
        <f>_xlfn.RANK.AVG(Table2[[#This Row],[6M Return vs Nifty Z-Score]],Table2[6M Return vs Nifty Z-Score])</f>
        <v>409</v>
      </c>
      <c r="AU570">
        <f>_xlfn.RANK.AVG(Table2[[#This Row],[Sharpe Ratio Z-Score]],Table2[Sharpe Ratio Z-Score])</f>
        <v>628</v>
      </c>
      <c r="AV570">
        <f>(Table2[[#This Row],[Rank 1Y]]+Table2[[#This Row],[Rank 6M]]+Table2[[#This Row],[Rank Sharpe]])/3</f>
        <v>523.33333333333337</v>
      </c>
    </row>
    <row r="571" spans="1:48" x14ac:dyDescent="0.3">
      <c r="A571" t="s">
        <v>1941</v>
      </c>
      <c r="B571" t="s">
        <v>1942</v>
      </c>
      <c r="C571" t="s">
        <v>3080</v>
      </c>
      <c r="D571" t="s">
        <v>54</v>
      </c>
      <c r="E571">
        <v>3423.8414660449998</v>
      </c>
      <c r="F571">
        <v>137.41</v>
      </c>
      <c r="G571">
        <v>12.5405236195284</v>
      </c>
      <c r="H571">
        <f>(Table2[[#This Row],[1Y Return vs Nifty]]-AVERAGE(Table2[1Y Return vs Nifty]))/_xlfn.STDEV.P(Table2[1Y Return vs Nifty])</f>
        <v>-0.31831096473531562</v>
      </c>
      <c r="I571">
        <v>5.3979540840519</v>
      </c>
      <c r="J571">
        <f>(Table2[[#This Row],[1M Return vs Nifty]]-AVERAGE(Table2[1M Return vs Nifty]))/_xlfn.STDEV.P(Table2[1M Return vs Nifty])</f>
        <v>0.63095975327148768</v>
      </c>
      <c r="K571">
        <v>-10.082139502063701</v>
      </c>
      <c r="L571">
        <f>(Table2[[#This Row],[6M Return vs Nifty]]-AVERAGE(Table2[6M Return vs Nifty]))/_xlfn.STDEV.P(Table2[6M Return vs Nifty])</f>
        <v>-0.53930025674067728</v>
      </c>
      <c r="M571">
        <v>-0.29691118888683898</v>
      </c>
      <c r="N571">
        <f>(Table2[[#This Row],[1W Return vs Nifty]]-AVERAGE(Table2[1W Return vs Nifty]))/_xlfn.STDEV.P(Table2[1W Return vs Nifty])</f>
        <v>8.3316542950528177E-2</v>
      </c>
      <c r="O571">
        <v>137.27000000000001</v>
      </c>
      <c r="P571">
        <v>131.72049073273001</v>
      </c>
      <c r="Q571">
        <v>121.081964902888</v>
      </c>
      <c r="R571">
        <v>48.681779395221199</v>
      </c>
      <c r="S571" s="1">
        <f>(Table2[[#This Row],[Close Price]]-Table2[[#This Row],[20D EMA]])/Table2[[#This Row],[20D EMA]]</f>
        <v>1.0198878123405431E-3</v>
      </c>
      <c r="T571" s="1">
        <f>(Table2[[#This Row],[Close Price]]-Table2[[#This Row],[50D EMA]])/Table2[[#This Row],[50D EMA]]</f>
        <v>4.31938055774055E-2</v>
      </c>
      <c r="U571" s="1">
        <f>(Table2[[#This Row],[Close Price]]-Table2[[#This Row],[200D EMA]])/Table2[[#This Row],[200D EMA]]</f>
        <v>0.13485109124391606</v>
      </c>
      <c r="V571">
        <v>0.62123358008612795</v>
      </c>
      <c r="W571">
        <v>136.1</v>
      </c>
      <c r="X571">
        <v>138.78</v>
      </c>
      <c r="Y571">
        <v>130.03</v>
      </c>
      <c r="Z571">
        <v>140.5</v>
      </c>
      <c r="AA571">
        <v>130.03</v>
      </c>
      <c r="AB571">
        <v>145.01</v>
      </c>
      <c r="AC571" s="1">
        <f>(Table2[[#This Row],[Close Price]]/Table2[[#This Row],[Day Low]])-1</f>
        <v>9.6252755326966533E-3</v>
      </c>
      <c r="AD571" s="1">
        <f>(Table2[[#This Row],[Day High]]/Table2[[#This Row],[Close Price]])-1</f>
        <v>9.9701622880430385E-3</v>
      </c>
      <c r="AE571" s="1">
        <f>(Table2[[#This Row],[Close Price]]/Table2[[#This Row],[Current Week Low]])-1</f>
        <v>5.6756133200030812E-2</v>
      </c>
      <c r="AF571" s="1">
        <f>(Table2[[#This Row],[Current Week High]]/Table2[[#This Row],[Close Price]])-1</f>
        <v>2.2487446328505856E-2</v>
      </c>
      <c r="AG571" s="1">
        <f>(Table2[[#This Row],[Close Price]]/Table2[[#This Row],[Current Month Low]])-1</f>
        <v>5.6756133200030812E-2</v>
      </c>
      <c r="AH571" s="1">
        <f>(Table2[[#This Row],[Current Month High]]/Table2[[#This Row],[Close Price]])-1</f>
        <v>5.5308929481114877E-2</v>
      </c>
      <c r="AI571">
        <v>13.1649807146495</v>
      </c>
      <c r="AJ571">
        <v>59.039351851851798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0.1</v>
      </c>
      <c r="AM571" t="s">
        <v>3121</v>
      </c>
      <c r="AN571">
        <v>-2.96</v>
      </c>
      <c r="AO571" t="s">
        <v>3120</v>
      </c>
      <c r="AP571">
        <v>-6.5231659679113999E-2</v>
      </c>
      <c r="AQ571">
        <f>(Table2[[#This Row],[Sharpe Ratio]]-AVERAGE(Table2[Sharpe Ratio]))/_xlfn.STDEV.P(Table2[Sharpe Ratio])</f>
        <v>-1.4818893754438331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-1.62522430069781</v>
      </c>
      <c r="AS571">
        <f>_xlfn.RANK.AVG(Table2[[#This Row],[1Y Return vs Nifty Z-Score]],Table2[1Y Return vs Nifty Z-Score])</f>
        <v>396</v>
      </c>
      <c r="AT571">
        <f>_xlfn.RANK.AVG(Table2[[#This Row],[6M Return vs Nifty Z-Score]],Table2[6M Return vs Nifty Z-Score])</f>
        <v>495</v>
      </c>
      <c r="AU571">
        <f>_xlfn.RANK.AVG(Table2[[#This Row],[Sharpe Ratio Z-Score]],Table2[Sharpe Ratio Z-Score])</f>
        <v>682</v>
      </c>
      <c r="AV571">
        <f>(Table2[[#This Row],[Rank 1Y]]+Table2[[#This Row],[Rank 6M]]+Table2[[#This Row],[Rank Sharpe]])/3</f>
        <v>524.33333333333337</v>
      </c>
    </row>
    <row r="572" spans="1:48" x14ac:dyDescent="0.3">
      <c r="A572" t="s">
        <v>811</v>
      </c>
      <c r="B572" t="s">
        <v>812</v>
      </c>
      <c r="C572" t="s">
        <v>605</v>
      </c>
      <c r="D572" t="s">
        <v>605</v>
      </c>
      <c r="E572">
        <v>19061.85552804</v>
      </c>
      <c r="F572">
        <v>37.880000000000003</v>
      </c>
      <c r="G572">
        <v>-5.5219114586802096</v>
      </c>
      <c r="H572">
        <f>(Table2[[#This Row],[1Y Return vs Nifty]]-AVERAGE(Table2[1Y Return vs Nifty]))/_xlfn.STDEV.P(Table2[1Y Return vs Nifty])</f>
        <v>-0.59292316229631103</v>
      </c>
      <c r="I572">
        <v>1.9780935929256602E-2</v>
      </c>
      <c r="J572">
        <f>(Table2[[#This Row],[1M Return vs Nifty]]-AVERAGE(Table2[1M Return vs Nifty]))/_xlfn.STDEV.P(Table2[1M Return vs Nifty])</f>
        <v>0.12595180899423544</v>
      </c>
      <c r="K572">
        <v>-26.359424010047999</v>
      </c>
      <c r="L572">
        <f>(Table2[[#This Row],[6M Return vs Nifty]]-AVERAGE(Table2[6M Return vs Nifty]))/_xlfn.STDEV.P(Table2[6M Return vs Nifty])</f>
        <v>-1.094884025524508</v>
      </c>
      <c r="M572">
        <v>1.3641669095851301</v>
      </c>
      <c r="N572">
        <f>(Table2[[#This Row],[1W Return vs Nifty]]-AVERAGE(Table2[1W Return vs Nifty]))/_xlfn.STDEV.P(Table2[1W Return vs Nifty])</f>
        <v>0.41245828068523255</v>
      </c>
      <c r="O572">
        <v>38.07</v>
      </c>
      <c r="P572">
        <v>38.203274279916201</v>
      </c>
      <c r="Q572">
        <v>38.469519549921202</v>
      </c>
      <c r="R572">
        <v>48.014400857231799</v>
      </c>
      <c r="S572" s="1">
        <f>(Table2[[#This Row],[Close Price]]-Table2[[#This Row],[20D EMA]])/Table2[[#This Row],[20D EMA]]</f>
        <v>-4.9908064092460654E-3</v>
      </c>
      <c r="T572" s="1">
        <f>(Table2[[#This Row],[Close Price]]-Table2[[#This Row],[50D EMA]])/Table2[[#This Row],[50D EMA]]</f>
        <v>-8.461952175815109E-3</v>
      </c>
      <c r="U572" s="1">
        <f>(Table2[[#This Row],[Close Price]]-Table2[[#This Row],[200D EMA]])/Table2[[#This Row],[200D EMA]]</f>
        <v>-1.5324328372653328E-2</v>
      </c>
      <c r="V572">
        <v>2.1012604823193102</v>
      </c>
      <c r="W572">
        <v>37.6</v>
      </c>
      <c r="X572">
        <v>38.6</v>
      </c>
      <c r="Y572">
        <v>36.4</v>
      </c>
      <c r="Z572">
        <v>39.75</v>
      </c>
      <c r="AA572">
        <v>36.4</v>
      </c>
      <c r="AB572">
        <v>39.75</v>
      </c>
      <c r="AC572" s="1">
        <f>(Table2[[#This Row],[Close Price]]/Table2[[#This Row],[Day Low]])-1</f>
        <v>7.4468085106382809E-3</v>
      </c>
      <c r="AD572" s="1">
        <f>(Table2[[#This Row],[Day High]]/Table2[[#This Row],[Close Price]])-1</f>
        <v>1.9007391763463444E-2</v>
      </c>
      <c r="AE572" s="1">
        <f>(Table2[[#This Row],[Close Price]]/Table2[[#This Row],[Current Week Low]])-1</f>
        <v>4.0659340659340737E-2</v>
      </c>
      <c r="AF572" s="1">
        <f>(Table2[[#This Row],[Current Week High]]/Table2[[#This Row],[Close Price]])-1</f>
        <v>4.9366420274551182E-2</v>
      </c>
      <c r="AG572" s="1">
        <f>(Table2[[#This Row],[Close Price]]/Table2[[#This Row],[Current Month Low]])-1</f>
        <v>4.0659340659340737E-2</v>
      </c>
      <c r="AH572" s="1">
        <f>(Table2[[#This Row],[Current Month High]]/Table2[[#This Row],[Close Price]])-1</f>
        <v>4.9366420274551182E-2</v>
      </c>
      <c r="AI572">
        <v>39.651531151003098</v>
      </c>
      <c r="AJ572">
        <v>19.119496855345901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-0.09</v>
      </c>
      <c r="AM572" t="s">
        <v>3120</v>
      </c>
      <c r="AN572">
        <v>1.1499999999999999</v>
      </c>
      <c r="AO572" t="s">
        <v>3121</v>
      </c>
      <c r="AP572">
        <v>5.2658188385993003E-2</v>
      </c>
      <c r="AQ572">
        <f>(Table2[[#This Row],[Sharpe Ratio]]-AVERAGE(Table2[Sharpe Ratio]))/_xlfn.STDEV.P(Table2[Sharpe Ratio])</f>
        <v>-0.11049011909383623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529</v>
      </c>
      <c r="AT572">
        <f>_xlfn.RANK.AVG(Table2[[#This Row],[6M Return vs Nifty Z-Score]],Table2[6M Return vs Nifty Z-Score])</f>
        <v>671</v>
      </c>
      <c r="AU572">
        <f>_xlfn.RANK.AVG(Table2[[#This Row],[Sharpe Ratio Z-Score]],Table2[Sharpe Ratio Z-Score])</f>
        <v>375</v>
      </c>
      <c r="AV572">
        <f>(Table2[[#This Row],[Rank 1Y]]+Table2[[#This Row],[Rank 6M]]+Table2[[#This Row],[Rank Sharpe]])/3</f>
        <v>525</v>
      </c>
    </row>
    <row r="573" spans="1:48" x14ac:dyDescent="0.3">
      <c r="A573" t="s">
        <v>134</v>
      </c>
      <c r="B573" t="s">
        <v>135</v>
      </c>
      <c r="C573" t="s">
        <v>3083</v>
      </c>
      <c r="D573" t="s">
        <v>136</v>
      </c>
      <c r="E573">
        <v>220587.24805656</v>
      </c>
      <c r="F573">
        <v>905.1</v>
      </c>
      <c r="G573">
        <v>-14.202256292244</v>
      </c>
      <c r="H573">
        <f>(Table2[[#This Row],[1Y Return vs Nifty]]-AVERAGE(Table2[1Y Return vs Nifty]))/_xlfn.STDEV.P(Table2[1Y Return vs Nifty])</f>
        <v>-0.7248947685615168</v>
      </c>
      <c r="I573">
        <v>-5.6535455961966496</v>
      </c>
      <c r="J573">
        <f>(Table2[[#This Row],[1M Return vs Nifty]]-AVERAGE(Table2[1M Return vs Nifty]))/_xlfn.STDEV.P(Table2[1M Return vs Nifty])</f>
        <v>-0.40677090005476696</v>
      </c>
      <c r="K573">
        <v>-0.36747867554582497</v>
      </c>
      <c r="L573">
        <f>(Table2[[#This Row],[6M Return vs Nifty]]-AVERAGE(Table2[6M Return vs Nifty]))/_xlfn.STDEV.P(Table2[6M Return vs Nifty])</f>
        <v>-0.20771498084247872</v>
      </c>
      <c r="M573">
        <v>-2.4910225886999502</v>
      </c>
      <c r="N573">
        <f>(Table2[[#This Row],[1W Return vs Nifty]]-AVERAGE(Table2[1W Return vs Nifty]))/_xlfn.STDEV.P(Table2[1W Return vs Nifty])</f>
        <v>-0.3514454586569471</v>
      </c>
      <c r="O573">
        <v>903.86</v>
      </c>
      <c r="P573">
        <v>905.14260339057796</v>
      </c>
      <c r="Q573">
        <v>857.51381843601303</v>
      </c>
      <c r="R573">
        <v>51.808358790901202</v>
      </c>
      <c r="S573" s="1">
        <f>(Table2[[#This Row],[Close Price]]-Table2[[#This Row],[20D EMA]])/Table2[[#This Row],[20D EMA]]</f>
        <v>1.3718938773703993E-3</v>
      </c>
      <c r="T573" s="1">
        <f>(Table2[[#This Row],[Close Price]]-Table2[[#This Row],[50D EMA]])/Table2[[#This Row],[50D EMA]]</f>
        <v>-4.7068153038371496E-5</v>
      </c>
      <c r="U573" s="1">
        <f>(Table2[[#This Row],[Close Price]]-Table2[[#This Row],[200D EMA]])/Table2[[#This Row],[200D EMA]]</f>
        <v>5.5493195026031922E-2</v>
      </c>
      <c r="V573">
        <v>1.03649448096732</v>
      </c>
      <c r="W573">
        <v>889</v>
      </c>
      <c r="X573">
        <v>914.75</v>
      </c>
      <c r="Y573">
        <v>854.15</v>
      </c>
      <c r="Z573">
        <v>914.75</v>
      </c>
      <c r="AA573">
        <v>854.15</v>
      </c>
      <c r="AB573">
        <v>957.95</v>
      </c>
      <c r="AC573" s="1">
        <f>(Table2[[#This Row],[Close Price]]/Table2[[#This Row],[Day Low]])-1</f>
        <v>1.8110236220472364E-2</v>
      </c>
      <c r="AD573" s="1">
        <f>(Table2[[#This Row],[Day High]]/Table2[[#This Row],[Close Price]])-1</f>
        <v>1.0661805325378415E-2</v>
      </c>
      <c r="AE573" s="1">
        <f>(Table2[[#This Row],[Close Price]]/Table2[[#This Row],[Current Week Low]])-1</f>
        <v>5.9649944389158938E-2</v>
      </c>
      <c r="AF573" s="1">
        <f>(Table2[[#This Row],[Current Week High]]/Table2[[#This Row],[Close Price]])-1</f>
        <v>1.0661805325378415E-2</v>
      </c>
      <c r="AG573" s="1">
        <f>(Table2[[#This Row],[Close Price]]/Table2[[#This Row],[Current Month Low]])-1</f>
        <v>5.9649944389158938E-2</v>
      </c>
      <c r="AH573" s="1">
        <f>(Table2[[#This Row],[Current Month High]]/Table2[[#This Row],[Close Price]])-1</f>
        <v>5.839133797370466E-2</v>
      </c>
      <c r="AI573">
        <v>5.9993370898243104</v>
      </c>
      <c r="AJ573">
        <v>25.186721991701202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0.08</v>
      </c>
      <c r="AM573" t="s">
        <v>3121</v>
      </c>
      <c r="AN573">
        <v>2.69</v>
      </c>
      <c r="AO573" t="s">
        <v>3121</v>
      </c>
      <c r="AP573">
        <v>-1.8981709819761002E-2</v>
      </c>
      <c r="AQ573">
        <f>(Table2[[#This Row],[Sharpe Ratio]]-AVERAGE(Table2[Sharpe Ratio]))/_xlfn.STDEV.P(Table2[Sharpe Ratio])</f>
        <v>-0.94386894464038995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586</v>
      </c>
      <c r="AT573">
        <f>_xlfn.RANK.AVG(Table2[[#This Row],[6M Return vs Nifty Z-Score]],Table2[6M Return vs Nifty Z-Score])</f>
        <v>383</v>
      </c>
      <c r="AU573">
        <f>_xlfn.RANK.AVG(Table2[[#This Row],[Sharpe Ratio Z-Score]],Table2[Sharpe Ratio Z-Score])</f>
        <v>606</v>
      </c>
      <c r="AV573">
        <f>(Table2[[#This Row],[Rank 1Y]]+Table2[[#This Row],[Rank 6M]]+Table2[[#This Row],[Rank Sharpe]])/3</f>
        <v>525</v>
      </c>
    </row>
    <row r="574" spans="1:48" x14ac:dyDescent="0.3">
      <c r="A574" t="s">
        <v>1479</v>
      </c>
      <c r="B574" t="s">
        <v>1480</v>
      </c>
      <c r="C574" t="s">
        <v>3087</v>
      </c>
      <c r="D574" t="s">
        <v>1481</v>
      </c>
      <c r="E574">
        <v>6723.3491314749999</v>
      </c>
      <c r="F574">
        <v>515.04999999999995</v>
      </c>
      <c r="G574">
        <v>-16.378079122393299</v>
      </c>
      <c r="H574">
        <f>(Table2[[#This Row],[1Y Return vs Nifty]]-AVERAGE(Table2[1Y Return vs Nifty]))/_xlfn.STDEV.P(Table2[1Y Return vs Nifty])</f>
        <v>-0.75797488684587511</v>
      </c>
      <c r="I574">
        <v>-2.8442154400461899</v>
      </c>
      <c r="J574">
        <f>(Table2[[#This Row],[1M Return vs Nifty]]-AVERAGE(Table2[1M Return vs Nifty]))/_xlfn.STDEV.P(Table2[1M Return vs Nifty])</f>
        <v>-0.1429761117726395</v>
      </c>
      <c r="K574">
        <v>-16.487695057619302</v>
      </c>
      <c r="L574">
        <f>(Table2[[#This Row],[6M Return vs Nifty]]-AVERAGE(Table2[6M Return vs Nifty]))/_xlfn.STDEV.P(Table2[6M Return vs Nifty])</f>
        <v>-0.75793762803956444</v>
      </c>
      <c r="M574">
        <v>-4.9589165880498696</v>
      </c>
      <c r="N574">
        <f>(Table2[[#This Row],[1W Return vs Nifty]]-AVERAGE(Table2[1W Return vs Nifty]))/_xlfn.STDEV.P(Table2[1W Return vs Nifty])</f>
        <v>-0.84045733608661577</v>
      </c>
      <c r="O574">
        <v>519.71</v>
      </c>
      <c r="P574">
        <v>514.40203068734195</v>
      </c>
      <c r="Q574">
        <v>503.92662863614697</v>
      </c>
      <c r="R574">
        <v>46.924202801316</v>
      </c>
      <c r="S574" s="1">
        <f>(Table2[[#This Row],[Close Price]]-Table2[[#This Row],[20D EMA]])/Table2[[#This Row],[20D EMA]]</f>
        <v>-8.9665390313830428E-3</v>
      </c>
      <c r="T574" s="1">
        <f>(Table2[[#This Row],[Close Price]]-Table2[[#This Row],[50D EMA]])/Table2[[#This Row],[50D EMA]]</f>
        <v>1.2596554329153636E-3</v>
      </c>
      <c r="U574" s="1">
        <f>(Table2[[#This Row],[Close Price]]-Table2[[#This Row],[200D EMA]])/Table2[[#This Row],[200D EMA]]</f>
        <v>2.2073394680407837E-2</v>
      </c>
      <c r="V574">
        <v>1.09063884638848</v>
      </c>
      <c r="W574">
        <v>509.95</v>
      </c>
      <c r="X574">
        <v>523</v>
      </c>
      <c r="Y574">
        <v>487.15</v>
      </c>
      <c r="Z574">
        <v>534</v>
      </c>
      <c r="AA574">
        <v>487.15</v>
      </c>
      <c r="AB574">
        <v>563</v>
      </c>
      <c r="AC574" s="1">
        <f>(Table2[[#This Row],[Close Price]]/Table2[[#This Row],[Day Low]])-1</f>
        <v>1.0000980488283018E-2</v>
      </c>
      <c r="AD574" s="1">
        <f>(Table2[[#This Row],[Day High]]/Table2[[#This Row],[Close Price]])-1</f>
        <v>1.5435394621881482E-2</v>
      </c>
      <c r="AE574" s="1">
        <f>(Table2[[#This Row],[Close Price]]/Table2[[#This Row],[Current Week Low]])-1</f>
        <v>5.7271887508980823E-2</v>
      </c>
      <c r="AF574" s="1">
        <f>(Table2[[#This Row],[Current Week High]]/Table2[[#This Row],[Close Price]])-1</f>
        <v>3.6792544413163819E-2</v>
      </c>
      <c r="AG574" s="1">
        <f>(Table2[[#This Row],[Close Price]]/Table2[[#This Row],[Current Month Low]])-1</f>
        <v>5.7271887508980823E-2</v>
      </c>
      <c r="AH574" s="1">
        <f>(Table2[[#This Row],[Current Month High]]/Table2[[#This Row],[Close Price]])-1</f>
        <v>9.309775749927196E-2</v>
      </c>
      <c r="AI574">
        <v>29.958256479953398</v>
      </c>
      <c r="AJ574">
        <v>31.709500063930399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-0.03</v>
      </c>
      <c r="AM574" t="s">
        <v>3120</v>
      </c>
      <c r="AN574">
        <v>-8.06</v>
      </c>
      <c r="AO574" t="s">
        <v>3120</v>
      </c>
      <c r="AP574">
        <v>4.2114165395575998E-2</v>
      </c>
      <c r="AQ574">
        <f>(Table2[[#This Row],[Sharpe Ratio]]-AVERAGE(Table2[Sharpe Ratio]))/_xlfn.STDEV.P(Table2[Sharpe Ratio])</f>
        <v>-0.23314754486309583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-2.7324935076077908</v>
      </c>
      <c r="AS574">
        <f>_xlfn.RANK.AVG(Table2[[#This Row],[1Y Return vs Nifty Z-Score]],Table2[1Y Return vs Nifty Z-Score])</f>
        <v>599</v>
      </c>
      <c r="AT574">
        <f>_xlfn.RANK.AVG(Table2[[#This Row],[6M Return vs Nifty Z-Score]],Table2[6M Return vs Nifty Z-Score])</f>
        <v>576</v>
      </c>
      <c r="AU574">
        <f>_xlfn.RANK.AVG(Table2[[#This Row],[Sharpe Ratio Z-Score]],Table2[Sharpe Ratio Z-Score])</f>
        <v>400</v>
      </c>
      <c r="AV574">
        <f>(Table2[[#This Row],[Rank 1Y]]+Table2[[#This Row],[Rank 6M]]+Table2[[#This Row],[Rank Sharpe]])/3</f>
        <v>525</v>
      </c>
    </row>
    <row r="575" spans="1:48" x14ac:dyDescent="0.3">
      <c r="A575" t="s">
        <v>1602</v>
      </c>
      <c r="B575" t="s">
        <v>1603</v>
      </c>
      <c r="C575" t="s">
        <v>3090</v>
      </c>
      <c r="D575" t="s">
        <v>297</v>
      </c>
      <c r="E575">
        <v>5469.2152127999998</v>
      </c>
      <c r="F575">
        <v>744.75</v>
      </c>
      <c r="G575">
        <v>-10.119692124843301</v>
      </c>
      <c r="H575">
        <f>(Table2[[#This Row],[1Y Return vs Nifty]]-AVERAGE(Table2[1Y Return vs Nifty]))/_xlfn.STDEV.P(Table2[1Y Return vs Nifty])</f>
        <v>-0.66282551196132233</v>
      </c>
      <c r="I575">
        <v>-6.2395333375547102</v>
      </c>
      <c r="J575">
        <f>(Table2[[#This Row],[1M Return vs Nifty]]-AVERAGE(Table2[1M Return vs Nifty]))/_xlfn.STDEV.P(Table2[1M Return vs Nifty])</f>
        <v>-0.46179487501514993</v>
      </c>
      <c r="K575">
        <v>-18.970979420939798</v>
      </c>
      <c r="L575">
        <f>(Table2[[#This Row],[6M Return vs Nifty]]-AVERAGE(Table2[6M Return vs Nifty]))/_xlfn.STDEV.P(Table2[6M Return vs Nifty])</f>
        <v>-0.84269823321660142</v>
      </c>
      <c r="M575">
        <v>-2.7447603217132999</v>
      </c>
      <c r="N575">
        <f>(Table2[[#This Row],[1W Return vs Nifty]]-AVERAGE(Table2[1W Return vs Nifty]))/_xlfn.STDEV.P(Table2[1W Return vs Nifty])</f>
        <v>-0.40172345488704891</v>
      </c>
      <c r="O575">
        <v>767.55</v>
      </c>
      <c r="P575">
        <v>773.13161891105801</v>
      </c>
      <c r="Q575">
        <v>761.89393951628801</v>
      </c>
      <c r="R575">
        <v>35.844018293306398</v>
      </c>
      <c r="S575" s="1">
        <f>(Table2[[#This Row],[Close Price]]-Table2[[#This Row],[20D EMA]])/Table2[[#This Row],[20D EMA]]</f>
        <v>-2.9704905217901055E-2</v>
      </c>
      <c r="T575" s="1">
        <f>(Table2[[#This Row],[Close Price]]-Table2[[#This Row],[50D EMA]])/Table2[[#This Row],[50D EMA]]</f>
        <v>-3.6709944615941348E-2</v>
      </c>
      <c r="U575" s="1">
        <f>(Table2[[#This Row],[Close Price]]-Table2[[#This Row],[200D EMA]])/Table2[[#This Row],[200D EMA]]</f>
        <v>-2.2501740238506655E-2</v>
      </c>
      <c r="V575">
        <v>0.957138219156206</v>
      </c>
      <c r="W575">
        <v>728.5</v>
      </c>
      <c r="X575">
        <v>762.5</v>
      </c>
      <c r="Y575">
        <v>723.25</v>
      </c>
      <c r="Z575">
        <v>775</v>
      </c>
      <c r="AA575">
        <v>723.25</v>
      </c>
      <c r="AB575">
        <v>801</v>
      </c>
      <c r="AC575" s="1">
        <f>(Table2[[#This Row],[Close Price]]/Table2[[#This Row],[Day Low]])-1</f>
        <v>2.2306108442004202E-2</v>
      </c>
      <c r="AD575" s="1">
        <f>(Table2[[#This Row],[Day High]]/Table2[[#This Row],[Close Price]])-1</f>
        <v>2.3833501174890914E-2</v>
      </c>
      <c r="AE575" s="1">
        <f>(Table2[[#This Row],[Close Price]]/Table2[[#This Row],[Current Week Low]])-1</f>
        <v>2.97269270653302E-2</v>
      </c>
      <c r="AF575" s="1">
        <f>(Table2[[#This Row],[Current Week High]]/Table2[[#This Row],[Close Price]])-1</f>
        <v>4.0617656931856372E-2</v>
      </c>
      <c r="AG575" s="1">
        <f>(Table2[[#This Row],[Close Price]]/Table2[[#This Row],[Current Month Low]])-1</f>
        <v>2.97269270653302E-2</v>
      </c>
      <c r="AH575" s="1">
        <f>(Table2[[#This Row],[Current Month High]]/Table2[[#This Row],[Close Price]])-1</f>
        <v>7.5528700906344337E-2</v>
      </c>
      <c r="AI575">
        <v>16.656596173212399</v>
      </c>
      <c r="AJ575">
        <v>19.542536115569799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-0.09</v>
      </c>
      <c r="AM575" t="s">
        <v>3120</v>
      </c>
      <c r="AN575">
        <v>-5.36</v>
      </c>
      <c r="AO575" t="s">
        <v>3120</v>
      </c>
      <c r="AP575">
        <v>3.7972248421105997E-2</v>
      </c>
      <c r="AQ575">
        <f>(Table2[[#This Row],[Sharpe Ratio]]-AVERAGE(Table2[Sharpe Ratio]))/_xlfn.STDEV.P(Table2[Sharpe Ratio])</f>
        <v>-0.28132999612484122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567</v>
      </c>
      <c r="AT575">
        <f>_xlfn.RANK.AVG(Table2[[#This Row],[6M Return vs Nifty Z-Score]],Table2[6M Return vs Nifty Z-Score])</f>
        <v>601</v>
      </c>
      <c r="AU575">
        <f>_xlfn.RANK.AVG(Table2[[#This Row],[Sharpe Ratio Z-Score]],Table2[Sharpe Ratio Z-Score])</f>
        <v>411</v>
      </c>
      <c r="AV575">
        <f>(Table2[[#This Row],[Rank 1Y]]+Table2[[#This Row],[Rank 6M]]+Table2[[#This Row],[Rank Sharpe]])/3</f>
        <v>526.33333333333337</v>
      </c>
    </row>
    <row r="576" spans="1:48" x14ac:dyDescent="0.3">
      <c r="A576" t="s">
        <v>33</v>
      </c>
      <c r="B576" t="s">
        <v>34</v>
      </c>
      <c r="C576" t="s">
        <v>3075</v>
      </c>
      <c r="D576" t="s">
        <v>21</v>
      </c>
      <c r="E576">
        <v>733421.35401300003</v>
      </c>
      <c r="F576">
        <v>1770.75</v>
      </c>
      <c r="G576">
        <v>2.8722479737900102</v>
      </c>
      <c r="H576">
        <f>(Table2[[#This Row],[1Y Return vs Nifty]]-AVERAGE(Table2[1Y Return vs Nifty]))/_xlfn.STDEV.P(Table2[1Y Return vs Nifty])</f>
        <v>-0.4653025752355423</v>
      </c>
      <c r="I576">
        <v>5.0322502122708004</v>
      </c>
      <c r="J576">
        <f>(Table2[[#This Row],[1M Return vs Nifty]]-AVERAGE(Table2[1M Return vs Nifty]))/_xlfn.STDEV.P(Table2[1M Return vs Nifty])</f>
        <v>0.59662033068021758</v>
      </c>
      <c r="K576">
        <v>-5.7931041822619598</v>
      </c>
      <c r="L576">
        <f>(Table2[[#This Row],[6M Return vs Nifty]]-AVERAGE(Table2[6M Return vs Nifty]))/_xlfn.STDEV.P(Table2[6M Return vs Nifty])</f>
        <v>-0.39290492856087245</v>
      </c>
      <c r="M576">
        <v>-4.5196450544018996</v>
      </c>
      <c r="N576">
        <f>(Table2[[#This Row],[1W Return vs Nifty]]-AVERAGE(Table2[1W Return vs Nifty]))/_xlfn.STDEV.P(Table2[1W Return vs Nifty])</f>
        <v>-0.75341591638739547</v>
      </c>
      <c r="O576">
        <v>1770.7</v>
      </c>
      <c r="P576">
        <v>1682.2558073261</v>
      </c>
      <c r="Q576">
        <v>1562.3975705001801</v>
      </c>
      <c r="R576">
        <v>45.972648549691002</v>
      </c>
      <c r="S576" s="1">
        <f>(Table2[[#This Row],[Close Price]]-Table2[[#This Row],[20D EMA]])/Table2[[#This Row],[20D EMA]]</f>
        <v>2.8237420229262169E-5</v>
      </c>
      <c r="T576" s="1">
        <f>(Table2[[#This Row],[Close Price]]-Table2[[#This Row],[50D EMA]])/Table2[[#This Row],[50D EMA]]</f>
        <v>5.2604480417612058E-2</v>
      </c>
      <c r="U576" s="1">
        <f>(Table2[[#This Row],[Close Price]]-Table2[[#This Row],[200D EMA]])/Table2[[#This Row],[200D EMA]]</f>
        <v>0.13335429690480044</v>
      </c>
      <c r="V576">
        <v>0.77174397403767803</v>
      </c>
      <c r="W576">
        <v>1756</v>
      </c>
      <c r="X576">
        <v>1780.75</v>
      </c>
      <c r="Y576">
        <v>1718.55</v>
      </c>
      <c r="Z576">
        <v>1797.9</v>
      </c>
      <c r="AA576">
        <v>1718.55</v>
      </c>
      <c r="AB576">
        <v>1867.9</v>
      </c>
      <c r="AC576" s="1">
        <f>(Table2[[#This Row],[Close Price]]/Table2[[#This Row],[Day Low]])-1</f>
        <v>8.3997722095672245E-3</v>
      </c>
      <c r="AD576" s="1">
        <f>(Table2[[#This Row],[Day High]]/Table2[[#This Row],[Close Price]])-1</f>
        <v>5.6473245799801841E-3</v>
      </c>
      <c r="AE576" s="1">
        <f>(Table2[[#This Row],[Close Price]]/Table2[[#This Row],[Current Week Low]])-1</f>
        <v>3.0374443571615561E-2</v>
      </c>
      <c r="AF576" s="1">
        <f>(Table2[[#This Row],[Current Week High]]/Table2[[#This Row],[Close Price]])-1</f>
        <v>1.5332486234646447E-2</v>
      </c>
      <c r="AG576" s="1">
        <f>(Table2[[#This Row],[Close Price]]/Table2[[#This Row],[Current Month Low]])-1</f>
        <v>3.0374443571615561E-2</v>
      </c>
      <c r="AH576" s="1">
        <f>(Table2[[#This Row],[Current Month High]]/Table2[[#This Row],[Close Price]])-1</f>
        <v>5.4863758294507958E-2</v>
      </c>
      <c r="AI576">
        <v>7.4685867570238598</v>
      </c>
      <c r="AJ576">
        <v>31.0065475529907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0.05</v>
      </c>
      <c r="AM576" t="s">
        <v>3121</v>
      </c>
      <c r="AN576">
        <v>-3.45</v>
      </c>
      <c r="AO576" t="s">
        <v>3120</v>
      </c>
      <c r="AP576">
        <v>-5.5319011098204002E-2</v>
      </c>
      <c r="AQ576">
        <f>(Table2[[#This Row],[Sharpe Ratio]]-AVERAGE(Table2[Sharpe Ratio]))/_xlfn.STDEV.P(Table2[Sharpe Ratio])</f>
        <v>-1.3665766567031055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-2.3815797462066977</v>
      </c>
      <c r="AS576">
        <f>_xlfn.RANK.AVG(Table2[[#This Row],[1Y Return vs Nifty Z-Score]],Table2[1Y Return vs Nifty Z-Score])</f>
        <v>464</v>
      </c>
      <c r="AT576">
        <f>_xlfn.RANK.AVG(Table2[[#This Row],[6M Return vs Nifty Z-Score]],Table2[6M Return vs Nifty Z-Score])</f>
        <v>446</v>
      </c>
      <c r="AU576">
        <f>_xlfn.RANK.AVG(Table2[[#This Row],[Sharpe Ratio Z-Score]],Table2[Sharpe Ratio Z-Score])</f>
        <v>670</v>
      </c>
      <c r="AV576">
        <f>(Table2[[#This Row],[Rank 1Y]]+Table2[[#This Row],[Rank 6M]]+Table2[[#This Row],[Rank Sharpe]])/3</f>
        <v>526.66666666666663</v>
      </c>
    </row>
    <row r="577" spans="1:48" x14ac:dyDescent="0.3">
      <c r="A577" t="s">
        <v>1305</v>
      </c>
      <c r="B577" t="s">
        <v>1306</v>
      </c>
      <c r="C577" t="s">
        <v>3075</v>
      </c>
      <c r="D577" t="s">
        <v>21</v>
      </c>
      <c r="E577">
        <v>8434.0340769750001</v>
      </c>
      <c r="F577">
        <v>2733.25</v>
      </c>
      <c r="G577">
        <v>10.0425530872112</v>
      </c>
      <c r="H577">
        <f>(Table2[[#This Row],[1Y Return vs Nifty]]-AVERAGE(Table2[1Y Return vs Nifty]))/_xlfn.STDEV.P(Table2[1Y Return vs Nifty])</f>
        <v>-0.35628885500050067</v>
      </c>
      <c r="I577">
        <v>-1.61335128533894</v>
      </c>
      <c r="J577">
        <f>(Table2[[#This Row],[1M Return vs Nifty]]-AVERAGE(Table2[1M Return vs Nifty]))/_xlfn.STDEV.P(Table2[1M Return vs Nifty])</f>
        <v>-2.7398543082749631E-2</v>
      </c>
      <c r="K577">
        <v>-18.1296495667866</v>
      </c>
      <c r="L577">
        <f>(Table2[[#This Row],[6M Return vs Nifty]]-AVERAGE(Table2[6M Return vs Nifty]))/_xlfn.STDEV.P(Table2[6M Return vs Nifty])</f>
        <v>-0.81398157529177972</v>
      </c>
      <c r="M577">
        <v>0.65843259908776897</v>
      </c>
      <c r="N577">
        <f>(Table2[[#This Row],[1W Return vs Nifty]]-AVERAGE(Table2[1W Return vs Nifty]))/_xlfn.STDEV.P(Table2[1W Return vs Nifty])</f>
        <v>0.27261740411850999</v>
      </c>
      <c r="O577">
        <v>2797.68</v>
      </c>
      <c r="P577">
        <v>2746.6789170526799</v>
      </c>
      <c r="Q577">
        <v>2603.5750349590699</v>
      </c>
      <c r="R577">
        <v>36.238000364539602</v>
      </c>
      <c r="S577" s="1">
        <f>(Table2[[#This Row],[Close Price]]-Table2[[#This Row],[20D EMA]])/Table2[[#This Row],[20D EMA]]</f>
        <v>-2.3029796116782419E-2</v>
      </c>
      <c r="T577" s="1">
        <f>(Table2[[#This Row],[Close Price]]-Table2[[#This Row],[50D EMA]])/Table2[[#This Row],[50D EMA]]</f>
        <v>-4.8891470238136957E-3</v>
      </c>
      <c r="U577" s="1">
        <f>(Table2[[#This Row],[Close Price]]-Table2[[#This Row],[200D EMA]])/Table2[[#This Row],[200D EMA]]</f>
        <v>4.9806501944342364E-2</v>
      </c>
      <c r="V577">
        <v>0.68390950833036501</v>
      </c>
      <c r="W577">
        <v>2722</v>
      </c>
      <c r="X577">
        <v>2862</v>
      </c>
      <c r="Y577">
        <v>2722</v>
      </c>
      <c r="Z577">
        <v>2917.9</v>
      </c>
      <c r="AA577">
        <v>2722</v>
      </c>
      <c r="AB577">
        <v>2917.9</v>
      </c>
      <c r="AC577" s="1">
        <f>(Table2[[#This Row],[Close Price]]/Table2[[#This Row],[Day Low]])-1</f>
        <v>4.1329904481999247E-3</v>
      </c>
      <c r="AD577" s="1">
        <f>(Table2[[#This Row],[Day High]]/Table2[[#This Row],[Close Price]])-1</f>
        <v>4.7105094667520442E-2</v>
      </c>
      <c r="AE577" s="1">
        <f>(Table2[[#This Row],[Close Price]]/Table2[[#This Row],[Current Week Low]])-1</f>
        <v>4.1329904481999247E-3</v>
      </c>
      <c r="AF577" s="1">
        <f>(Table2[[#This Row],[Current Week High]]/Table2[[#This Row],[Close Price]])-1</f>
        <v>6.7556937711515719E-2</v>
      </c>
      <c r="AG577" s="1">
        <f>(Table2[[#This Row],[Close Price]]/Table2[[#This Row],[Current Month Low]])-1</f>
        <v>4.1329904481999247E-3</v>
      </c>
      <c r="AH577" s="1">
        <f>(Table2[[#This Row],[Current Month High]]/Table2[[#This Row],[Close Price]])-1</f>
        <v>6.7556937711515719E-2</v>
      </c>
      <c r="AI577">
        <v>15.0644836732827</v>
      </c>
      <c r="AJ577">
        <v>34.656123756035001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-0.05</v>
      </c>
      <c r="AM577" t="s">
        <v>3120</v>
      </c>
      <c r="AN577">
        <v>0.96</v>
      </c>
      <c r="AO577" t="s">
        <v>3121</v>
      </c>
      <c r="AP577">
        <v>-3.7977400761619999E-3</v>
      </c>
      <c r="AQ577">
        <f>(Table2[[#This Row],[Sharpe Ratio]]-AVERAGE(Table2[Sharpe Ratio]))/_xlfn.STDEV.P(Table2[Sharpe Ratio])</f>
        <v>-0.76723554357507984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-1.6922871128315999</v>
      </c>
      <c r="AS577">
        <f>_xlfn.RANK.AVG(Table2[[#This Row],[1Y Return vs Nifty Z-Score]],Table2[1Y Return vs Nifty Z-Score])</f>
        <v>416</v>
      </c>
      <c r="AT577">
        <f>_xlfn.RANK.AVG(Table2[[#This Row],[6M Return vs Nifty Z-Score]],Table2[6M Return vs Nifty Z-Score])</f>
        <v>590</v>
      </c>
      <c r="AU577">
        <f>_xlfn.RANK.AVG(Table2[[#This Row],[Sharpe Ratio Z-Score]],Table2[Sharpe Ratio Z-Score])</f>
        <v>580</v>
      </c>
      <c r="AV577">
        <f>(Table2[[#This Row],[Rank 1Y]]+Table2[[#This Row],[Rank 6M]]+Table2[[#This Row],[Rank Sharpe]])/3</f>
        <v>528.66666666666663</v>
      </c>
    </row>
    <row r="578" spans="1:48" x14ac:dyDescent="0.3">
      <c r="A578" t="s">
        <v>892</v>
      </c>
      <c r="B578" t="s">
        <v>893</v>
      </c>
      <c r="C578" t="s">
        <v>3075</v>
      </c>
      <c r="D578" t="s">
        <v>21</v>
      </c>
      <c r="E578">
        <v>16701.166556159998</v>
      </c>
      <c r="F578">
        <v>601.6</v>
      </c>
      <c r="G578">
        <v>-7.7373358787232096</v>
      </c>
      <c r="H578">
        <f>(Table2[[#This Row],[1Y Return vs Nifty]]-AVERAGE(Table2[1Y Return vs Nifty]))/_xlfn.STDEV.P(Table2[1Y Return vs Nifty])</f>
        <v>-0.62660536327774374</v>
      </c>
      <c r="I578">
        <v>-2.1822652483440601</v>
      </c>
      <c r="J578">
        <f>(Table2[[#This Row],[1M Return vs Nifty]]-AVERAGE(Table2[1M Return vs Nifty]))/_xlfn.STDEV.P(Table2[1M Return vs Nifty])</f>
        <v>-8.0819298237895618E-2</v>
      </c>
      <c r="K578">
        <v>-36.355839812139102</v>
      </c>
      <c r="L578">
        <f>(Table2[[#This Row],[6M Return vs Nifty]]-AVERAGE(Table2[6M Return vs Nifty]))/_xlfn.STDEV.P(Table2[6M Return vs Nifty])</f>
        <v>-1.4360862919671544</v>
      </c>
      <c r="M578">
        <v>-5.5899531993894698</v>
      </c>
      <c r="N578">
        <f>(Table2[[#This Row],[1W Return vs Nifty]]-AVERAGE(Table2[1W Return vs Nifty]))/_xlfn.STDEV.P(Table2[1W Return vs Nifty])</f>
        <v>-0.96549690347456674</v>
      </c>
      <c r="O578">
        <v>659.01</v>
      </c>
      <c r="P578">
        <v>644.68906963516804</v>
      </c>
      <c r="Q578">
        <v>636.62731887672101</v>
      </c>
      <c r="R578">
        <v>30.606149806386799</v>
      </c>
      <c r="S578" s="1">
        <f>(Table2[[#This Row],[Close Price]]-Table2[[#This Row],[20D EMA]])/Table2[[#This Row],[20D EMA]]</f>
        <v>-8.711552176749969E-2</v>
      </c>
      <c r="T578" s="1">
        <f>(Table2[[#This Row],[Close Price]]-Table2[[#This Row],[50D EMA]])/Table2[[#This Row],[50D EMA]]</f>
        <v>-6.6836978730773711E-2</v>
      </c>
      <c r="U578" s="1">
        <f>(Table2[[#This Row],[Close Price]]-Table2[[#This Row],[200D EMA]])/Table2[[#This Row],[200D EMA]]</f>
        <v>-5.5020131618800053E-2</v>
      </c>
      <c r="V578">
        <v>0.99447780557976295</v>
      </c>
      <c r="W578">
        <v>596.04999999999995</v>
      </c>
      <c r="X578">
        <v>632.95000000000005</v>
      </c>
      <c r="Y578">
        <v>596.04999999999995</v>
      </c>
      <c r="Z578">
        <v>664.2</v>
      </c>
      <c r="AA578">
        <v>596.04999999999995</v>
      </c>
      <c r="AB578">
        <v>730</v>
      </c>
      <c r="AC578" s="1">
        <f>(Table2[[#This Row],[Close Price]]/Table2[[#This Row],[Day Low]])-1</f>
        <v>9.3112993876354189E-3</v>
      </c>
      <c r="AD578" s="1">
        <f>(Table2[[#This Row],[Day High]]/Table2[[#This Row],[Close Price]])-1</f>
        <v>5.2111037234042534E-2</v>
      </c>
      <c r="AE578" s="1">
        <f>(Table2[[#This Row],[Close Price]]/Table2[[#This Row],[Current Week Low]])-1</f>
        <v>9.3112993876354189E-3</v>
      </c>
      <c r="AF578" s="1">
        <f>(Table2[[#This Row],[Current Week High]]/Table2[[#This Row],[Close Price]])-1</f>
        <v>0.10405585106382986</v>
      </c>
      <c r="AG578" s="1">
        <f>(Table2[[#This Row],[Close Price]]/Table2[[#This Row],[Current Month Low]])-1</f>
        <v>9.3112993876354189E-3</v>
      </c>
      <c r="AH578" s="1">
        <f>(Table2[[#This Row],[Current Month High]]/Table2[[#This Row],[Close Price]])-1</f>
        <v>0.21343085106382964</v>
      </c>
      <c r="AI578">
        <v>44.614361702127603</v>
      </c>
      <c r="AJ578">
        <v>28.1090289608177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0</v>
      </c>
      <c r="AM578" t="s">
        <v>3122</v>
      </c>
      <c r="AN578">
        <v>-18.440000000000001</v>
      </c>
      <c r="AO578" t="s">
        <v>3120</v>
      </c>
      <c r="AP578">
        <v>6.5067297771308E-2</v>
      </c>
      <c r="AQ578">
        <f>(Table2[[#This Row],[Sharpe Ratio]]-AVERAGE(Table2[Sharpe Ratio]))/_xlfn.STDEV.P(Table2[Sharpe Ratio])</f>
        <v>3.3863645562712624E-2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-3.0751442113946479</v>
      </c>
      <c r="AS578">
        <f>_xlfn.RANK.AVG(Table2[[#This Row],[1Y Return vs Nifty Z-Score]],Table2[1Y Return vs Nifty Z-Score])</f>
        <v>546</v>
      </c>
      <c r="AT578">
        <f>_xlfn.RANK.AVG(Table2[[#This Row],[6M Return vs Nifty Z-Score]],Table2[6M Return vs Nifty Z-Score])</f>
        <v>711</v>
      </c>
      <c r="AU578">
        <f>_xlfn.RANK.AVG(Table2[[#This Row],[Sharpe Ratio Z-Score]],Table2[Sharpe Ratio Z-Score])</f>
        <v>336</v>
      </c>
      <c r="AV578">
        <f>(Table2[[#This Row],[Rank 1Y]]+Table2[[#This Row],[Rank 6M]]+Table2[[#This Row],[Rank Sharpe]])/3</f>
        <v>531</v>
      </c>
    </row>
    <row r="579" spans="1:48" x14ac:dyDescent="0.3">
      <c r="A579" t="s">
        <v>467</v>
      </c>
      <c r="B579" t="s">
        <v>468</v>
      </c>
      <c r="C579" t="s">
        <v>605</v>
      </c>
      <c r="D579" t="s">
        <v>469</v>
      </c>
      <c r="E579">
        <v>44845.098496289997</v>
      </c>
      <c r="F579">
        <v>40205.85</v>
      </c>
      <c r="G579">
        <v>-21.137494277281402</v>
      </c>
      <c r="H579">
        <f>(Table2[[#This Row],[1Y Return vs Nifty]]-AVERAGE(Table2[1Y Return vs Nifty]))/_xlfn.STDEV.P(Table2[1Y Return vs Nifty])</f>
        <v>-0.83033464615461572</v>
      </c>
      <c r="I579">
        <v>2.3343745212286402</v>
      </c>
      <c r="J579">
        <f>(Table2[[#This Row],[1M Return vs Nifty]]-AVERAGE(Table2[1M Return vs Nifty]))/_xlfn.STDEV.P(Table2[1M Return vs Nifty])</f>
        <v>0.34329106456606095</v>
      </c>
      <c r="K579">
        <v>-1.1200685195656299</v>
      </c>
      <c r="L579">
        <f>(Table2[[#This Row],[6M Return vs Nifty]]-AVERAGE(Table2[6M Return vs Nifty]))/_xlfn.STDEV.P(Table2[6M Return vs Nifty])</f>
        <v>-0.23340272388609637</v>
      </c>
      <c r="M579">
        <v>-2.05177927721572</v>
      </c>
      <c r="N579">
        <f>(Table2[[#This Row],[1W Return vs Nifty]]-AVERAGE(Table2[1W Return vs Nifty]))/_xlfn.STDEV.P(Table2[1W Return vs Nifty])</f>
        <v>-0.26440963116439331</v>
      </c>
      <c r="O579">
        <v>40930.370000000003</v>
      </c>
      <c r="P579">
        <v>39733.345246631798</v>
      </c>
      <c r="Q579">
        <v>38099.806351664003</v>
      </c>
      <c r="R579">
        <v>36.900424105328398</v>
      </c>
      <c r="S579" s="1">
        <f>(Table2[[#This Row],[Close Price]]-Table2[[#This Row],[20D EMA]])/Table2[[#This Row],[20D EMA]]</f>
        <v>-1.7701281468992438E-2</v>
      </c>
      <c r="T579" s="1">
        <f>(Table2[[#This Row],[Close Price]]-Table2[[#This Row],[50D EMA]])/Table2[[#This Row],[50D EMA]]</f>
        <v>1.1891894589677298E-2</v>
      </c>
      <c r="U579" s="1">
        <f>(Table2[[#This Row],[Close Price]]-Table2[[#This Row],[200D EMA]])/Table2[[#This Row],[200D EMA]]</f>
        <v>5.5277017129616308E-2</v>
      </c>
      <c r="V579">
        <v>0.91676251539697695</v>
      </c>
      <c r="W579">
        <v>39586.5</v>
      </c>
      <c r="X579">
        <v>40950</v>
      </c>
      <c r="Y579">
        <v>39586.5</v>
      </c>
      <c r="Z579">
        <v>42386.85</v>
      </c>
      <c r="AA579">
        <v>39586.5</v>
      </c>
      <c r="AB579">
        <v>42922</v>
      </c>
      <c r="AC579" s="1">
        <f>(Table2[[#This Row],[Close Price]]/Table2[[#This Row],[Day Low]])-1</f>
        <v>1.5645485203289011E-2</v>
      </c>
      <c r="AD579" s="1">
        <f>(Table2[[#This Row],[Day High]]/Table2[[#This Row],[Close Price]])-1</f>
        <v>1.8508500628639846E-2</v>
      </c>
      <c r="AE579" s="1">
        <f>(Table2[[#This Row],[Close Price]]/Table2[[#This Row],[Current Week Low]])-1</f>
        <v>1.5645485203289011E-2</v>
      </c>
      <c r="AF579" s="1">
        <f>(Table2[[#This Row],[Current Week High]]/Table2[[#This Row],[Close Price]])-1</f>
        <v>5.4245837359488736E-2</v>
      </c>
      <c r="AG579" s="1">
        <f>(Table2[[#This Row],[Close Price]]/Table2[[#This Row],[Current Month Low]])-1</f>
        <v>1.5645485203289011E-2</v>
      </c>
      <c r="AH579" s="1">
        <f>(Table2[[#This Row],[Current Month High]]/Table2[[#This Row],[Close Price]])-1</f>
        <v>6.7556089474541725E-2</v>
      </c>
      <c r="AI579">
        <v>6.7556089474541698</v>
      </c>
      <c r="AJ579">
        <v>21.5778325100808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0.01</v>
      </c>
      <c r="AM579" t="s">
        <v>3121</v>
      </c>
      <c r="AN579">
        <v>-1.95</v>
      </c>
      <c r="AO579" t="s">
        <v>3120</v>
      </c>
      <c r="AP579">
        <v>-8.1015306749340002E-3</v>
      </c>
      <c r="AQ579">
        <f>(Table2[[#This Row],[Sharpe Ratio]]-AVERAGE(Table2[Sharpe Ratio]))/_xlfn.STDEV.P(Table2[Sharpe Ratio])</f>
        <v>-0.81730105238277972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-1.8021569890218241</v>
      </c>
      <c r="AS579">
        <f>_xlfn.RANK.AVG(Table2[[#This Row],[1Y Return vs Nifty Z-Score]],Table2[1Y Return vs Nifty Z-Score])</f>
        <v>621</v>
      </c>
      <c r="AT579">
        <f>_xlfn.RANK.AVG(Table2[[#This Row],[6M Return vs Nifty Z-Score]],Table2[6M Return vs Nifty Z-Score])</f>
        <v>388</v>
      </c>
      <c r="AU579">
        <f>_xlfn.RANK.AVG(Table2[[#This Row],[Sharpe Ratio Z-Score]],Table2[Sharpe Ratio Z-Score])</f>
        <v>585</v>
      </c>
      <c r="AV579">
        <f>(Table2[[#This Row],[Rank 1Y]]+Table2[[#This Row],[Rank 6M]]+Table2[[#This Row],[Rank Sharpe]])/3</f>
        <v>531.33333333333337</v>
      </c>
    </row>
    <row r="580" spans="1:48" x14ac:dyDescent="0.3">
      <c r="A580" t="s">
        <v>1887</v>
      </c>
      <c r="B580" t="s">
        <v>1888</v>
      </c>
      <c r="C580" t="s">
        <v>3087</v>
      </c>
      <c r="D580" t="s">
        <v>297</v>
      </c>
      <c r="E580">
        <v>3676.21426251</v>
      </c>
      <c r="F580">
        <v>1171.05</v>
      </c>
      <c r="G580">
        <v>-31.033319705638402</v>
      </c>
      <c r="H580">
        <f>(Table2[[#This Row],[1Y Return vs Nifty]]-AVERAGE(Table2[1Y Return vs Nifty]))/_xlfn.STDEV.P(Table2[1Y Return vs Nifty])</f>
        <v>-0.98078580934465731</v>
      </c>
      <c r="I580">
        <v>9.7345760372578205</v>
      </c>
      <c r="J580">
        <f>(Table2[[#This Row],[1M Return vs Nifty]]-AVERAGE(Table2[1M Return vs Nifty]))/_xlfn.STDEV.P(Table2[1M Return vs Nifty])</f>
        <v>1.0381665272781215</v>
      </c>
      <c r="K580">
        <v>7.8964306819472103</v>
      </c>
      <c r="L580">
        <f>(Table2[[#This Row],[6M Return vs Nifty]]-AVERAGE(Table2[6M Return vs Nifty]))/_xlfn.STDEV.P(Table2[6M Return vs Nifty])</f>
        <v>7.4352577998299405E-2</v>
      </c>
      <c r="M580">
        <v>1.59940718418467</v>
      </c>
      <c r="N580">
        <f>(Table2[[#This Row],[1W Return vs Nifty]]-AVERAGE(Table2[1W Return vs Nifty]))/_xlfn.STDEV.P(Table2[1W Return vs Nifty])</f>
        <v>0.45907101541342338</v>
      </c>
      <c r="O580">
        <v>1100.4000000000001</v>
      </c>
      <c r="P580">
        <v>1030.1372807027101</v>
      </c>
      <c r="Q580">
        <v>1018.98140249929</v>
      </c>
      <c r="R580">
        <v>66.2627216047226</v>
      </c>
      <c r="S580" s="1">
        <f>(Table2[[#This Row],[Close Price]]-Table2[[#This Row],[20D EMA]])/Table2[[#This Row],[20D EMA]]</f>
        <v>6.4203925845147086E-2</v>
      </c>
      <c r="T580" s="1">
        <f>(Table2[[#This Row],[Close Price]]-Table2[[#This Row],[50D EMA]])/Table2[[#This Row],[50D EMA]]</f>
        <v>0.13679023362902271</v>
      </c>
      <c r="U580" s="1">
        <f>(Table2[[#This Row],[Close Price]]-Table2[[#This Row],[200D EMA]])/Table2[[#This Row],[200D EMA]]</f>
        <v>0.14923589098655404</v>
      </c>
      <c r="V580">
        <v>1.4355713149267</v>
      </c>
      <c r="W580">
        <v>1164.95</v>
      </c>
      <c r="X580">
        <v>1209.7</v>
      </c>
      <c r="Y580">
        <v>1085.05</v>
      </c>
      <c r="Z580">
        <v>1209.7</v>
      </c>
      <c r="AA580">
        <v>1085.05</v>
      </c>
      <c r="AB580">
        <v>1209.7</v>
      </c>
      <c r="AC580" s="1">
        <f>(Table2[[#This Row],[Close Price]]/Table2[[#This Row],[Day Low]])-1</f>
        <v>5.2362762350315339E-3</v>
      </c>
      <c r="AD580" s="1">
        <f>(Table2[[#This Row],[Day High]]/Table2[[#This Row],[Close Price]])-1</f>
        <v>3.3004568549592328E-2</v>
      </c>
      <c r="AE580" s="1">
        <f>(Table2[[#This Row],[Close Price]]/Table2[[#This Row],[Current Week Low]])-1</f>
        <v>7.9259020321644114E-2</v>
      </c>
      <c r="AF580" s="1">
        <f>(Table2[[#This Row],[Current Week High]]/Table2[[#This Row],[Close Price]])-1</f>
        <v>3.3004568549592328E-2</v>
      </c>
      <c r="AG580" s="1">
        <f>(Table2[[#This Row],[Close Price]]/Table2[[#This Row],[Current Month Low]])-1</f>
        <v>7.9259020321644114E-2</v>
      </c>
      <c r="AH580" s="1">
        <f>(Table2[[#This Row],[Current Month High]]/Table2[[#This Row],[Close Price]])-1</f>
        <v>3.3004568549592328E-2</v>
      </c>
      <c r="AI580">
        <v>8.7229409504291109</v>
      </c>
      <c r="AJ580">
        <v>55.7972460586709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0.23</v>
      </c>
      <c r="AM580" t="s">
        <v>3121</v>
      </c>
      <c r="AN580">
        <v>9.92</v>
      </c>
      <c r="AO580" t="s">
        <v>3121</v>
      </c>
      <c r="AP580">
        <v>-4.1652524352532999E-2</v>
      </c>
      <c r="AQ580">
        <f>(Table2[[#This Row],[Sharpe Ratio]]-AVERAGE(Table2[Sharpe Ratio]))/_xlfn.STDEV.P(Table2[Sharpe Ratio])</f>
        <v>-1.2075959635599645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-0.61679165221477739</v>
      </c>
      <c r="AS580">
        <f>_xlfn.RANK.AVG(Table2[[#This Row],[1Y Return vs Nifty Z-Score]],Table2[1Y Return vs Nifty Z-Score])</f>
        <v>656</v>
      </c>
      <c r="AT580">
        <f>_xlfn.RANK.AVG(Table2[[#This Row],[6M Return vs Nifty Z-Score]],Table2[6M Return vs Nifty Z-Score])</f>
        <v>293</v>
      </c>
      <c r="AU580">
        <f>_xlfn.RANK.AVG(Table2[[#This Row],[Sharpe Ratio Z-Score]],Table2[Sharpe Ratio Z-Score])</f>
        <v>645</v>
      </c>
      <c r="AV580">
        <f>(Table2[[#This Row],[Rank 1Y]]+Table2[[#This Row],[Rank 6M]]+Table2[[#This Row],[Rank Sharpe]])/3</f>
        <v>531.33333333333337</v>
      </c>
    </row>
    <row r="581" spans="1:48" x14ac:dyDescent="0.3">
      <c r="A581" t="s">
        <v>481</v>
      </c>
      <c r="B581" t="s">
        <v>482</v>
      </c>
      <c r="C581" t="s">
        <v>3074</v>
      </c>
      <c r="D581" t="s">
        <v>176</v>
      </c>
      <c r="E581">
        <v>42039.984933749998</v>
      </c>
      <c r="F581">
        <v>610.70000000000005</v>
      </c>
      <c r="G581">
        <v>5.25403327469221</v>
      </c>
      <c r="H581">
        <f>(Table2[[#This Row],[1Y Return vs Nifty]]-AVERAGE(Table2[1Y Return vs Nifty]))/_xlfn.STDEV.P(Table2[1Y Return vs Nifty])</f>
        <v>-0.42909110691650437</v>
      </c>
      <c r="I581">
        <v>-5.7735233287941901</v>
      </c>
      <c r="J581">
        <f>(Table2[[#This Row],[1M Return vs Nifty]]-AVERAGE(Table2[1M Return vs Nifty]))/_xlfn.STDEV.P(Table2[1M Return vs Nifty])</f>
        <v>-0.4180367530552937</v>
      </c>
      <c r="K581">
        <v>-7.0980675247853799</v>
      </c>
      <c r="L581">
        <f>(Table2[[#This Row],[6M Return vs Nifty]]-AVERAGE(Table2[6M Return vs Nifty]))/_xlfn.STDEV.P(Table2[6M Return vs Nifty])</f>
        <v>-0.4374465381646287</v>
      </c>
      <c r="M581">
        <v>-3.5816705867889902</v>
      </c>
      <c r="N581">
        <f>(Table2[[#This Row],[1W Return vs Nifty]]-AVERAGE(Table2[1W Return vs Nifty]))/_xlfn.STDEV.P(Table2[1W Return vs Nifty])</f>
        <v>-0.56755677676903815</v>
      </c>
      <c r="O581">
        <v>640.86</v>
      </c>
      <c r="P581">
        <v>624.09082783713802</v>
      </c>
      <c r="Q581">
        <v>560.31494691252703</v>
      </c>
      <c r="R581">
        <v>26.118483410904702</v>
      </c>
      <c r="S581" s="1">
        <f>(Table2[[#This Row],[Close Price]]-Table2[[#This Row],[20D EMA]])/Table2[[#This Row],[20D EMA]]</f>
        <v>-4.7061760758980067E-2</v>
      </c>
      <c r="T581" s="1">
        <f>(Table2[[#This Row],[Close Price]]-Table2[[#This Row],[50D EMA]])/Table2[[#This Row],[50D EMA]]</f>
        <v>-2.1456536837026599E-2</v>
      </c>
      <c r="U581" s="1">
        <f>(Table2[[#This Row],[Close Price]]-Table2[[#This Row],[200D EMA]])/Table2[[#This Row],[200D EMA]]</f>
        <v>8.992273607032443E-2</v>
      </c>
      <c r="V581">
        <v>0.99625125347575505</v>
      </c>
      <c r="W581">
        <v>598.1</v>
      </c>
      <c r="X581">
        <v>619.9</v>
      </c>
      <c r="Y581">
        <v>598.1</v>
      </c>
      <c r="Z581">
        <v>665</v>
      </c>
      <c r="AA581">
        <v>598.1</v>
      </c>
      <c r="AB581">
        <v>682.75</v>
      </c>
      <c r="AC581" s="1">
        <f>(Table2[[#This Row],[Close Price]]/Table2[[#This Row],[Day Low]])-1</f>
        <v>2.1066711252299086E-2</v>
      </c>
      <c r="AD581" s="1">
        <f>(Table2[[#This Row],[Day High]]/Table2[[#This Row],[Close Price]])-1</f>
        <v>1.5064679875552489E-2</v>
      </c>
      <c r="AE581" s="1">
        <f>(Table2[[#This Row],[Close Price]]/Table2[[#This Row],[Current Week Low]])-1</f>
        <v>2.1066711252299086E-2</v>
      </c>
      <c r="AF581" s="1">
        <f>(Table2[[#This Row],[Current Week High]]/Table2[[#This Row],[Close Price]])-1</f>
        <v>8.8914360569837703E-2</v>
      </c>
      <c r="AG581" s="1">
        <f>(Table2[[#This Row],[Close Price]]/Table2[[#This Row],[Current Month Low]])-1</f>
        <v>2.1066711252299086E-2</v>
      </c>
      <c r="AH581" s="1">
        <f>(Table2[[#This Row],[Current Month High]]/Table2[[#This Row],[Close Price]])-1</f>
        <v>0.11797936793843133</v>
      </c>
      <c r="AI581">
        <v>12.5429834616014</v>
      </c>
      <c r="AJ581">
        <v>53.809343911346097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0.05</v>
      </c>
      <c r="AM581" t="s">
        <v>3121</v>
      </c>
      <c r="AN581">
        <v>-5.87</v>
      </c>
      <c r="AO581" t="s">
        <v>3120</v>
      </c>
      <c r="AP581">
        <v>-7.0884615700917003E-2</v>
      </c>
      <c r="AQ581">
        <f>(Table2[[#This Row],[Sharpe Ratio]]-AVERAGE(Table2[Sharpe Ratio]))/_xlfn.STDEV.P(Table2[Sharpe Ratio])</f>
        <v>-1.5476495728799895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-3.3997807477854547</v>
      </c>
      <c r="AS581">
        <f>_xlfn.RANK.AVG(Table2[[#This Row],[1Y Return vs Nifty Z-Score]],Table2[1Y Return vs Nifty Z-Score])</f>
        <v>446</v>
      </c>
      <c r="AT581">
        <f>_xlfn.RANK.AVG(Table2[[#This Row],[6M Return vs Nifty Z-Score]],Table2[6M Return vs Nifty Z-Score])</f>
        <v>459</v>
      </c>
      <c r="AU581">
        <f>_xlfn.RANK.AVG(Table2[[#This Row],[Sharpe Ratio Z-Score]],Table2[Sharpe Ratio Z-Score])</f>
        <v>691</v>
      </c>
      <c r="AV581">
        <f>(Table2[[#This Row],[Rank 1Y]]+Table2[[#This Row],[Rank 6M]]+Table2[[#This Row],[Rank Sharpe]])/3</f>
        <v>532</v>
      </c>
    </row>
    <row r="582" spans="1:48" x14ac:dyDescent="0.3">
      <c r="A582" t="s">
        <v>38</v>
      </c>
      <c r="B582" t="s">
        <v>39</v>
      </c>
      <c r="C582" t="s">
        <v>3078</v>
      </c>
      <c r="D582" t="s">
        <v>40</v>
      </c>
      <c r="E582">
        <v>645479.71149664</v>
      </c>
      <c r="F582">
        <v>2747.2</v>
      </c>
      <c r="G582">
        <v>-16.4773882483967</v>
      </c>
      <c r="H582">
        <f>(Table2[[#This Row],[1Y Return vs Nifty]]-AVERAGE(Table2[1Y Return vs Nifty]))/_xlfn.STDEV.P(Table2[1Y Return vs Nifty])</f>
        <v>-0.75948473295530461</v>
      </c>
      <c r="I582">
        <v>5.70262875546128</v>
      </c>
      <c r="J582">
        <f>(Table2[[#This Row],[1M Return vs Nifty]]-AVERAGE(Table2[1M Return vs Nifty]))/_xlfn.STDEV.P(Table2[1M Return vs Nifty])</f>
        <v>0.65956856247940754</v>
      </c>
      <c r="K582">
        <v>1.45899587872262</v>
      </c>
      <c r="L582">
        <f>(Table2[[#This Row],[6M Return vs Nifty]]-AVERAGE(Table2[6M Return vs Nifty]))/_xlfn.STDEV.P(Table2[6M Return vs Nifty])</f>
        <v>-0.1453729104590267</v>
      </c>
      <c r="M582">
        <v>1.6113081773169999</v>
      </c>
      <c r="N582">
        <f>(Table2[[#This Row],[1W Return vs Nifty]]-AVERAGE(Table2[1W Return vs Nifty]))/_xlfn.STDEV.P(Table2[1W Return vs Nifty])</f>
        <v>0.46142919084415551</v>
      </c>
      <c r="O582">
        <v>2693.88</v>
      </c>
      <c r="P582">
        <v>2598.4952503351001</v>
      </c>
      <c r="Q582">
        <v>2491.3626359323998</v>
      </c>
      <c r="R582">
        <v>64.769323692141697</v>
      </c>
      <c r="S582" s="1">
        <f>(Table2[[#This Row],[Close Price]]-Table2[[#This Row],[20D EMA]])/Table2[[#This Row],[20D EMA]]</f>
        <v>1.979301230938264E-2</v>
      </c>
      <c r="T582" s="1">
        <f>(Table2[[#This Row],[Close Price]]-Table2[[#This Row],[50D EMA]])/Table2[[#This Row],[50D EMA]]</f>
        <v>5.7227254752812373E-2</v>
      </c>
      <c r="U582" s="1">
        <f>(Table2[[#This Row],[Close Price]]-Table2[[#This Row],[200D EMA]])/Table2[[#This Row],[200D EMA]]</f>
        <v>0.10268973307125645</v>
      </c>
      <c r="V582">
        <v>0.80379116526393102</v>
      </c>
      <c r="W582">
        <v>2718.6</v>
      </c>
      <c r="X582">
        <v>2758</v>
      </c>
      <c r="Y582">
        <v>2666.2</v>
      </c>
      <c r="Z582">
        <v>2781.85</v>
      </c>
      <c r="AA582">
        <v>2666.2</v>
      </c>
      <c r="AB582">
        <v>2781.85</v>
      </c>
      <c r="AC582" s="1">
        <f>(Table2[[#This Row],[Close Price]]/Table2[[#This Row],[Day Low]])-1</f>
        <v>1.0520120650334697E-2</v>
      </c>
      <c r="AD582" s="1">
        <f>(Table2[[#This Row],[Day High]]/Table2[[#This Row],[Close Price]])-1</f>
        <v>3.9312754804892158E-3</v>
      </c>
      <c r="AE582" s="1">
        <f>(Table2[[#This Row],[Close Price]]/Table2[[#This Row],[Current Week Low]])-1</f>
        <v>3.0380316555397302E-2</v>
      </c>
      <c r="AF582" s="1">
        <f>(Table2[[#This Row],[Current Week High]]/Table2[[#This Row],[Close Price]])-1</f>
        <v>1.261284216656966E-2</v>
      </c>
      <c r="AG582" s="1">
        <f>(Table2[[#This Row],[Close Price]]/Table2[[#This Row],[Current Month Low]])-1</f>
        <v>3.0380316555397302E-2</v>
      </c>
      <c r="AH582" s="1">
        <f>(Table2[[#This Row],[Current Month High]]/Table2[[#This Row],[Close Price]])-1</f>
        <v>1.261284216656966E-2</v>
      </c>
      <c r="AI582">
        <v>2.3332847990681498</v>
      </c>
      <c r="AJ582">
        <v>26.4795930112105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0.04</v>
      </c>
      <c r="AM582" t="s">
        <v>3121</v>
      </c>
      <c r="AN582">
        <v>1.1100000000000001</v>
      </c>
      <c r="AO582" t="s">
        <v>3121</v>
      </c>
      <c r="AP582">
        <v>-4.0203368773661999E-2</v>
      </c>
      <c r="AQ582">
        <f>(Table2[[#This Row],[Sharpe Ratio]]-AVERAGE(Table2[Sharpe Ratio]))/_xlfn.STDEV.P(Table2[Sharpe Ratio])</f>
        <v>-1.1907381007684068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-0.97459799085917509</v>
      </c>
      <c r="AS582">
        <f>_xlfn.RANK.AVG(Table2[[#This Row],[1Y Return vs Nifty Z-Score]],Table2[1Y Return vs Nifty Z-Score])</f>
        <v>601</v>
      </c>
      <c r="AT582">
        <f>_xlfn.RANK.AVG(Table2[[#This Row],[6M Return vs Nifty Z-Score]],Table2[6M Return vs Nifty Z-Score])</f>
        <v>361</v>
      </c>
      <c r="AU582">
        <f>_xlfn.RANK.AVG(Table2[[#This Row],[Sharpe Ratio Z-Score]],Table2[Sharpe Ratio Z-Score])</f>
        <v>642</v>
      </c>
      <c r="AV582">
        <f>(Table2[[#This Row],[Rank 1Y]]+Table2[[#This Row],[Rank 6M]]+Table2[[#This Row],[Rank Sharpe]])/3</f>
        <v>534.66666666666663</v>
      </c>
    </row>
    <row r="583" spans="1:48" x14ac:dyDescent="0.3">
      <c r="A583" t="s">
        <v>19</v>
      </c>
      <c r="B583" t="s">
        <v>20</v>
      </c>
      <c r="C583" t="s">
        <v>3075</v>
      </c>
      <c r="D583" t="s">
        <v>21</v>
      </c>
      <c r="E583">
        <v>1529998.7591742501</v>
      </c>
      <c r="F583">
        <v>4228.75</v>
      </c>
      <c r="G583">
        <v>-3.61099609065755</v>
      </c>
      <c r="H583">
        <f>(Table2[[#This Row],[1Y Return vs Nifty]]-AVERAGE(Table2[1Y Return vs Nifty]))/_xlfn.STDEV.P(Table2[1Y Return vs Nifty])</f>
        <v>-0.56387056411153602</v>
      </c>
      <c r="I583">
        <v>4.7707258746666197</v>
      </c>
      <c r="J583">
        <f>(Table2[[#This Row],[1M Return vs Nifty]]-AVERAGE(Table2[1M Return vs Nifty]))/_xlfn.STDEV.P(Table2[1M Return vs Nifty])</f>
        <v>0.5720633176435399</v>
      </c>
      <c r="K583">
        <v>-9.5679318914485592</v>
      </c>
      <c r="L583">
        <f>(Table2[[#This Row],[6M Return vs Nifty]]-AVERAGE(Table2[6M Return vs Nifty]))/_xlfn.STDEV.P(Table2[6M Return vs Nifty])</f>
        <v>-0.52174908583727786</v>
      </c>
      <c r="M583">
        <v>-3.1644012188559199</v>
      </c>
      <c r="N583">
        <f>(Table2[[#This Row],[1W Return vs Nifty]]-AVERAGE(Table2[1W Return vs Nifty]))/_xlfn.STDEV.P(Table2[1W Return vs Nifty])</f>
        <v>-0.48487507445095174</v>
      </c>
      <c r="O583">
        <v>4217.04</v>
      </c>
      <c r="P583">
        <v>4102.0927731429101</v>
      </c>
      <c r="Q583">
        <v>3877.6561868908202</v>
      </c>
      <c r="R583">
        <v>48.558201605848097</v>
      </c>
      <c r="S583" s="1">
        <f>(Table2[[#This Row],[Close Price]]-Table2[[#This Row],[20D EMA]])/Table2[[#This Row],[20D EMA]]</f>
        <v>2.7768292451577498E-3</v>
      </c>
      <c r="T583" s="1">
        <f>(Table2[[#This Row],[Close Price]]-Table2[[#This Row],[50D EMA]])/Table2[[#This Row],[50D EMA]]</f>
        <v>3.087624631172069E-2</v>
      </c>
      <c r="U583" s="1">
        <f>(Table2[[#This Row],[Close Price]]-Table2[[#This Row],[200D EMA]])/Table2[[#This Row],[200D EMA]]</f>
        <v>9.0542790847760443E-2</v>
      </c>
      <c r="V583">
        <v>0.84154224725896998</v>
      </c>
      <c r="W583">
        <v>4205.55</v>
      </c>
      <c r="X583">
        <v>4253.6499999999996</v>
      </c>
      <c r="Y583">
        <v>4110.5</v>
      </c>
      <c r="Z583">
        <v>4258.25</v>
      </c>
      <c r="AA583">
        <v>4110.5</v>
      </c>
      <c r="AB583">
        <v>4419.3</v>
      </c>
      <c r="AC583" s="1">
        <f>(Table2[[#This Row],[Close Price]]/Table2[[#This Row],[Day Low]])-1</f>
        <v>5.5165198368820612E-3</v>
      </c>
      <c r="AD583" s="1">
        <f>(Table2[[#This Row],[Day High]]/Table2[[#This Row],[Close Price]])-1</f>
        <v>5.888264853679992E-3</v>
      </c>
      <c r="AE583" s="1">
        <f>(Table2[[#This Row],[Close Price]]/Table2[[#This Row],[Current Week Low]])-1</f>
        <v>2.8767789806592781E-2</v>
      </c>
      <c r="AF583" s="1">
        <f>(Table2[[#This Row],[Current Week High]]/Table2[[#This Row],[Close Price]])-1</f>
        <v>6.9760567543599716E-3</v>
      </c>
      <c r="AG583" s="1">
        <f>(Table2[[#This Row],[Close Price]]/Table2[[#This Row],[Current Month Low]])-1</f>
        <v>2.8767789806592781E-2</v>
      </c>
      <c r="AH583" s="1">
        <f>(Table2[[#This Row],[Current Month High]]/Table2[[#This Row],[Close Price]])-1</f>
        <v>4.5060597103163014E-2</v>
      </c>
      <c r="AI583">
        <v>4.7827372154891998</v>
      </c>
      <c r="AJ583">
        <v>27.7182120205375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-0.05</v>
      </c>
      <c r="AM583" t="s">
        <v>3120</v>
      </c>
      <c r="AN583">
        <v>-1.8</v>
      </c>
      <c r="AO583" t="s">
        <v>3120</v>
      </c>
      <c r="AP583">
        <v>-2.2286079407376001E-2</v>
      </c>
      <c r="AQ583">
        <f>(Table2[[#This Row],[Sharpe Ratio]]-AVERAGE(Table2[Sharpe Ratio]))/_xlfn.STDEV.P(Table2[Sharpe Ratio])</f>
        <v>-0.98230830196875041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-1.9807397087249763</v>
      </c>
      <c r="AS583">
        <f>_xlfn.RANK.AVG(Table2[[#This Row],[1Y Return vs Nifty Z-Score]],Table2[1Y Return vs Nifty Z-Score])</f>
        <v>509</v>
      </c>
      <c r="AT583">
        <f>_xlfn.RANK.AVG(Table2[[#This Row],[6M Return vs Nifty Z-Score]],Table2[6M Return vs Nifty Z-Score])</f>
        <v>490</v>
      </c>
      <c r="AU583">
        <f>_xlfn.RANK.AVG(Table2[[#This Row],[Sharpe Ratio Z-Score]],Table2[Sharpe Ratio Z-Score])</f>
        <v>609</v>
      </c>
      <c r="AV583">
        <f>(Table2[[#This Row],[Rank 1Y]]+Table2[[#This Row],[Rank 6M]]+Table2[[#This Row],[Rank Sharpe]])/3</f>
        <v>536</v>
      </c>
    </row>
    <row r="584" spans="1:48" x14ac:dyDescent="0.3">
      <c r="A584" t="s">
        <v>1860</v>
      </c>
      <c r="B584" t="s">
        <v>1861</v>
      </c>
      <c r="C584" t="s">
        <v>3087</v>
      </c>
      <c r="D584" t="s">
        <v>270</v>
      </c>
      <c r="E584">
        <v>3793.8670019339902</v>
      </c>
      <c r="F584">
        <v>163.19</v>
      </c>
      <c r="G584">
        <v>-7.3450467096716503</v>
      </c>
      <c r="H584">
        <f>(Table2[[#This Row],[1Y Return vs Nifty]]-AVERAGE(Table2[1Y Return vs Nifty]))/_xlfn.STDEV.P(Table2[1Y Return vs Nifty])</f>
        <v>-0.62064119563776743</v>
      </c>
      <c r="I584">
        <v>-7.5986458111023003</v>
      </c>
      <c r="J584">
        <f>(Table2[[#This Row],[1M Return vs Nifty]]-AVERAGE(Table2[1M Return vs Nifty]))/_xlfn.STDEV.P(Table2[1M Return vs Nifty])</f>
        <v>-0.58941490088721171</v>
      </c>
      <c r="K584">
        <v>-13.3821104446418</v>
      </c>
      <c r="L584">
        <f>(Table2[[#This Row],[6M Return vs Nifty]]-AVERAGE(Table2[6M Return vs Nifty]))/_xlfn.STDEV.P(Table2[6M Return vs Nifty])</f>
        <v>-0.65193638423819389</v>
      </c>
      <c r="M584">
        <v>-5.6734742606830304</v>
      </c>
      <c r="N584">
        <f>(Table2[[#This Row],[1W Return vs Nifty]]-AVERAGE(Table2[1W Return vs Nifty]))/_xlfn.STDEV.P(Table2[1W Return vs Nifty])</f>
        <v>-0.98204655714641853</v>
      </c>
      <c r="O584">
        <v>160.31</v>
      </c>
      <c r="P584">
        <v>152.662267583724</v>
      </c>
      <c r="Q584">
        <v>144.22189018523301</v>
      </c>
      <c r="R584">
        <v>52.909855497220903</v>
      </c>
      <c r="S584" s="1">
        <f>(Table2[[#This Row],[Close Price]]-Table2[[#This Row],[20D EMA]])/Table2[[#This Row],[20D EMA]]</f>
        <v>1.7965192439648153E-2</v>
      </c>
      <c r="T584" s="1">
        <f>(Table2[[#This Row],[Close Price]]-Table2[[#This Row],[50D EMA]])/Table2[[#This Row],[50D EMA]]</f>
        <v>6.8960933064238089E-2</v>
      </c>
      <c r="U584" s="1">
        <f>(Table2[[#This Row],[Close Price]]-Table2[[#This Row],[200D EMA]])/Table2[[#This Row],[200D EMA]]</f>
        <v>0.13152032462204652</v>
      </c>
      <c r="V584">
        <v>1.53647034111553</v>
      </c>
      <c r="W584">
        <v>158.52000000000001</v>
      </c>
      <c r="X584">
        <v>165.55</v>
      </c>
      <c r="Y584">
        <v>153.11000000000001</v>
      </c>
      <c r="Z584">
        <v>167</v>
      </c>
      <c r="AA584">
        <v>153.11000000000001</v>
      </c>
      <c r="AB584">
        <v>177.4</v>
      </c>
      <c r="AC584" s="1">
        <f>(Table2[[#This Row],[Close Price]]/Table2[[#This Row],[Day Low]])-1</f>
        <v>2.9460005046681781E-2</v>
      </c>
      <c r="AD584" s="1">
        <f>(Table2[[#This Row],[Day High]]/Table2[[#This Row],[Close Price]])-1</f>
        <v>1.4461670445492958E-2</v>
      </c>
      <c r="AE584" s="1">
        <f>(Table2[[#This Row],[Close Price]]/Table2[[#This Row],[Current Week Low]])-1</f>
        <v>6.5835020573443925E-2</v>
      </c>
      <c r="AF584" s="1">
        <f>(Table2[[#This Row],[Current Week High]]/Table2[[#This Row],[Close Price]])-1</f>
        <v>2.3347018812427178E-2</v>
      </c>
      <c r="AG584" s="1">
        <f>(Table2[[#This Row],[Close Price]]/Table2[[#This Row],[Current Month Low]])-1</f>
        <v>6.5835020573443925E-2</v>
      </c>
      <c r="AH584" s="1">
        <f>(Table2[[#This Row],[Current Month High]]/Table2[[#This Row],[Close Price]])-1</f>
        <v>8.707641399595567E-2</v>
      </c>
      <c r="AI584">
        <v>11.158771983577401</v>
      </c>
      <c r="AJ584">
        <v>45.640339134314999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0.13</v>
      </c>
      <c r="AM584" t="s">
        <v>3121</v>
      </c>
      <c r="AN584">
        <v>1.57</v>
      </c>
      <c r="AO584" t="s">
        <v>3121</v>
      </c>
      <c r="AP584">
        <v>2.965137148574E-3</v>
      </c>
      <c r="AQ584">
        <f>(Table2[[#This Row],[Sharpe Ratio]]-AVERAGE(Table2[Sharpe Ratio]))/_xlfn.STDEV.P(Table2[Sharpe Ratio])</f>
        <v>-0.68856375843826978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-3.5326027963478612</v>
      </c>
      <c r="AS584">
        <f>_xlfn.RANK.AVG(Table2[[#This Row],[1Y Return vs Nifty Z-Score]],Table2[1Y Return vs Nifty Z-Score])</f>
        <v>541</v>
      </c>
      <c r="AT584">
        <f>_xlfn.RANK.AVG(Table2[[#This Row],[6M Return vs Nifty Z-Score]],Table2[6M Return vs Nifty Z-Score])</f>
        <v>543</v>
      </c>
      <c r="AU584">
        <f>_xlfn.RANK.AVG(Table2[[#This Row],[Sharpe Ratio Z-Score]],Table2[Sharpe Ratio Z-Score])</f>
        <v>524</v>
      </c>
      <c r="AV584">
        <f>(Table2[[#This Row],[Rank 1Y]]+Table2[[#This Row],[Rank 6M]]+Table2[[#This Row],[Rank Sharpe]])/3</f>
        <v>536</v>
      </c>
    </row>
    <row r="585" spans="1:48" x14ac:dyDescent="0.3">
      <c r="A585" t="s">
        <v>1136</v>
      </c>
      <c r="B585" t="s">
        <v>1137</v>
      </c>
      <c r="C585" t="s">
        <v>3090</v>
      </c>
      <c r="D585" t="s">
        <v>533</v>
      </c>
      <c r="E585">
        <v>10603.452680639901</v>
      </c>
      <c r="F585">
        <v>2990.7</v>
      </c>
      <c r="G585">
        <v>-12.001641613209699</v>
      </c>
      <c r="H585">
        <f>(Table2[[#This Row],[1Y Return vs Nifty]]-AVERAGE(Table2[1Y Return vs Nifty]))/_xlfn.STDEV.P(Table2[1Y Return vs Nifty])</f>
        <v>-0.69143772744950915</v>
      </c>
      <c r="I585">
        <v>-4.77810477506155</v>
      </c>
      <c r="J585">
        <f>(Table2[[#This Row],[1M Return vs Nifty]]-AVERAGE(Table2[1M Return vs Nifty]))/_xlfn.STDEV.P(Table2[1M Return vs Nifty])</f>
        <v>-0.32456741622454632</v>
      </c>
      <c r="K585">
        <v>1.89724917584709</v>
      </c>
      <c r="L585">
        <f>(Table2[[#This Row],[6M Return vs Nifty]]-AVERAGE(Table2[6M Return vs Nifty]))/_xlfn.STDEV.P(Table2[6M Return vs Nifty])</f>
        <v>-0.13041424715256925</v>
      </c>
      <c r="M585">
        <v>2.4694300674798799</v>
      </c>
      <c r="N585">
        <f>(Table2[[#This Row],[1W Return vs Nifty]]-AVERAGE(Table2[1W Return vs Nifty]))/_xlfn.STDEV.P(Table2[1W Return vs Nifty])</f>
        <v>0.63146558490426641</v>
      </c>
      <c r="O585">
        <v>2874.51</v>
      </c>
      <c r="P585">
        <v>2796.5236890883898</v>
      </c>
      <c r="Q585">
        <v>2675.58428565555</v>
      </c>
      <c r="R585">
        <v>63.8849991171369</v>
      </c>
      <c r="S585" s="1">
        <f>(Table2[[#This Row],[Close Price]]-Table2[[#This Row],[20D EMA]])/Table2[[#This Row],[20D EMA]]</f>
        <v>4.0420802154106122E-2</v>
      </c>
      <c r="T585" s="1">
        <f>(Table2[[#This Row],[Close Price]]-Table2[[#This Row],[50D EMA]])/Table2[[#This Row],[50D EMA]]</f>
        <v>6.9434888633075578E-2</v>
      </c>
      <c r="U585" s="1">
        <f>(Table2[[#This Row],[Close Price]]-Table2[[#This Row],[200D EMA]])/Table2[[#This Row],[200D EMA]]</f>
        <v>0.11777454219396519</v>
      </c>
      <c r="V585">
        <v>0.78407962671301901</v>
      </c>
      <c r="W585">
        <v>2857.5</v>
      </c>
      <c r="X585">
        <v>3040</v>
      </c>
      <c r="Y585">
        <v>2769.3</v>
      </c>
      <c r="Z585">
        <v>3040</v>
      </c>
      <c r="AA585">
        <v>2769.3</v>
      </c>
      <c r="AB585">
        <v>3040</v>
      </c>
      <c r="AC585" s="1">
        <f>(Table2[[#This Row],[Close Price]]/Table2[[#This Row],[Day Low]])-1</f>
        <v>4.6614173228346489E-2</v>
      </c>
      <c r="AD585" s="1">
        <f>(Table2[[#This Row],[Day High]]/Table2[[#This Row],[Close Price]])-1</f>
        <v>1.6484435082087856E-2</v>
      </c>
      <c r="AE585" s="1">
        <f>(Table2[[#This Row],[Close Price]]/Table2[[#This Row],[Current Week Low]])-1</f>
        <v>7.9948001299967375E-2</v>
      </c>
      <c r="AF585" s="1">
        <f>(Table2[[#This Row],[Current Week High]]/Table2[[#This Row],[Close Price]])-1</f>
        <v>1.6484435082087856E-2</v>
      </c>
      <c r="AG585" s="1">
        <f>(Table2[[#This Row],[Close Price]]/Table2[[#This Row],[Current Month Low]])-1</f>
        <v>7.9948001299967375E-2</v>
      </c>
      <c r="AH585" s="1">
        <f>(Table2[[#This Row],[Current Month High]]/Table2[[#This Row],[Close Price]])-1</f>
        <v>1.6484435082087856E-2</v>
      </c>
      <c r="AI585">
        <v>7.2675293409569797</v>
      </c>
      <c r="AJ585">
        <v>33.097463284379103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0.06</v>
      </c>
      <c r="AM585" t="s">
        <v>3121</v>
      </c>
      <c r="AN585">
        <v>6.24</v>
      </c>
      <c r="AO585" t="s">
        <v>3121</v>
      </c>
      <c r="AP585">
        <v>-5.8350556284860002E-2</v>
      </c>
      <c r="AQ585">
        <f>(Table2[[#This Row],[Sharpe Ratio]]-AVERAGE(Table2[Sharpe Ratio]))/_xlfn.STDEV.P(Table2[Sharpe Ratio])</f>
        <v>-1.4018422786612863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-1.9167960845836447</v>
      </c>
      <c r="AS585">
        <f>_xlfn.RANK.AVG(Table2[[#This Row],[1Y Return vs Nifty Z-Score]],Table2[1Y Return vs Nifty Z-Score])</f>
        <v>574</v>
      </c>
      <c r="AT585">
        <f>_xlfn.RANK.AVG(Table2[[#This Row],[6M Return vs Nifty Z-Score]],Table2[6M Return vs Nifty Z-Score])</f>
        <v>356</v>
      </c>
      <c r="AU585">
        <f>_xlfn.RANK.AVG(Table2[[#This Row],[Sharpe Ratio Z-Score]],Table2[Sharpe Ratio Z-Score])</f>
        <v>678</v>
      </c>
      <c r="AV585">
        <f>(Table2[[#This Row],[Rank 1Y]]+Table2[[#This Row],[Rank 6M]]+Table2[[#This Row],[Rank Sharpe]])/3</f>
        <v>536</v>
      </c>
    </row>
    <row r="586" spans="1:48" x14ac:dyDescent="0.3">
      <c r="A586" t="s">
        <v>1644</v>
      </c>
      <c r="B586" t="s">
        <v>1645</v>
      </c>
      <c r="C586" t="s">
        <v>3084</v>
      </c>
      <c r="D586" t="s">
        <v>1156</v>
      </c>
      <c r="E586">
        <v>5093.5596009999999</v>
      </c>
      <c r="F586">
        <v>3038.6</v>
      </c>
      <c r="G586">
        <v>6.4244873519991197</v>
      </c>
      <c r="H586">
        <f>(Table2[[#This Row],[1Y Return vs Nifty]]-AVERAGE(Table2[1Y Return vs Nifty]))/_xlfn.STDEV.P(Table2[1Y Return vs Nifty])</f>
        <v>-0.41129611056514009</v>
      </c>
      <c r="I586">
        <v>4.1591246520282299</v>
      </c>
      <c r="J586">
        <f>(Table2[[#This Row],[1M Return vs Nifty]]-AVERAGE(Table2[1M Return vs Nifty]))/_xlfn.STDEV.P(Table2[1M Return vs Nifty])</f>
        <v>0.51463424876540564</v>
      </c>
      <c r="K586">
        <v>-10.3658131545046</v>
      </c>
      <c r="L586">
        <f>(Table2[[#This Row],[6M Return vs Nifty]]-AVERAGE(Table2[6M Return vs Nifty]))/_xlfn.STDEV.P(Table2[6M Return vs Nifty])</f>
        <v>-0.54898273644731888</v>
      </c>
      <c r="M586">
        <v>-4.4644741803072998</v>
      </c>
      <c r="N586">
        <f>(Table2[[#This Row],[1W Return vs Nifty]]-AVERAGE(Table2[1W Return vs Nifty]))/_xlfn.STDEV.P(Table2[1W Return vs Nifty])</f>
        <v>-0.74248383716213595</v>
      </c>
      <c r="O586">
        <v>3126.97</v>
      </c>
      <c r="P586">
        <v>3077.50014387785</v>
      </c>
      <c r="Q586">
        <v>2952.0603973053298</v>
      </c>
      <c r="R586">
        <v>39.776305952028103</v>
      </c>
      <c r="S586" s="1">
        <f>(Table2[[#This Row],[Close Price]]-Table2[[#This Row],[20D EMA]])/Table2[[#This Row],[20D EMA]]</f>
        <v>-2.8260584527513823E-2</v>
      </c>
      <c r="T586" s="1">
        <f>(Table2[[#This Row],[Close Price]]-Table2[[#This Row],[50D EMA]])/Table2[[#This Row],[50D EMA]]</f>
        <v>-1.2640176136217278E-2</v>
      </c>
      <c r="U586" s="1">
        <f>(Table2[[#This Row],[Close Price]]-Table2[[#This Row],[200D EMA]])/Table2[[#This Row],[200D EMA]]</f>
        <v>2.9314983790190836E-2</v>
      </c>
      <c r="V586">
        <v>1.1102673843190001</v>
      </c>
      <c r="W586">
        <v>3011</v>
      </c>
      <c r="X586">
        <v>3118.25</v>
      </c>
      <c r="Y586">
        <v>2955.55</v>
      </c>
      <c r="Z586">
        <v>3222</v>
      </c>
      <c r="AA586">
        <v>2955.55</v>
      </c>
      <c r="AB586">
        <v>3456</v>
      </c>
      <c r="AC586" s="1">
        <f>(Table2[[#This Row],[Close Price]]/Table2[[#This Row],[Day Low]])-1</f>
        <v>9.166389903686456E-3</v>
      </c>
      <c r="AD586" s="1">
        <f>(Table2[[#This Row],[Day High]]/Table2[[#This Row],[Close Price]])-1</f>
        <v>2.6212729546501778E-2</v>
      </c>
      <c r="AE586" s="1">
        <f>(Table2[[#This Row],[Close Price]]/Table2[[#This Row],[Current Week Low]])-1</f>
        <v>2.8099676879091762E-2</v>
      </c>
      <c r="AF586" s="1">
        <f>(Table2[[#This Row],[Current Week High]]/Table2[[#This Row],[Close Price]])-1</f>
        <v>6.0356743237017119E-2</v>
      </c>
      <c r="AG586" s="1">
        <f>(Table2[[#This Row],[Close Price]]/Table2[[#This Row],[Current Month Low]])-1</f>
        <v>2.8099676879091762E-2</v>
      </c>
      <c r="AH586" s="1">
        <f>(Table2[[#This Row],[Current Month High]]/Table2[[#This Row],[Close Price]])-1</f>
        <v>0.13736589218719142</v>
      </c>
      <c r="AI586">
        <v>21.766603040874099</v>
      </c>
      <c r="AJ586">
        <v>39.378927572129697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</v>
      </c>
      <c r="AM586">
        <v>0</v>
      </c>
      <c r="AN586">
        <v>-8.7100000000000009</v>
      </c>
      <c r="AO586" t="s">
        <v>3120</v>
      </c>
      <c r="AP586">
        <v>-5.6890470871741997E-2</v>
      </c>
      <c r="AQ586">
        <f>(Table2[[#This Row],[Sharpe Ratio]]-AVERAGE(Table2[Sharpe Ratio]))/_xlfn.STDEV.P(Table2[Sharpe Ratio])</f>
        <v>-1.384857270345289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-2.5729857057544785</v>
      </c>
      <c r="AS586">
        <f>_xlfn.RANK.AVG(Table2[[#This Row],[1Y Return vs Nifty Z-Score]],Table2[1Y Return vs Nifty Z-Score])</f>
        <v>435</v>
      </c>
      <c r="AT586">
        <f>_xlfn.RANK.AVG(Table2[[#This Row],[6M Return vs Nifty Z-Score]],Table2[6M Return vs Nifty Z-Score])</f>
        <v>503</v>
      </c>
      <c r="AU586">
        <f>_xlfn.RANK.AVG(Table2[[#This Row],[Sharpe Ratio Z-Score]],Table2[Sharpe Ratio Z-Score])</f>
        <v>673</v>
      </c>
      <c r="AV586">
        <f>(Table2[[#This Row],[Rank 1Y]]+Table2[[#This Row],[Rank 6M]]+Table2[[#This Row],[Rank Sharpe]])/3</f>
        <v>537</v>
      </c>
    </row>
    <row r="587" spans="1:48" x14ac:dyDescent="0.3">
      <c r="A587" t="s">
        <v>238</v>
      </c>
      <c r="B587" t="s">
        <v>239</v>
      </c>
      <c r="C587" t="s">
        <v>3078</v>
      </c>
      <c r="D587" t="s">
        <v>179</v>
      </c>
      <c r="E587">
        <v>110583.368617495</v>
      </c>
      <c r="F587">
        <v>623.95000000000005</v>
      </c>
      <c r="G587">
        <v>-15.0642854283921</v>
      </c>
      <c r="H587">
        <f>(Table2[[#This Row],[1Y Return vs Nifty]]-AVERAGE(Table2[1Y Return vs Nifty]))/_xlfn.STDEV.P(Table2[1Y Return vs Nifty])</f>
        <v>-0.73800062690311052</v>
      </c>
      <c r="I587">
        <v>2.34832771173155</v>
      </c>
      <c r="J587">
        <f>(Table2[[#This Row],[1M Return vs Nifty]]-AVERAGE(Table2[1M Return vs Nifty]))/_xlfn.STDEV.P(Table2[1M Return vs Nifty])</f>
        <v>0.34460126263107549</v>
      </c>
      <c r="K587">
        <v>3.85040528307746</v>
      </c>
      <c r="L587">
        <f>(Table2[[#This Row],[6M Return vs Nifty]]-AVERAGE(Table2[6M Return vs Nifty]))/_xlfn.STDEV.P(Table2[6M Return vs Nifty])</f>
        <v>-6.3748223680046928E-2</v>
      </c>
      <c r="M587">
        <v>0.48971840127792599</v>
      </c>
      <c r="N587">
        <f>(Table2[[#This Row],[1W Return vs Nifty]]-AVERAGE(Table2[1W Return vs Nifty]))/_xlfn.STDEV.P(Table2[1W Return vs Nifty])</f>
        <v>0.23918677596277702</v>
      </c>
      <c r="O587">
        <v>631.03</v>
      </c>
      <c r="P587">
        <v>612.67331932124102</v>
      </c>
      <c r="Q587">
        <v>569.957046355128</v>
      </c>
      <c r="R587">
        <v>41.108323509033099</v>
      </c>
      <c r="S587" s="1">
        <f>(Table2[[#This Row],[Close Price]]-Table2[[#This Row],[20D EMA]])/Table2[[#This Row],[20D EMA]]</f>
        <v>-1.1219751834302533E-2</v>
      </c>
      <c r="T587" s="1">
        <f>(Table2[[#This Row],[Close Price]]-Table2[[#This Row],[50D EMA]])/Table2[[#This Row],[50D EMA]]</f>
        <v>1.8405698964094039E-2</v>
      </c>
      <c r="U587" s="1">
        <f>(Table2[[#This Row],[Close Price]]-Table2[[#This Row],[200D EMA]])/Table2[[#This Row],[200D EMA]]</f>
        <v>9.4731618795059508E-2</v>
      </c>
      <c r="V587">
        <v>0.79563724888154297</v>
      </c>
      <c r="W587">
        <v>622.1</v>
      </c>
      <c r="X587">
        <v>642.20000000000005</v>
      </c>
      <c r="Y587">
        <v>614.04999999999995</v>
      </c>
      <c r="Z587">
        <v>643</v>
      </c>
      <c r="AA587">
        <v>614.04999999999995</v>
      </c>
      <c r="AB587">
        <v>655.85</v>
      </c>
      <c r="AC587" s="1">
        <f>(Table2[[#This Row],[Close Price]]/Table2[[#This Row],[Day Low]])-1</f>
        <v>2.973798424690699E-3</v>
      </c>
      <c r="AD587" s="1">
        <f>(Table2[[#This Row],[Day High]]/Table2[[#This Row],[Close Price]])-1</f>
        <v>2.9249138552768672E-2</v>
      </c>
      <c r="AE587" s="1">
        <f>(Table2[[#This Row],[Close Price]]/Table2[[#This Row],[Current Week Low]])-1</f>
        <v>1.6122465597264268E-2</v>
      </c>
      <c r="AF587" s="1">
        <f>(Table2[[#This Row],[Current Week High]]/Table2[[#This Row],[Close Price]])-1</f>
        <v>3.0531292571519986E-2</v>
      </c>
      <c r="AG587" s="1">
        <f>(Table2[[#This Row],[Close Price]]/Table2[[#This Row],[Current Month Low]])-1</f>
        <v>1.6122465597264268E-2</v>
      </c>
      <c r="AH587" s="1">
        <f>(Table2[[#This Row],[Current Month High]]/Table2[[#This Row],[Close Price]])-1</f>
        <v>5.112589149771618E-2</v>
      </c>
      <c r="AI587">
        <v>6.1543392900072096</v>
      </c>
      <c r="AJ587">
        <v>27.544971381847901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0.01</v>
      </c>
      <c r="AM587" t="s">
        <v>3121</v>
      </c>
      <c r="AN587">
        <v>-1.61</v>
      </c>
      <c r="AO587" t="s">
        <v>3120</v>
      </c>
      <c r="AP587">
        <v>-6.6791117061339E-2</v>
      </c>
      <c r="AQ587">
        <f>(Table2[[#This Row],[Sharpe Ratio]]-AVERAGE(Table2[Sharpe Ratio]))/_xlfn.STDEV.P(Table2[Sharpe Ratio])</f>
        <v>-1.5000303666266517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-1.7179911786159565</v>
      </c>
      <c r="AS587">
        <f>_xlfn.RANK.AVG(Table2[[#This Row],[1Y Return vs Nifty Z-Score]],Table2[1Y Return vs Nifty Z-Score])</f>
        <v>591</v>
      </c>
      <c r="AT587">
        <f>_xlfn.RANK.AVG(Table2[[#This Row],[6M Return vs Nifty Z-Score]],Table2[6M Return vs Nifty Z-Score])</f>
        <v>335</v>
      </c>
      <c r="AU587">
        <f>_xlfn.RANK.AVG(Table2[[#This Row],[Sharpe Ratio Z-Score]],Table2[Sharpe Ratio Z-Score])</f>
        <v>685</v>
      </c>
      <c r="AV587">
        <f>(Table2[[#This Row],[Rank 1Y]]+Table2[[#This Row],[Rank 6M]]+Table2[[#This Row],[Rank Sharpe]])/3</f>
        <v>537</v>
      </c>
    </row>
    <row r="588" spans="1:48" x14ac:dyDescent="0.3">
      <c r="A588" t="s">
        <v>1047</v>
      </c>
      <c r="B588" t="s">
        <v>1048</v>
      </c>
      <c r="C588" t="s">
        <v>3086</v>
      </c>
      <c r="D588" t="s">
        <v>518</v>
      </c>
      <c r="E588">
        <v>12434.949854459999</v>
      </c>
      <c r="F588">
        <v>800.1</v>
      </c>
      <c r="G588">
        <v>-37.520928196074102</v>
      </c>
      <c r="H588">
        <f>(Table2[[#This Row],[1Y Return vs Nifty]]-AVERAGE(Table2[1Y Return vs Nifty]))/_xlfn.STDEV.P(Table2[1Y Return vs Nifty])</f>
        <v>-1.0794201527629099</v>
      </c>
      <c r="I588">
        <v>-6.6826543684431803</v>
      </c>
      <c r="J588">
        <f>(Table2[[#This Row],[1M Return vs Nifty]]-AVERAGE(Table2[1M Return vs Nifty]))/_xlfn.STDEV.P(Table2[1M Return vs Nifty])</f>
        <v>-0.50340373265356897</v>
      </c>
      <c r="K588">
        <v>-9.55274668213384</v>
      </c>
      <c r="L588">
        <f>(Table2[[#This Row],[6M Return vs Nifty]]-AVERAGE(Table2[6M Return vs Nifty]))/_xlfn.STDEV.P(Table2[6M Return vs Nifty])</f>
        <v>-0.52123077728177492</v>
      </c>
      <c r="M588">
        <v>-1.1334047885403</v>
      </c>
      <c r="N588">
        <f>(Table2[[#This Row],[1W Return vs Nifty]]-AVERAGE(Table2[1W Return vs Nifty]))/_xlfn.STDEV.P(Table2[1W Return vs Nifty])</f>
        <v>-8.2434216900661564E-2</v>
      </c>
      <c r="O588">
        <v>818.92</v>
      </c>
      <c r="P588">
        <v>827.05137333221296</v>
      </c>
      <c r="Q588">
        <v>825.68171349352997</v>
      </c>
      <c r="R588">
        <v>38.218579459146902</v>
      </c>
      <c r="S588" s="1">
        <f>(Table2[[#This Row],[Close Price]]-Table2[[#This Row],[20D EMA]])/Table2[[#This Row],[20D EMA]]</f>
        <v>-2.2981487813217332E-2</v>
      </c>
      <c r="T588" s="1">
        <f>(Table2[[#This Row],[Close Price]]-Table2[[#This Row],[50D EMA]])/Table2[[#This Row],[50D EMA]]</f>
        <v>-3.2587302556097701E-2</v>
      </c>
      <c r="U588" s="1">
        <f>(Table2[[#This Row],[Close Price]]-Table2[[#This Row],[200D EMA]])/Table2[[#This Row],[200D EMA]]</f>
        <v>-3.0982536097707104E-2</v>
      </c>
      <c r="V588">
        <v>0.498695270321244</v>
      </c>
      <c r="W588">
        <v>795</v>
      </c>
      <c r="X588">
        <v>804.2</v>
      </c>
      <c r="Y588">
        <v>783</v>
      </c>
      <c r="Z588">
        <v>814.55</v>
      </c>
      <c r="AA588">
        <v>783</v>
      </c>
      <c r="AB588">
        <v>844</v>
      </c>
      <c r="AC588" s="1">
        <f>(Table2[[#This Row],[Close Price]]/Table2[[#This Row],[Day Low]])-1</f>
        <v>6.4150943396226179E-3</v>
      </c>
      <c r="AD588" s="1">
        <f>(Table2[[#This Row],[Day High]]/Table2[[#This Row],[Close Price]])-1</f>
        <v>5.1243594550680616E-3</v>
      </c>
      <c r="AE588" s="1">
        <f>(Table2[[#This Row],[Close Price]]/Table2[[#This Row],[Current Week Low]])-1</f>
        <v>2.1839080459770122E-2</v>
      </c>
      <c r="AF588" s="1">
        <f>(Table2[[#This Row],[Current Week High]]/Table2[[#This Row],[Close Price]])-1</f>
        <v>1.8060242469691179E-2</v>
      </c>
      <c r="AG588" s="1">
        <f>(Table2[[#This Row],[Close Price]]/Table2[[#This Row],[Current Month Low]])-1</f>
        <v>2.1839080459770122E-2</v>
      </c>
      <c r="AH588" s="1">
        <f>(Table2[[#This Row],[Current Month High]]/Table2[[#This Row],[Close Price]])-1</f>
        <v>5.486814148231467E-2</v>
      </c>
      <c r="AI588">
        <v>28.102737157855199</v>
      </c>
      <c r="AJ588">
        <v>12.8570421045207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-0.16</v>
      </c>
      <c r="AM588" t="s">
        <v>3120</v>
      </c>
      <c r="AN588">
        <v>-6.67</v>
      </c>
      <c r="AO588" t="s">
        <v>3120</v>
      </c>
      <c r="AP588">
        <v>3.0803800770880001E-2</v>
      </c>
      <c r="AQ588">
        <f>(Table2[[#This Row],[Sharpe Ratio]]-AVERAGE(Table2[Sharpe Ratio]))/_xlfn.STDEV.P(Table2[Sharpe Ratio])</f>
        <v>-0.36471973610715552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685</v>
      </c>
      <c r="AT588">
        <f>_xlfn.RANK.AVG(Table2[[#This Row],[6M Return vs Nifty Z-Score]],Table2[6M Return vs Nifty Z-Score])</f>
        <v>489</v>
      </c>
      <c r="AU588">
        <f>_xlfn.RANK.AVG(Table2[[#This Row],[Sharpe Ratio Z-Score]],Table2[Sharpe Ratio Z-Score])</f>
        <v>437</v>
      </c>
      <c r="AV588">
        <f>(Table2[[#This Row],[Rank 1Y]]+Table2[[#This Row],[Rank 6M]]+Table2[[#This Row],[Rank Sharpe]])/3</f>
        <v>537</v>
      </c>
    </row>
    <row r="589" spans="1:48" x14ac:dyDescent="0.3">
      <c r="A589" t="s">
        <v>1802</v>
      </c>
      <c r="B589" t="s">
        <v>1803</v>
      </c>
      <c r="C589" t="s">
        <v>3087</v>
      </c>
      <c r="D589" t="s">
        <v>136</v>
      </c>
      <c r="E589">
        <v>4122.12755079</v>
      </c>
      <c r="F589">
        <v>215.1</v>
      </c>
      <c r="G589">
        <v>-16.095256426377201</v>
      </c>
      <c r="H589">
        <f>(Table2[[#This Row],[1Y Return vs Nifty]]-AVERAGE(Table2[1Y Return vs Nifty]))/_xlfn.STDEV.P(Table2[1Y Return vs Nifty])</f>
        <v>-0.75367499252172576</v>
      </c>
      <c r="I589">
        <v>-6.0575525906715502</v>
      </c>
      <c r="J589">
        <f>(Table2[[#This Row],[1M Return vs Nifty]]-AVERAGE(Table2[1M Return vs Nifty]))/_xlfn.STDEV.P(Table2[1M Return vs Nifty])</f>
        <v>-0.44470696796002213</v>
      </c>
      <c r="K589">
        <v>-30.049142869067101</v>
      </c>
      <c r="L589">
        <f>(Table2[[#This Row],[6M Return vs Nifty]]-AVERAGE(Table2[6M Return vs Nifty]))/_xlfn.STDEV.P(Table2[6M Return vs Nifty])</f>
        <v>-1.2208232083434281</v>
      </c>
      <c r="M589">
        <v>0.55143226172050097</v>
      </c>
      <c r="N589">
        <f>(Table2[[#This Row],[1W Return vs Nifty]]-AVERAGE(Table2[1W Return vs Nifty]))/_xlfn.STDEV.P(Table2[1W Return vs Nifty])</f>
        <v>0.25141534443711411</v>
      </c>
      <c r="O589">
        <v>213.25</v>
      </c>
      <c r="P589">
        <v>216.48793814022201</v>
      </c>
      <c r="Q589">
        <v>216.76460661603701</v>
      </c>
      <c r="R589">
        <v>56.378490240763099</v>
      </c>
      <c r="S589" s="1">
        <f>(Table2[[#This Row],[Close Price]]-Table2[[#This Row],[20D EMA]])/Table2[[#This Row],[20D EMA]]</f>
        <v>8.6752637749120485E-3</v>
      </c>
      <c r="T589" s="1">
        <f>(Table2[[#This Row],[Close Price]]-Table2[[#This Row],[50D EMA]])/Table2[[#This Row],[50D EMA]]</f>
        <v>-6.4111569085342464E-3</v>
      </c>
      <c r="U589" s="1">
        <f>(Table2[[#This Row],[Close Price]]-Table2[[#This Row],[200D EMA]])/Table2[[#This Row],[200D EMA]]</f>
        <v>-7.6793284753612825E-3</v>
      </c>
      <c r="V589">
        <v>1.2633049123387901</v>
      </c>
      <c r="W589">
        <v>208.67</v>
      </c>
      <c r="X589">
        <v>219</v>
      </c>
      <c r="Y589">
        <v>195.9</v>
      </c>
      <c r="Z589">
        <v>219</v>
      </c>
      <c r="AA589">
        <v>195.9</v>
      </c>
      <c r="AB589">
        <v>219</v>
      </c>
      <c r="AC589" s="1">
        <f>(Table2[[#This Row],[Close Price]]/Table2[[#This Row],[Day Low]])-1</f>
        <v>3.0814204245938503E-2</v>
      </c>
      <c r="AD589" s="1">
        <f>(Table2[[#This Row],[Day High]]/Table2[[#This Row],[Close Price]])-1</f>
        <v>1.8131101813110284E-2</v>
      </c>
      <c r="AE589" s="1">
        <f>(Table2[[#This Row],[Close Price]]/Table2[[#This Row],[Current Week Low]])-1</f>
        <v>9.8009188361408928E-2</v>
      </c>
      <c r="AF589" s="1">
        <f>(Table2[[#This Row],[Current Week High]]/Table2[[#This Row],[Close Price]])-1</f>
        <v>1.8131101813110284E-2</v>
      </c>
      <c r="AG589" s="1">
        <f>(Table2[[#This Row],[Close Price]]/Table2[[#This Row],[Current Month Low]])-1</f>
        <v>9.8009188361408928E-2</v>
      </c>
      <c r="AH589" s="1">
        <f>(Table2[[#This Row],[Current Month High]]/Table2[[#This Row],[Close Price]])-1</f>
        <v>1.8131101813110284E-2</v>
      </c>
      <c r="AI589">
        <v>29.242212924221199</v>
      </c>
      <c r="AJ589">
        <v>28.8795686039544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0.08</v>
      </c>
      <c r="AM589" t="s">
        <v>3121</v>
      </c>
      <c r="AN589">
        <v>-2.63</v>
      </c>
      <c r="AO589" t="s">
        <v>3120</v>
      </c>
      <c r="AP589">
        <v>6.7608053474576005E-2</v>
      </c>
      <c r="AQ589">
        <f>(Table2[[#This Row],[Sharpe Ratio]]-AVERAGE(Table2[Sharpe Ratio]))/_xlfn.STDEV.P(Table2[Sharpe Ratio])</f>
        <v>6.3419969022425901E-2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597</v>
      </c>
      <c r="AT589">
        <f>_xlfn.RANK.AVG(Table2[[#This Row],[6M Return vs Nifty Z-Score]],Table2[6M Return vs Nifty Z-Score])</f>
        <v>691</v>
      </c>
      <c r="AU589">
        <f>_xlfn.RANK.AVG(Table2[[#This Row],[Sharpe Ratio Z-Score]],Table2[Sharpe Ratio Z-Score])</f>
        <v>325</v>
      </c>
      <c r="AV589">
        <f>(Table2[[#This Row],[Rank 1Y]]+Table2[[#This Row],[Rank 6M]]+Table2[[#This Row],[Rank Sharpe]])/3</f>
        <v>537.66666666666663</v>
      </c>
    </row>
    <row r="590" spans="1:48" x14ac:dyDescent="0.3">
      <c r="A590" t="s">
        <v>660</v>
      </c>
      <c r="B590" t="s">
        <v>661</v>
      </c>
      <c r="C590" t="s">
        <v>3090</v>
      </c>
      <c r="D590" t="s">
        <v>164</v>
      </c>
      <c r="E590">
        <v>26537.96147926</v>
      </c>
      <c r="F590">
        <v>1041.7</v>
      </c>
      <c r="G590">
        <v>-22.167746407104801</v>
      </c>
      <c r="H590">
        <f>(Table2[[#This Row],[1Y Return vs Nifty]]-AVERAGE(Table2[1Y Return vs Nifty]))/_xlfn.STDEV.P(Table2[1Y Return vs Nifty])</f>
        <v>-0.84599808246249353</v>
      </c>
      <c r="I590">
        <v>-4.6675614353536004</v>
      </c>
      <c r="J590">
        <f>(Table2[[#This Row],[1M Return vs Nifty]]-AVERAGE(Table2[1M Return vs Nifty]))/_xlfn.STDEV.P(Table2[1M Return vs Nifty])</f>
        <v>-0.31418744830571121</v>
      </c>
      <c r="K590">
        <v>-3.0224367503595202</v>
      </c>
      <c r="L590">
        <f>(Table2[[#This Row],[6M Return vs Nifty]]-AVERAGE(Table2[6M Return vs Nifty]))/_xlfn.STDEV.P(Table2[6M Return vs Nifty])</f>
        <v>-0.29833523217767643</v>
      </c>
      <c r="M590">
        <v>-4.19763732690833</v>
      </c>
      <c r="N590">
        <f>(Table2[[#This Row],[1W Return vs Nifty]]-AVERAGE(Table2[1W Return vs Nifty]))/_xlfn.STDEV.P(Table2[1W Return vs Nifty])</f>
        <v>-0.68961025722619551</v>
      </c>
      <c r="O590">
        <v>1066.6199999999999</v>
      </c>
      <c r="P590">
        <v>1075.4356514231399</v>
      </c>
      <c r="Q590">
        <v>1059.2298965197399</v>
      </c>
      <c r="R590">
        <v>40.852624131784403</v>
      </c>
      <c r="S590" s="1">
        <f>(Table2[[#This Row],[Close Price]]-Table2[[#This Row],[20D EMA]])/Table2[[#This Row],[20D EMA]]</f>
        <v>-2.33635221540941E-2</v>
      </c>
      <c r="T590" s="1">
        <f>(Table2[[#This Row],[Close Price]]-Table2[[#This Row],[50D EMA]])/Table2[[#This Row],[50D EMA]]</f>
        <v>-3.1369288695699257E-2</v>
      </c>
      <c r="U590" s="1">
        <f>(Table2[[#This Row],[Close Price]]-Table2[[#This Row],[200D EMA]])/Table2[[#This Row],[200D EMA]]</f>
        <v>-1.6549661765908399E-2</v>
      </c>
      <c r="V590">
        <v>0.82015736709468601</v>
      </c>
      <c r="W590">
        <v>1035.8499999999999</v>
      </c>
      <c r="X590">
        <v>1055.75</v>
      </c>
      <c r="Y590">
        <v>1027.1500000000001</v>
      </c>
      <c r="Z590">
        <v>1083.5</v>
      </c>
      <c r="AA590">
        <v>1027.1500000000001</v>
      </c>
      <c r="AB590">
        <v>1133</v>
      </c>
      <c r="AC590" s="1">
        <f>(Table2[[#This Row],[Close Price]]/Table2[[#This Row],[Day Low]])-1</f>
        <v>5.6475358401313347E-3</v>
      </c>
      <c r="AD590" s="1">
        <f>(Table2[[#This Row],[Day High]]/Table2[[#This Row],[Close Price]])-1</f>
        <v>1.3487568397811289E-2</v>
      </c>
      <c r="AE590" s="1">
        <f>(Table2[[#This Row],[Close Price]]/Table2[[#This Row],[Current Week Low]])-1</f>
        <v>1.4165409141799978E-2</v>
      </c>
      <c r="AF590" s="1">
        <f>(Table2[[#This Row],[Current Week High]]/Table2[[#This Row],[Close Price]])-1</f>
        <v>4.0126715945089764E-2</v>
      </c>
      <c r="AG590" s="1">
        <f>(Table2[[#This Row],[Close Price]]/Table2[[#This Row],[Current Month Low]])-1</f>
        <v>1.4165409141799978E-2</v>
      </c>
      <c r="AH590" s="1">
        <f>(Table2[[#This Row],[Current Month High]]/Table2[[#This Row],[Close Price]])-1</f>
        <v>8.7645195353748706E-2</v>
      </c>
      <c r="AI590">
        <v>29.4998560046078</v>
      </c>
      <c r="AJ590">
        <v>11.6505894962486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-0.06</v>
      </c>
      <c r="AM590" t="s">
        <v>3120</v>
      </c>
      <c r="AN590">
        <v>-0.93</v>
      </c>
      <c r="AO590" t="s">
        <v>3120</v>
      </c>
      <c r="AP590">
        <v>-1.198525925297E-3</v>
      </c>
      <c r="AQ590">
        <f>(Table2[[#This Row],[Sharpe Ratio]]-AVERAGE(Table2[Sharpe Ratio]))/_xlfn.STDEV.P(Table2[Sharpe Ratio])</f>
        <v>-0.73699917961249284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625</v>
      </c>
      <c r="AT590">
        <f>_xlfn.RANK.AVG(Table2[[#This Row],[6M Return vs Nifty Z-Score]],Table2[6M Return vs Nifty Z-Score])</f>
        <v>415</v>
      </c>
      <c r="AU590">
        <f>_xlfn.RANK.AVG(Table2[[#This Row],[Sharpe Ratio Z-Score]],Table2[Sharpe Ratio Z-Score])</f>
        <v>573</v>
      </c>
      <c r="AV590">
        <f>(Table2[[#This Row],[Rank 1Y]]+Table2[[#This Row],[Rank 6M]]+Table2[[#This Row],[Rank Sharpe]])/3</f>
        <v>537.66666666666663</v>
      </c>
    </row>
    <row r="591" spans="1:48" x14ac:dyDescent="0.3">
      <c r="A591" t="s">
        <v>1187</v>
      </c>
      <c r="B591" t="s">
        <v>1188</v>
      </c>
      <c r="C591" t="s">
        <v>3078</v>
      </c>
      <c r="D591" t="s">
        <v>989</v>
      </c>
      <c r="E591">
        <v>9844.2652001250008</v>
      </c>
      <c r="F591">
        <v>46.25</v>
      </c>
      <c r="G591">
        <v>-26.544015633986401</v>
      </c>
      <c r="H591">
        <f>(Table2[[#This Row],[1Y Return vs Nifty]]-AVERAGE(Table2[1Y Return vs Nifty]))/_xlfn.STDEV.P(Table2[1Y Return vs Nifty])</f>
        <v>-0.91253268337919924</v>
      </c>
      <c r="I591">
        <v>-5.5635008589879797</v>
      </c>
      <c r="J591">
        <f>(Table2[[#This Row],[1M Return vs Nifty]]-AVERAGE(Table2[1M Return vs Nifty]))/_xlfn.STDEV.P(Table2[1M Return vs Nifty])</f>
        <v>-0.39831574132738212</v>
      </c>
      <c r="K591">
        <v>-18.3385077003935</v>
      </c>
      <c r="L591">
        <f>(Table2[[#This Row],[6M Return vs Nifty]]-AVERAGE(Table2[6M Return vs Nifty]))/_xlfn.STDEV.P(Table2[6M Return vs Nifty])</f>
        <v>-0.82111041726499456</v>
      </c>
      <c r="M591">
        <v>-2.8518769665836099</v>
      </c>
      <c r="N591">
        <f>(Table2[[#This Row],[1W Return vs Nifty]]-AVERAGE(Table2[1W Return vs Nifty]))/_xlfn.STDEV.P(Table2[1W Return vs Nifty])</f>
        <v>-0.42294856083803201</v>
      </c>
      <c r="O591">
        <v>47.94</v>
      </c>
      <c r="P591">
        <v>47.454120425615699</v>
      </c>
      <c r="Q591">
        <v>46.617660582876802</v>
      </c>
      <c r="R591">
        <v>40.116170366120798</v>
      </c>
      <c r="S591" s="1">
        <f>(Table2[[#This Row],[Close Price]]-Table2[[#This Row],[20D EMA]])/Table2[[#This Row],[20D EMA]]</f>
        <v>-3.525239883187313E-2</v>
      </c>
      <c r="T591" s="1">
        <f>(Table2[[#This Row],[Close Price]]-Table2[[#This Row],[50D EMA]])/Table2[[#This Row],[50D EMA]]</f>
        <v>-2.5374412481275609E-2</v>
      </c>
      <c r="U591" s="1">
        <f>(Table2[[#This Row],[Close Price]]-Table2[[#This Row],[200D EMA]])/Table2[[#This Row],[200D EMA]]</f>
        <v>-7.8867231491201797E-3</v>
      </c>
      <c r="V591">
        <v>0.87067000563291497</v>
      </c>
      <c r="W591">
        <v>46.1</v>
      </c>
      <c r="X591">
        <v>46.67</v>
      </c>
      <c r="Y591">
        <v>44.18</v>
      </c>
      <c r="Z591">
        <v>47.36</v>
      </c>
      <c r="AA591">
        <v>44.18</v>
      </c>
      <c r="AB591">
        <v>51.19</v>
      </c>
      <c r="AC591" s="1">
        <f>(Table2[[#This Row],[Close Price]]/Table2[[#This Row],[Day Low]])-1</f>
        <v>3.2537960954446277E-3</v>
      </c>
      <c r="AD591" s="1">
        <f>(Table2[[#This Row],[Day High]]/Table2[[#This Row],[Close Price]])-1</f>
        <v>9.0810810810810771E-3</v>
      </c>
      <c r="AE591" s="1">
        <f>(Table2[[#This Row],[Close Price]]/Table2[[#This Row],[Current Week Low]])-1</f>
        <v>4.6853779990946087E-2</v>
      </c>
      <c r="AF591" s="1">
        <f>(Table2[[#This Row],[Current Week High]]/Table2[[#This Row],[Close Price]])-1</f>
        <v>2.4000000000000021E-2</v>
      </c>
      <c r="AG591" s="1">
        <f>(Table2[[#This Row],[Close Price]]/Table2[[#This Row],[Current Month Low]])-1</f>
        <v>4.6853779990946087E-2</v>
      </c>
      <c r="AH591" s="1">
        <f>(Table2[[#This Row],[Current Month High]]/Table2[[#This Row],[Close Price]])-1</f>
        <v>0.10681081081081079</v>
      </c>
      <c r="AI591">
        <v>23.783783783783701</v>
      </c>
      <c r="AJ591">
        <v>26.538987688098501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-0.01</v>
      </c>
      <c r="AM591" t="s">
        <v>3120</v>
      </c>
      <c r="AN591">
        <v>-6.53</v>
      </c>
      <c r="AO591" t="s">
        <v>3120</v>
      </c>
      <c r="AP591">
        <v>5.0504744160913002E-2</v>
      </c>
      <c r="AQ591">
        <f>(Table2[[#This Row],[Sharpe Ratio]]-AVERAGE(Table2[Sharpe Ratio]))/_xlfn.STDEV.P(Table2[Sharpe Ratio])</f>
        <v>-0.13554089197493221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-2.6904482947845398</v>
      </c>
      <c r="AS591">
        <f>_xlfn.RANK.AVG(Table2[[#This Row],[1Y Return vs Nifty Z-Score]],Table2[1Y Return vs Nifty Z-Score])</f>
        <v>640</v>
      </c>
      <c r="AT591">
        <f>_xlfn.RANK.AVG(Table2[[#This Row],[6M Return vs Nifty Z-Score]],Table2[6M Return vs Nifty Z-Score])</f>
        <v>594</v>
      </c>
      <c r="AU591">
        <f>_xlfn.RANK.AVG(Table2[[#This Row],[Sharpe Ratio Z-Score]],Table2[Sharpe Ratio Z-Score])</f>
        <v>383</v>
      </c>
      <c r="AV591">
        <f>(Table2[[#This Row],[Rank 1Y]]+Table2[[#This Row],[Rank 6M]]+Table2[[#This Row],[Rank Sharpe]])/3</f>
        <v>539</v>
      </c>
    </row>
    <row r="592" spans="1:48" x14ac:dyDescent="0.3">
      <c r="A592" t="s">
        <v>401</v>
      </c>
      <c r="B592" t="s">
        <v>402</v>
      </c>
      <c r="C592" t="s">
        <v>3080</v>
      </c>
      <c r="D592" t="s">
        <v>54</v>
      </c>
      <c r="E592">
        <v>57859.511922780002</v>
      </c>
      <c r="F592">
        <v>27228.9</v>
      </c>
      <c r="G592">
        <v>-9.4655105760022007</v>
      </c>
      <c r="H592">
        <f>(Table2[[#This Row],[1Y Return vs Nifty]]-AVERAGE(Table2[1Y Return vs Nifty]))/_xlfn.STDEV.P(Table2[1Y Return vs Nifty])</f>
        <v>-0.65287966402037434</v>
      </c>
      <c r="I592">
        <v>-1.9467882359300599</v>
      </c>
      <c r="J592">
        <f>(Table2[[#This Row],[1M Return vs Nifty]]-AVERAGE(Table2[1M Return vs Nifty]))/_xlfn.STDEV.P(Table2[1M Return vs Nifty])</f>
        <v>-5.8708116859279381E-2</v>
      </c>
      <c r="K592">
        <v>-14.9110831663667</v>
      </c>
      <c r="L592">
        <f>(Table2[[#This Row],[6M Return vs Nifty]]-AVERAGE(Table2[6M Return vs Nifty]))/_xlfn.STDEV.P(Table2[6M Return vs Nifty])</f>
        <v>-0.70412398510533547</v>
      </c>
      <c r="M592">
        <v>-1.9634762229355001</v>
      </c>
      <c r="N592">
        <f>(Table2[[#This Row],[1W Return vs Nifty]]-AVERAGE(Table2[1W Return vs Nifty]))/_xlfn.STDEV.P(Table2[1W Return vs Nifty])</f>
        <v>-0.24691242813714862</v>
      </c>
      <c r="O592">
        <v>27878.81</v>
      </c>
      <c r="P592">
        <v>27616.677704910999</v>
      </c>
      <c r="Q592">
        <v>26169.273607639901</v>
      </c>
      <c r="R592">
        <v>34.165123666438603</v>
      </c>
      <c r="S592" s="1">
        <f>(Table2[[#This Row],[Close Price]]-Table2[[#This Row],[20D EMA]])/Table2[[#This Row],[20D EMA]]</f>
        <v>-2.3311970632892861E-2</v>
      </c>
      <c r="T592" s="1">
        <f>(Table2[[#This Row],[Close Price]]-Table2[[#This Row],[50D EMA]])/Table2[[#This Row],[50D EMA]]</f>
        <v>-1.4041432103255484E-2</v>
      </c>
      <c r="U592" s="1">
        <f>(Table2[[#This Row],[Close Price]]-Table2[[#This Row],[200D EMA]])/Table2[[#This Row],[200D EMA]]</f>
        <v>4.0491242066831801E-2</v>
      </c>
      <c r="V592">
        <v>1.28132655262388</v>
      </c>
      <c r="W592">
        <v>27132.05</v>
      </c>
      <c r="X592">
        <v>27738.15</v>
      </c>
      <c r="Y592">
        <v>27104.1</v>
      </c>
      <c r="Z592">
        <v>29501</v>
      </c>
      <c r="AA592">
        <v>27104.1</v>
      </c>
      <c r="AB592">
        <v>29501</v>
      </c>
      <c r="AC592" s="1">
        <f>(Table2[[#This Row],[Close Price]]/Table2[[#This Row],[Day Low]])-1</f>
        <v>3.5695791508567609E-3</v>
      </c>
      <c r="AD592" s="1">
        <f>(Table2[[#This Row],[Day High]]/Table2[[#This Row],[Close Price]])-1</f>
        <v>1.8702555005894572E-2</v>
      </c>
      <c r="AE592" s="1">
        <f>(Table2[[#This Row],[Close Price]]/Table2[[#This Row],[Current Week Low]])-1</f>
        <v>4.6044694345137582E-3</v>
      </c>
      <c r="AF592" s="1">
        <f>(Table2[[#This Row],[Current Week High]]/Table2[[#This Row],[Close Price]])-1</f>
        <v>8.3444428529980907E-2</v>
      </c>
      <c r="AG592" s="1">
        <f>(Table2[[#This Row],[Close Price]]/Table2[[#This Row],[Current Month Low]])-1</f>
        <v>4.6044694345137582E-3</v>
      </c>
      <c r="AH592" s="1">
        <f>(Table2[[#This Row],[Current Month High]]/Table2[[#This Row],[Close Price]])-1</f>
        <v>8.3444428529980907E-2</v>
      </c>
      <c r="AI592">
        <v>8.8510736753963393</v>
      </c>
      <c r="AJ592">
        <v>23.7677272727272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-0.1</v>
      </c>
      <c r="AM592" t="s">
        <v>3120</v>
      </c>
      <c r="AN592">
        <v>-1.7</v>
      </c>
      <c r="AO592" t="s">
        <v>3120</v>
      </c>
      <c r="AP592">
        <v>1.3047945408809001E-2</v>
      </c>
      <c r="AQ592">
        <f>(Table2[[#This Row],[Sharpe Ratio]]-AVERAGE(Table2[Sharpe Ratio]))/_xlfn.STDEV.P(Table2[Sharpe Ratio])</f>
        <v>-0.5712715914115607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-2.2338957855336985</v>
      </c>
      <c r="AS592">
        <f>_xlfn.RANK.AVG(Table2[[#This Row],[1Y Return vs Nifty Z-Score]],Table2[1Y Return vs Nifty Z-Score])</f>
        <v>562</v>
      </c>
      <c r="AT592">
        <f>_xlfn.RANK.AVG(Table2[[#This Row],[6M Return vs Nifty Z-Score]],Table2[6M Return vs Nifty Z-Score])</f>
        <v>557</v>
      </c>
      <c r="AU592">
        <f>_xlfn.RANK.AVG(Table2[[#This Row],[Sharpe Ratio Z-Score]],Table2[Sharpe Ratio Z-Score])</f>
        <v>499</v>
      </c>
      <c r="AV592">
        <f>(Table2[[#This Row],[Rank 1Y]]+Table2[[#This Row],[Rank 6M]]+Table2[[#This Row],[Rank Sharpe]])/3</f>
        <v>539.33333333333337</v>
      </c>
    </row>
    <row r="593" spans="1:48" x14ac:dyDescent="0.3">
      <c r="A593" t="s">
        <v>1740</v>
      </c>
      <c r="B593" t="s">
        <v>1741</v>
      </c>
      <c r="C593" t="s">
        <v>3088</v>
      </c>
      <c r="D593" t="s">
        <v>927</v>
      </c>
      <c r="E593">
        <v>4474.6736435499997</v>
      </c>
      <c r="F593">
        <v>364.9</v>
      </c>
      <c r="G593">
        <v>-16.8258823473011</v>
      </c>
      <c r="H593">
        <f>(Table2[[#This Row],[1Y Return vs Nifty]]-AVERAGE(Table2[1Y Return vs Nifty]))/_xlfn.STDEV.P(Table2[1Y Return vs Nifty])</f>
        <v>-0.76478306232910176</v>
      </c>
      <c r="I593">
        <v>11.9883647830939</v>
      </c>
      <c r="J593">
        <f>(Table2[[#This Row],[1M Return vs Nifty]]-AVERAGE(Table2[1M Return vs Nifty]))/_xlfn.STDEV.P(Table2[1M Return vs Nifty])</f>
        <v>1.2497962368510067</v>
      </c>
      <c r="K593">
        <v>-16.655322077986</v>
      </c>
      <c r="L593">
        <f>(Table2[[#This Row],[6M Return vs Nifty]]-AVERAGE(Table2[6M Return vs Nifty]))/_xlfn.STDEV.P(Table2[6M Return vs Nifty])</f>
        <v>-0.76365915067312484</v>
      </c>
      <c r="M593">
        <v>0.22017080291924601</v>
      </c>
      <c r="N593">
        <f>(Table2[[#This Row],[1W Return vs Nifty]]-AVERAGE(Table2[1W Return vs Nifty]))/_xlfn.STDEV.P(Table2[1W Return vs Nifty])</f>
        <v>0.18577606336136154</v>
      </c>
      <c r="O593">
        <v>344.45</v>
      </c>
      <c r="P593">
        <v>331.09714506711498</v>
      </c>
      <c r="Q593">
        <v>336.69176728097398</v>
      </c>
      <c r="R593">
        <v>64.799844310375704</v>
      </c>
      <c r="S593" s="1">
        <f>(Table2[[#This Row],[Close Price]]-Table2[[#This Row],[20D EMA]])/Table2[[#This Row],[20D EMA]]</f>
        <v>5.9370010161126405E-2</v>
      </c>
      <c r="T593" s="1">
        <f>(Table2[[#This Row],[Close Price]]-Table2[[#This Row],[50D EMA]])/Table2[[#This Row],[50D EMA]]</f>
        <v>0.10209346542699121</v>
      </c>
      <c r="U593" s="1">
        <f>(Table2[[#This Row],[Close Price]]-Table2[[#This Row],[200D EMA]])/Table2[[#This Row],[200D EMA]]</f>
        <v>8.3780583489841728E-2</v>
      </c>
      <c r="V593">
        <v>2.2155931606266299</v>
      </c>
      <c r="W593">
        <v>356.85</v>
      </c>
      <c r="X593">
        <v>374</v>
      </c>
      <c r="Y593">
        <v>337.55</v>
      </c>
      <c r="Z593">
        <v>379</v>
      </c>
      <c r="AA593">
        <v>337.55</v>
      </c>
      <c r="AB593">
        <v>379</v>
      </c>
      <c r="AC593" s="1">
        <f>(Table2[[#This Row],[Close Price]]/Table2[[#This Row],[Day Low]])-1</f>
        <v>2.2558497968333979E-2</v>
      </c>
      <c r="AD593" s="1">
        <f>(Table2[[#This Row],[Day High]]/Table2[[#This Row],[Close Price]])-1</f>
        <v>2.4938339271033172E-2</v>
      </c>
      <c r="AE593" s="1">
        <f>(Table2[[#This Row],[Close Price]]/Table2[[#This Row],[Current Week Low]])-1</f>
        <v>8.1025033328395724E-2</v>
      </c>
      <c r="AF593" s="1">
        <f>(Table2[[#This Row],[Current Week High]]/Table2[[#This Row],[Close Price]])-1</f>
        <v>3.8640723485886541E-2</v>
      </c>
      <c r="AG593" s="1">
        <f>(Table2[[#This Row],[Close Price]]/Table2[[#This Row],[Current Month Low]])-1</f>
        <v>8.1025033328395724E-2</v>
      </c>
      <c r="AH593" s="1">
        <f>(Table2[[#This Row],[Current Month High]]/Table2[[#This Row],[Close Price]])-1</f>
        <v>3.8640723485886541E-2</v>
      </c>
      <c r="AI593">
        <v>23.294053165250698</v>
      </c>
      <c r="AJ593">
        <v>36.182123530509401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0.15</v>
      </c>
      <c r="AM593" t="s">
        <v>3121</v>
      </c>
      <c r="AN593">
        <v>14.69</v>
      </c>
      <c r="AO593" t="s">
        <v>3121</v>
      </c>
      <c r="AP593">
        <v>2.8101000512385999E-2</v>
      </c>
      <c r="AQ593">
        <f>(Table2[[#This Row],[Sharpe Ratio]]-AVERAGE(Table2[Sharpe Ratio]))/_xlfn.STDEV.P(Table2[Sharpe Ratio])</f>
        <v>-0.39616110553291145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602</v>
      </c>
      <c r="AT593">
        <f>_xlfn.RANK.AVG(Table2[[#This Row],[6M Return vs Nifty Z-Score]],Table2[6M Return vs Nifty Z-Score])</f>
        <v>579</v>
      </c>
      <c r="AU593">
        <f>_xlfn.RANK.AVG(Table2[[#This Row],[Sharpe Ratio Z-Score]],Table2[Sharpe Ratio Z-Score])</f>
        <v>445</v>
      </c>
      <c r="AV593">
        <f>(Table2[[#This Row],[Rank 1Y]]+Table2[[#This Row],[Rank 6M]]+Table2[[#This Row],[Rank Sharpe]])/3</f>
        <v>542</v>
      </c>
    </row>
    <row r="594" spans="1:48" x14ac:dyDescent="0.3">
      <c r="A594" t="s">
        <v>962</v>
      </c>
      <c r="B594" t="s">
        <v>963</v>
      </c>
      <c r="C594" t="s">
        <v>3084</v>
      </c>
      <c r="D594" t="s">
        <v>964</v>
      </c>
      <c r="E594">
        <v>14865.440805464999</v>
      </c>
      <c r="F594">
        <v>190.15</v>
      </c>
      <c r="G594">
        <v>-2.5774270445960701</v>
      </c>
      <c r="H594">
        <f>(Table2[[#This Row],[1Y Return vs Nifty]]-AVERAGE(Table2[1Y Return vs Nifty]))/_xlfn.STDEV.P(Table2[1Y Return vs Nifty])</f>
        <v>-0.54815669907390374</v>
      </c>
      <c r="I594">
        <v>-10.2213277803388</v>
      </c>
      <c r="J594">
        <f>(Table2[[#This Row],[1M Return vs Nifty]]-AVERAGE(Table2[1M Return vs Nifty]))/_xlfn.STDEV.P(Table2[1M Return vs Nifty])</f>
        <v>-0.83568351167737831</v>
      </c>
      <c r="K594">
        <v>-11.9461475984417</v>
      </c>
      <c r="L594">
        <f>(Table2[[#This Row],[6M Return vs Nifty]]-AVERAGE(Table2[6M Return vs Nifty]))/_xlfn.STDEV.P(Table2[6M Return vs Nifty])</f>
        <v>-0.60292343926361447</v>
      </c>
      <c r="M594">
        <v>-5.5163374601474802</v>
      </c>
      <c r="N594">
        <f>(Table2[[#This Row],[1W Return vs Nifty]]-AVERAGE(Table2[1W Return vs Nifty]))/_xlfn.STDEV.P(Table2[1W Return vs Nifty])</f>
        <v>-0.9509099840750378</v>
      </c>
      <c r="O594">
        <v>201.73</v>
      </c>
      <c r="P594">
        <v>206.64173896974401</v>
      </c>
      <c r="Q594">
        <v>197.54205483156301</v>
      </c>
      <c r="R594">
        <v>28.699129490967099</v>
      </c>
      <c r="S594" s="1">
        <f>(Table2[[#This Row],[Close Price]]-Table2[[#This Row],[20D EMA]])/Table2[[#This Row],[20D EMA]]</f>
        <v>-5.7403460070391044E-2</v>
      </c>
      <c r="T594" s="1">
        <f>(Table2[[#This Row],[Close Price]]-Table2[[#This Row],[50D EMA]])/Table2[[#This Row],[50D EMA]]</f>
        <v>-7.9808363266622953E-2</v>
      </c>
      <c r="U594" s="1">
        <f>(Table2[[#This Row],[Close Price]]-Table2[[#This Row],[200D EMA]])/Table2[[#This Row],[200D EMA]]</f>
        <v>-3.7420157636134446E-2</v>
      </c>
      <c r="V594">
        <v>0.73087941610906804</v>
      </c>
      <c r="W594">
        <v>188.65</v>
      </c>
      <c r="X594">
        <v>191.5</v>
      </c>
      <c r="Y594">
        <v>187.55</v>
      </c>
      <c r="Z594">
        <v>200</v>
      </c>
      <c r="AA594">
        <v>187.55</v>
      </c>
      <c r="AB594">
        <v>209.96</v>
      </c>
      <c r="AC594" s="1">
        <f>(Table2[[#This Row],[Close Price]]/Table2[[#This Row],[Day Low]])-1</f>
        <v>7.9512324410284663E-3</v>
      </c>
      <c r="AD594" s="1">
        <f>(Table2[[#This Row],[Day High]]/Table2[[#This Row],[Close Price]])-1</f>
        <v>7.0996581646067813E-3</v>
      </c>
      <c r="AE594" s="1">
        <f>(Table2[[#This Row],[Close Price]]/Table2[[#This Row],[Current Week Low]])-1</f>
        <v>1.3862969874700148E-2</v>
      </c>
      <c r="AF594" s="1">
        <f>(Table2[[#This Row],[Current Week High]]/Table2[[#This Row],[Close Price]])-1</f>
        <v>5.1801209571390894E-2</v>
      </c>
      <c r="AG594" s="1">
        <f>(Table2[[#This Row],[Close Price]]/Table2[[#This Row],[Current Month Low]])-1</f>
        <v>1.3862969874700148E-2</v>
      </c>
      <c r="AH594" s="1">
        <f>(Table2[[#This Row],[Current Month High]]/Table2[[#This Row],[Close Price]])-1</f>
        <v>0.1041809098080464</v>
      </c>
      <c r="AI594">
        <v>24.927688666841899</v>
      </c>
      <c r="AJ594">
        <v>39.610866372980901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-0.18</v>
      </c>
      <c r="AM594" t="s">
        <v>3120</v>
      </c>
      <c r="AN594">
        <v>-9.7200000000000006</v>
      </c>
      <c r="AO594" t="s">
        <v>3120</v>
      </c>
      <c r="AP594">
        <v>-1.8536514757773001E-2</v>
      </c>
      <c r="AQ594">
        <f>(Table2[[#This Row],[Sharpe Ratio]]-AVERAGE(Table2[Sharpe Ratio]))/_xlfn.STDEV.P(Table2[Sharpe Ratio])</f>
        <v>-0.9386900408843698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504</v>
      </c>
      <c r="AT594">
        <f>_xlfn.RANK.AVG(Table2[[#This Row],[6M Return vs Nifty Z-Score]],Table2[6M Return vs Nifty Z-Score])</f>
        <v>519</v>
      </c>
      <c r="AU594">
        <f>_xlfn.RANK.AVG(Table2[[#This Row],[Sharpe Ratio Z-Score]],Table2[Sharpe Ratio Z-Score])</f>
        <v>605</v>
      </c>
      <c r="AV594">
        <f>(Table2[[#This Row],[Rank 1Y]]+Table2[[#This Row],[Rank 6M]]+Table2[[#This Row],[Rank Sharpe]])/3</f>
        <v>542.66666666666663</v>
      </c>
    </row>
    <row r="595" spans="1:48" x14ac:dyDescent="0.3">
      <c r="A595" t="s">
        <v>2313</v>
      </c>
      <c r="B595" t="s">
        <v>2314</v>
      </c>
      <c r="C595" t="s">
        <v>3080</v>
      </c>
      <c r="D595" t="s">
        <v>288</v>
      </c>
      <c r="E595">
        <v>2245.9144654649999</v>
      </c>
      <c r="F595">
        <v>695.55</v>
      </c>
      <c r="G595">
        <v>8.3048005817195101</v>
      </c>
      <c r="H595">
        <f>(Table2[[#This Row],[1Y Return vs Nifty]]-AVERAGE(Table2[1Y Return vs Nifty]))/_xlfn.STDEV.P(Table2[1Y Return vs Nifty])</f>
        <v>-0.38270877193218422</v>
      </c>
      <c r="I595">
        <v>3.5536714069461901</v>
      </c>
      <c r="J595">
        <f>(Table2[[#This Row],[1M Return vs Nifty]]-AVERAGE(Table2[1M Return vs Nifty]))/_xlfn.STDEV.P(Table2[1M Return vs Nifty])</f>
        <v>0.45778247210559264</v>
      </c>
      <c r="K595">
        <v>-13.5772095173203</v>
      </c>
      <c r="L595">
        <f>(Table2[[#This Row],[6M Return vs Nifty]]-AVERAGE(Table2[6M Return vs Nifty]))/_xlfn.STDEV.P(Table2[6M Return vs Nifty])</f>
        <v>-0.65859559560921721</v>
      </c>
      <c r="M595">
        <v>3.33593121633796</v>
      </c>
      <c r="N595">
        <f>(Table2[[#This Row],[1W Return vs Nifty]]-AVERAGE(Table2[1W Return vs Nifty]))/_xlfn.STDEV.P(Table2[1W Return vs Nifty])</f>
        <v>0.80316232459797743</v>
      </c>
      <c r="O595">
        <v>670.63</v>
      </c>
      <c r="P595">
        <v>651.22511479897605</v>
      </c>
      <c r="Q595">
        <v>630.67666671826498</v>
      </c>
      <c r="R595">
        <v>61.880877435520901</v>
      </c>
      <c r="S595" s="1">
        <f>(Table2[[#This Row],[Close Price]]-Table2[[#This Row],[20D EMA]])/Table2[[#This Row],[20D EMA]]</f>
        <v>3.715908921461903E-2</v>
      </c>
      <c r="T595" s="1">
        <f>(Table2[[#This Row],[Close Price]]-Table2[[#This Row],[50D EMA]])/Table2[[#This Row],[50D EMA]]</f>
        <v>6.8063844888270886E-2</v>
      </c>
      <c r="U595" s="1">
        <f>(Table2[[#This Row],[Close Price]]-Table2[[#This Row],[200D EMA]])/Table2[[#This Row],[200D EMA]]</f>
        <v>0.10286306233478446</v>
      </c>
      <c r="V595">
        <v>0.97180365886217901</v>
      </c>
      <c r="W595">
        <v>691.3</v>
      </c>
      <c r="X595">
        <v>705</v>
      </c>
      <c r="Y595">
        <v>636.1</v>
      </c>
      <c r="Z595">
        <v>717.9</v>
      </c>
      <c r="AA595">
        <v>636.1</v>
      </c>
      <c r="AB595">
        <v>717.9</v>
      </c>
      <c r="AC595" s="1">
        <f>(Table2[[#This Row],[Close Price]]/Table2[[#This Row],[Day Low]])-1</f>
        <v>6.1478374077823528E-3</v>
      </c>
      <c r="AD595" s="1">
        <f>(Table2[[#This Row],[Day High]]/Table2[[#This Row],[Close Price]])-1</f>
        <v>1.3586370498166911E-2</v>
      </c>
      <c r="AE595" s="1">
        <f>(Table2[[#This Row],[Close Price]]/Table2[[#This Row],[Current Week Low]])-1</f>
        <v>9.3460147775506819E-2</v>
      </c>
      <c r="AF595" s="1">
        <f>(Table2[[#This Row],[Current Week High]]/Table2[[#This Row],[Close Price]])-1</f>
        <v>3.2132844511537639E-2</v>
      </c>
      <c r="AG595" s="1">
        <f>(Table2[[#This Row],[Close Price]]/Table2[[#This Row],[Current Month Low]])-1</f>
        <v>9.3460147775506819E-2</v>
      </c>
      <c r="AH595" s="1">
        <f>(Table2[[#This Row],[Current Month High]]/Table2[[#This Row],[Close Price]])-1</f>
        <v>3.2132844511537639E-2</v>
      </c>
      <c r="AI595">
        <v>10.4018402702896</v>
      </c>
      <c r="AJ595">
        <v>44.275046670815101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0.02</v>
      </c>
      <c r="AM595" t="s">
        <v>3121</v>
      </c>
      <c r="AN595">
        <v>2.13</v>
      </c>
      <c r="AO595" t="s">
        <v>3121</v>
      </c>
      <c r="AP595">
        <v>-5.2017827287313002E-2</v>
      </c>
      <c r="AQ595">
        <f>(Table2[[#This Row],[Sharpe Ratio]]-AVERAGE(Table2[Sharpe Ratio]))/_xlfn.STDEV.P(Table2[Sharpe Ratio])</f>
        <v>-1.3281743591547168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-1.1085339299925483</v>
      </c>
      <c r="AS595">
        <f>_xlfn.RANK.AVG(Table2[[#This Row],[1Y Return vs Nifty Z-Score]],Table2[1Y Return vs Nifty Z-Score])</f>
        <v>421</v>
      </c>
      <c r="AT595">
        <f>_xlfn.RANK.AVG(Table2[[#This Row],[6M Return vs Nifty Z-Score]],Table2[6M Return vs Nifty Z-Score])</f>
        <v>546</v>
      </c>
      <c r="AU595">
        <f>_xlfn.RANK.AVG(Table2[[#This Row],[Sharpe Ratio Z-Score]],Table2[Sharpe Ratio Z-Score])</f>
        <v>665</v>
      </c>
      <c r="AV595">
        <f>(Table2[[#This Row],[Rank 1Y]]+Table2[[#This Row],[Rank 6M]]+Table2[[#This Row],[Rank Sharpe]])/3</f>
        <v>544</v>
      </c>
    </row>
    <row r="596" spans="1:48" x14ac:dyDescent="0.3">
      <c r="A596" t="s">
        <v>2126</v>
      </c>
      <c r="B596" t="s">
        <v>2127</v>
      </c>
      <c r="C596" t="s">
        <v>3078</v>
      </c>
      <c r="D596" t="s">
        <v>248</v>
      </c>
      <c r="E596">
        <v>2728.1252249999998</v>
      </c>
      <c r="F596">
        <v>945</v>
      </c>
      <c r="G596">
        <v>-32.334638513216902</v>
      </c>
      <c r="H596">
        <f>(Table2[[#This Row],[1Y Return vs Nifty]]-AVERAGE(Table2[1Y Return vs Nifty]))/_xlfn.STDEV.P(Table2[1Y Return vs Nifty])</f>
        <v>-1.0005704073752806</v>
      </c>
      <c r="I596">
        <v>9.25785976219065</v>
      </c>
      <c r="J596">
        <f>(Table2[[#This Row],[1M Return vs Nifty]]-AVERAGE(Table2[1M Return vs Nifty]))/_xlfn.STDEV.P(Table2[1M Return vs Nifty])</f>
        <v>0.99340309191732112</v>
      </c>
      <c r="K596">
        <v>-1.59894662423843</v>
      </c>
      <c r="L596">
        <f>(Table2[[#This Row],[6M Return vs Nifty]]-AVERAGE(Table2[6M Return vs Nifty]))/_xlfn.STDEV.P(Table2[6M Return vs Nifty])</f>
        <v>-0.24974801182719406</v>
      </c>
      <c r="M596">
        <v>-2.7622903759478499</v>
      </c>
      <c r="N596">
        <f>(Table2[[#This Row],[1W Return vs Nifty]]-AVERAGE(Table2[1W Return vs Nifty]))/_xlfn.STDEV.P(Table2[1W Return vs Nifty])</f>
        <v>-0.40519702576770233</v>
      </c>
      <c r="O596">
        <v>904.37</v>
      </c>
      <c r="P596">
        <v>855.15670100731495</v>
      </c>
      <c r="Q596">
        <v>833.487222673632</v>
      </c>
      <c r="R596">
        <v>56.922790636718297</v>
      </c>
      <c r="S596" s="1">
        <f>(Table2[[#This Row],[Close Price]]-Table2[[#This Row],[20D EMA]])/Table2[[#This Row],[20D EMA]]</f>
        <v>4.492630228778044E-2</v>
      </c>
      <c r="T596" s="1">
        <f>(Table2[[#This Row],[Close Price]]-Table2[[#This Row],[50D EMA]])/Table2[[#This Row],[50D EMA]]</f>
        <v>0.1050606267680016</v>
      </c>
      <c r="U596" s="1">
        <f>(Table2[[#This Row],[Close Price]]-Table2[[#This Row],[200D EMA]])/Table2[[#This Row],[200D EMA]]</f>
        <v>0.13379062605022438</v>
      </c>
      <c r="V596">
        <v>1.6138370636255801</v>
      </c>
      <c r="W596">
        <v>921.55</v>
      </c>
      <c r="X596">
        <v>950</v>
      </c>
      <c r="Y596">
        <v>897</v>
      </c>
      <c r="Z596">
        <v>962.45</v>
      </c>
      <c r="AA596">
        <v>897</v>
      </c>
      <c r="AB596">
        <v>999</v>
      </c>
      <c r="AC596" s="1">
        <f>(Table2[[#This Row],[Close Price]]/Table2[[#This Row],[Day Low]])-1</f>
        <v>2.5446259020129203E-2</v>
      </c>
      <c r="AD596" s="1">
        <f>(Table2[[#This Row],[Day High]]/Table2[[#This Row],[Close Price]])-1</f>
        <v>5.2910052910053462E-3</v>
      </c>
      <c r="AE596" s="1">
        <f>(Table2[[#This Row],[Close Price]]/Table2[[#This Row],[Current Week Low]])-1</f>
        <v>5.3511705685618693E-2</v>
      </c>
      <c r="AF596" s="1">
        <f>(Table2[[#This Row],[Current Week High]]/Table2[[#This Row],[Close Price]])-1</f>
        <v>1.8465608465608518E-2</v>
      </c>
      <c r="AG596" s="1">
        <f>(Table2[[#This Row],[Close Price]]/Table2[[#This Row],[Current Month Low]])-1</f>
        <v>5.3511705685618693E-2</v>
      </c>
      <c r="AH596" s="1">
        <f>(Table2[[#This Row],[Current Month High]]/Table2[[#This Row],[Close Price]])-1</f>
        <v>5.7142857142857162E-2</v>
      </c>
      <c r="AI596">
        <v>15.343915343915301</v>
      </c>
      <c r="AJ596">
        <v>42.9003477997883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0.1</v>
      </c>
      <c r="AM596" t="s">
        <v>3121</v>
      </c>
      <c r="AN596">
        <v>4.28</v>
      </c>
      <c r="AO596" t="s">
        <v>3121</v>
      </c>
      <c r="AP596">
        <v>-4.8819763041670003E-3</v>
      </c>
      <c r="AQ596">
        <f>(Table2[[#This Row],[Sharpe Ratio]]-AVERAGE(Table2[Sharpe Ratio]))/_xlfn.STDEV.P(Table2[Sharpe Ratio])</f>
        <v>-0.77984834087016675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-1.4419606939230225</v>
      </c>
      <c r="AS596">
        <f>_xlfn.RANK.AVG(Table2[[#This Row],[1Y Return vs Nifty Z-Score]],Table2[1Y Return vs Nifty Z-Score])</f>
        <v>661</v>
      </c>
      <c r="AT596">
        <f>_xlfn.RANK.AVG(Table2[[#This Row],[6M Return vs Nifty Z-Score]],Table2[6M Return vs Nifty Z-Score])</f>
        <v>397</v>
      </c>
      <c r="AU596">
        <f>_xlfn.RANK.AVG(Table2[[#This Row],[Sharpe Ratio Z-Score]],Table2[Sharpe Ratio Z-Score])</f>
        <v>582</v>
      </c>
      <c r="AV596">
        <f>(Table2[[#This Row],[Rank 1Y]]+Table2[[#This Row],[Rank 6M]]+Table2[[#This Row],[Rank Sharpe]])/3</f>
        <v>546.66666666666663</v>
      </c>
    </row>
    <row r="597" spans="1:48" x14ac:dyDescent="0.3">
      <c r="A597" t="s">
        <v>22</v>
      </c>
      <c r="B597" t="s">
        <v>23</v>
      </c>
      <c r="C597" t="s">
        <v>3076</v>
      </c>
      <c r="D597" t="s">
        <v>24</v>
      </c>
      <c r="E597">
        <v>1257036.7656111801</v>
      </c>
      <c r="F597">
        <v>1650.2</v>
      </c>
      <c r="G597">
        <v>-24.1360316066427</v>
      </c>
      <c r="H597">
        <f>(Table2[[#This Row],[1Y Return vs Nifty]]-AVERAGE(Table2[1Y Return vs Nifty]))/_xlfn.STDEV.P(Table2[1Y Return vs Nifty])</f>
        <v>-0.87592290277224172</v>
      </c>
      <c r="I597">
        <v>1.20750578741873</v>
      </c>
      <c r="J597">
        <f>(Table2[[#This Row],[1M Return vs Nifty]]-AVERAGE(Table2[1M Return vs Nifty]))/_xlfn.STDEV.P(Table2[1M Return vs Nifty])</f>
        <v>0.23747861727988523</v>
      </c>
      <c r="K597">
        <v>5.7017833207305504</v>
      </c>
      <c r="L597">
        <f>(Table2[[#This Row],[6M Return vs Nifty]]-AVERAGE(Table2[6M Return vs Nifty]))/_xlfn.STDEV.P(Table2[6M Return vs Nifty])</f>
        <v>-5.5613613630627751E-4</v>
      </c>
      <c r="M597">
        <v>1.6459530609300701</v>
      </c>
      <c r="N597">
        <f>(Table2[[#This Row],[1W Return vs Nifty]]-AVERAGE(Table2[1W Return vs Nifty]))/_xlfn.STDEV.P(Table2[1W Return vs Nifty])</f>
        <v>0.46829405602208563</v>
      </c>
      <c r="O597">
        <v>1629.26</v>
      </c>
      <c r="P597">
        <v>1611.81062386492</v>
      </c>
      <c r="Q597">
        <v>1563.5567767928201</v>
      </c>
      <c r="R597">
        <v>59.483851082989098</v>
      </c>
      <c r="S597" s="1">
        <f>(Table2[[#This Row],[Close Price]]-Table2[[#This Row],[20D EMA]])/Table2[[#This Row],[20D EMA]]</f>
        <v>1.2852460626296634E-2</v>
      </c>
      <c r="T597" s="1">
        <f>(Table2[[#This Row],[Close Price]]-Table2[[#This Row],[50D EMA]])/Table2[[#This Row],[50D EMA]]</f>
        <v>2.3817547524923953E-2</v>
      </c>
      <c r="U597" s="1">
        <f>(Table2[[#This Row],[Close Price]]-Table2[[#This Row],[200D EMA]])/Table2[[#This Row],[200D EMA]]</f>
        <v>5.5414184181340205E-2</v>
      </c>
      <c r="V597">
        <v>0.94101495221290499</v>
      </c>
      <c r="W597">
        <v>1645.8</v>
      </c>
      <c r="X597">
        <v>1662.55</v>
      </c>
      <c r="Y597">
        <v>1593.3</v>
      </c>
      <c r="Z597">
        <v>1662.55</v>
      </c>
      <c r="AA597">
        <v>1593.3</v>
      </c>
      <c r="AB597">
        <v>1670.5</v>
      </c>
      <c r="AC597" s="1">
        <f>(Table2[[#This Row],[Close Price]]/Table2[[#This Row],[Day Low]])-1</f>
        <v>2.6734718677847713E-3</v>
      </c>
      <c r="AD597" s="1">
        <f>(Table2[[#This Row],[Day High]]/Table2[[#This Row],[Close Price]])-1</f>
        <v>7.4839413404435007E-3</v>
      </c>
      <c r="AE597" s="1">
        <f>(Table2[[#This Row],[Close Price]]/Table2[[#This Row],[Current Week Low]])-1</f>
        <v>3.5712044185024938E-2</v>
      </c>
      <c r="AF597" s="1">
        <f>(Table2[[#This Row],[Current Week High]]/Table2[[#This Row],[Close Price]])-1</f>
        <v>7.4839413404435007E-3</v>
      </c>
      <c r="AG597" s="1">
        <f>(Table2[[#This Row],[Close Price]]/Table2[[#This Row],[Current Month Low]])-1</f>
        <v>3.5712044185024938E-2</v>
      </c>
      <c r="AH597" s="1">
        <f>(Table2[[#This Row],[Current Month High]]/Table2[[#This Row],[Close Price]])-1</f>
        <v>1.2301539207368872E-2</v>
      </c>
      <c r="AI597">
        <v>8.7140952611804501</v>
      </c>
      <c r="AJ597">
        <v>21.022331414322899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7.0000000000000007E-2</v>
      </c>
      <c r="AM597" t="s">
        <v>3121</v>
      </c>
      <c r="AN597">
        <v>2.88</v>
      </c>
      <c r="AO597" t="s">
        <v>3121</v>
      </c>
      <c r="AP597">
        <v>-7.7368016319784003E-2</v>
      </c>
      <c r="AQ597">
        <f>(Table2[[#This Row],[Sharpe Ratio]]-AVERAGE(Table2[Sharpe Ratio]))/_xlfn.STDEV.P(Table2[Sharpe Ratio])</f>
        <v>-1.6230702382999918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-1.7937766039065688</v>
      </c>
      <c r="AS597">
        <f>_xlfn.RANK.AVG(Table2[[#This Row],[1Y Return vs Nifty Z-Score]],Table2[1Y Return vs Nifty Z-Score])</f>
        <v>633</v>
      </c>
      <c r="AT597">
        <f>_xlfn.RANK.AVG(Table2[[#This Row],[6M Return vs Nifty Z-Score]],Table2[6M Return vs Nifty Z-Score])</f>
        <v>311</v>
      </c>
      <c r="AU597">
        <f>_xlfn.RANK.AVG(Table2[[#This Row],[Sharpe Ratio Z-Score]],Table2[Sharpe Ratio Z-Score])</f>
        <v>698</v>
      </c>
      <c r="AV597">
        <f>(Table2[[#This Row],[Rank 1Y]]+Table2[[#This Row],[Rank 6M]]+Table2[[#This Row],[Rank Sharpe]])/3</f>
        <v>547.33333333333337</v>
      </c>
    </row>
    <row r="598" spans="1:48" x14ac:dyDescent="0.3">
      <c r="A598" t="s">
        <v>117</v>
      </c>
      <c r="B598" t="s">
        <v>118</v>
      </c>
      <c r="C598" t="s">
        <v>3078</v>
      </c>
      <c r="D598" t="s">
        <v>119</v>
      </c>
      <c r="E598">
        <v>241492.44386520001</v>
      </c>
      <c r="F598">
        <v>2504.6999999999998</v>
      </c>
      <c r="G598">
        <v>-11.3869655834031</v>
      </c>
      <c r="H598">
        <f>(Table2[[#This Row],[1Y Return vs Nifty]]-AVERAGE(Table2[1Y Return vs Nifty]))/_xlfn.STDEV.P(Table2[1Y Return vs Nifty])</f>
        <v>-0.68209250159250912</v>
      </c>
      <c r="I598">
        <v>-4.1981387697679899</v>
      </c>
      <c r="J598">
        <f>(Table2[[#This Row],[1M Return vs Nifty]]-AVERAGE(Table2[1M Return vs Nifty]))/_xlfn.STDEV.P(Table2[1M Return vs Nifty])</f>
        <v>-0.27010887946541862</v>
      </c>
      <c r="K598">
        <v>-9.6388442170640491</v>
      </c>
      <c r="L598">
        <f>(Table2[[#This Row],[6M Return vs Nifty]]-AVERAGE(Table2[6M Return vs Nifty]))/_xlfn.STDEV.P(Table2[6M Return vs Nifty])</f>
        <v>-0.52416949798276524</v>
      </c>
      <c r="M598">
        <v>1.54341383913645</v>
      </c>
      <c r="N598">
        <f>(Table2[[#This Row],[1W Return vs Nifty]]-AVERAGE(Table2[1W Return vs Nifty]))/_xlfn.STDEV.P(Table2[1W Return vs Nifty])</f>
        <v>0.44797596400813211</v>
      </c>
      <c r="O598">
        <v>2517.83</v>
      </c>
      <c r="P598">
        <v>2525.58620585892</v>
      </c>
      <c r="Q598">
        <v>2470.37586460793</v>
      </c>
      <c r="R598">
        <v>47.378792399716701</v>
      </c>
      <c r="S598" s="1">
        <f>(Table2[[#This Row],[Close Price]]-Table2[[#This Row],[20D EMA]])/Table2[[#This Row],[20D EMA]]</f>
        <v>-5.2148079894195039E-3</v>
      </c>
      <c r="T598" s="1">
        <f>(Table2[[#This Row],[Close Price]]-Table2[[#This Row],[50D EMA]])/Table2[[#This Row],[50D EMA]]</f>
        <v>-8.2698447633534986E-3</v>
      </c>
      <c r="U598" s="1">
        <f>(Table2[[#This Row],[Close Price]]-Table2[[#This Row],[200D EMA]])/Table2[[#This Row],[200D EMA]]</f>
        <v>1.3894296768284431E-2</v>
      </c>
      <c r="V598">
        <v>1.22652007848093</v>
      </c>
      <c r="W598">
        <v>2490.1999999999998</v>
      </c>
      <c r="X598">
        <v>2511.9</v>
      </c>
      <c r="Y598">
        <v>2475.0500000000002</v>
      </c>
      <c r="Z598">
        <v>2528.9499999999998</v>
      </c>
      <c r="AA598">
        <v>2456.35</v>
      </c>
      <c r="AB598">
        <v>2528.9499999999998</v>
      </c>
      <c r="AC598" s="1">
        <f>(Table2[[#This Row],[Close Price]]/Table2[[#This Row],[Day Low]])-1</f>
        <v>5.8228254758654341E-3</v>
      </c>
      <c r="AD598" s="1">
        <f>(Table2[[#This Row],[Day High]]/Table2[[#This Row],[Close Price]])-1</f>
        <v>2.8745957599713989E-3</v>
      </c>
      <c r="AE598" s="1">
        <f>(Table2[[#This Row],[Close Price]]/Table2[[#This Row],[Current Week Low]])-1</f>
        <v>1.1979555968566036E-2</v>
      </c>
      <c r="AF598" s="1">
        <f>(Table2[[#This Row],[Current Week High]]/Table2[[#This Row],[Close Price]])-1</f>
        <v>9.6817982193475594E-3</v>
      </c>
      <c r="AG598" s="1">
        <f>(Table2[[#This Row],[Close Price]]/Table2[[#This Row],[Current Month Low]])-1</f>
        <v>1.9683677000427391E-2</v>
      </c>
      <c r="AH598" s="1">
        <f>(Table2[[#This Row],[Current Month High]]/Table2[[#This Row],[Close Price]])-1</f>
        <v>9.6817982193475594E-3</v>
      </c>
      <c r="AI598">
        <v>10.5641394178943</v>
      </c>
      <c r="AJ598">
        <v>16.769230769230699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-0.09</v>
      </c>
      <c r="AM598" t="s">
        <v>3120</v>
      </c>
      <c r="AN598">
        <v>-1.44</v>
      </c>
      <c r="AO598" t="s">
        <v>3120</v>
      </c>
      <c r="AP598">
        <v>-4.300495229866E-3</v>
      </c>
      <c r="AQ598">
        <f>(Table2[[#This Row],[Sharpe Ratio]]-AVERAGE(Table2[Sharpe Ratio]))/_xlfn.STDEV.P(Table2[Sharpe Ratio])</f>
        <v>-0.77308403736171205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572</v>
      </c>
      <c r="AT598">
        <f>_xlfn.RANK.AVG(Table2[[#This Row],[6M Return vs Nifty Z-Score]],Table2[6M Return vs Nifty Z-Score])</f>
        <v>491</v>
      </c>
      <c r="AU598">
        <f>_xlfn.RANK.AVG(Table2[[#This Row],[Sharpe Ratio Z-Score]],Table2[Sharpe Ratio Z-Score])</f>
        <v>581</v>
      </c>
      <c r="AV598">
        <f>(Table2[[#This Row],[Rank 1Y]]+Table2[[#This Row],[Rank 6M]]+Table2[[#This Row],[Rank Sharpe]])/3</f>
        <v>548</v>
      </c>
    </row>
    <row r="599" spans="1:48" x14ac:dyDescent="0.3">
      <c r="A599" t="s">
        <v>1982</v>
      </c>
      <c r="B599" t="s">
        <v>1983</v>
      </c>
      <c r="C599" t="s">
        <v>3075</v>
      </c>
      <c r="D599" t="s">
        <v>304</v>
      </c>
      <c r="E599">
        <v>3214.6730126799998</v>
      </c>
      <c r="F599">
        <v>1200.7</v>
      </c>
      <c r="G599">
        <v>-14.519936442889801</v>
      </c>
      <c r="H599">
        <f>(Table2[[#This Row],[1Y Return vs Nifty]]-AVERAGE(Table2[1Y Return vs Nifty]))/_xlfn.STDEV.P(Table2[1Y Return vs Nifty])</f>
        <v>-0.72972461813122402</v>
      </c>
      <c r="I599">
        <v>-13.378624018107301</v>
      </c>
      <c r="J599">
        <f>(Table2[[#This Row],[1M Return vs Nifty]]-AVERAGE(Table2[1M Return vs Nifty]))/_xlfn.STDEV.P(Table2[1M Return vs Nifty])</f>
        <v>-1.1321521523469986</v>
      </c>
      <c r="K599">
        <v>-37.1760242611346</v>
      </c>
      <c r="L599">
        <f>(Table2[[#This Row],[6M Return vs Nifty]]-AVERAGE(Table2[6M Return vs Nifty]))/_xlfn.STDEV.P(Table2[6M Return vs Nifty])</f>
        <v>-1.4640812051879248</v>
      </c>
      <c r="M599">
        <v>-17.771120974554702</v>
      </c>
      <c r="N599">
        <f>(Table2[[#This Row],[1W Return vs Nifty]]-AVERAGE(Table2[1W Return vs Nifty]))/_xlfn.STDEV.P(Table2[1W Return vs Nifty])</f>
        <v>-3.3791887899933659</v>
      </c>
      <c r="O599">
        <v>1377.29</v>
      </c>
      <c r="P599">
        <v>1382.5486471418301</v>
      </c>
      <c r="Q599">
        <v>1314.6276749547401</v>
      </c>
      <c r="R599">
        <v>16.5254123235317</v>
      </c>
      <c r="S599" s="1">
        <f>(Table2[[#This Row],[Close Price]]-Table2[[#This Row],[20D EMA]])/Table2[[#This Row],[20D EMA]]</f>
        <v>-0.12821555373232937</v>
      </c>
      <c r="T599" s="1">
        <f>(Table2[[#This Row],[Close Price]]-Table2[[#This Row],[50D EMA]])/Table2[[#This Row],[50D EMA]]</f>
        <v>-0.13153146366152779</v>
      </c>
      <c r="U599" s="1">
        <f>(Table2[[#This Row],[Close Price]]-Table2[[#This Row],[200D EMA]])/Table2[[#This Row],[200D EMA]]</f>
        <v>-8.6661552259397201E-2</v>
      </c>
      <c r="V599">
        <v>1.23604735308334</v>
      </c>
      <c r="W599">
        <v>1194.3499999999999</v>
      </c>
      <c r="X599">
        <v>1230</v>
      </c>
      <c r="Y599">
        <v>1194.3499999999999</v>
      </c>
      <c r="Z599">
        <v>1349.05</v>
      </c>
      <c r="AA599">
        <v>1194.3499999999999</v>
      </c>
      <c r="AB599">
        <v>1628</v>
      </c>
      <c r="AC599" s="1">
        <f>(Table2[[#This Row],[Close Price]]/Table2[[#This Row],[Day Low]])-1</f>
        <v>5.3166994599573858E-3</v>
      </c>
      <c r="AD599" s="1">
        <f>(Table2[[#This Row],[Day High]]/Table2[[#This Row],[Close Price]])-1</f>
        <v>2.4402431914716471E-2</v>
      </c>
      <c r="AE599" s="1">
        <f>(Table2[[#This Row],[Close Price]]/Table2[[#This Row],[Current Week Low]])-1</f>
        <v>5.3166994599573858E-3</v>
      </c>
      <c r="AF599" s="1">
        <f>(Table2[[#This Row],[Current Week High]]/Table2[[#This Row],[Close Price]])-1</f>
        <v>0.12355292745898216</v>
      </c>
      <c r="AG599" s="1">
        <f>(Table2[[#This Row],[Close Price]]/Table2[[#This Row],[Current Month Low]])-1</f>
        <v>5.3166994599573858E-3</v>
      </c>
      <c r="AH599" s="1">
        <f>(Table2[[#This Row],[Current Month High]]/Table2[[#This Row],[Close Price]])-1</f>
        <v>0.3558757391521612</v>
      </c>
      <c r="AI599">
        <v>51.823936037311498</v>
      </c>
      <c r="AJ599">
        <v>27.058201058201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-0.23</v>
      </c>
      <c r="AM599" t="s">
        <v>3120</v>
      </c>
      <c r="AN599">
        <v>-21.98</v>
      </c>
      <c r="AO599" t="s">
        <v>3120</v>
      </c>
      <c r="AP599">
        <v>6.4109912003226993E-2</v>
      </c>
      <c r="AQ599">
        <f>(Table2[[#This Row],[Sharpe Ratio]]-AVERAGE(Table2[Sharpe Ratio]))/_xlfn.STDEV.P(Table2[Sharpe Ratio])</f>
        <v>2.2726485307308308E-2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590</v>
      </c>
      <c r="AT599">
        <f>_xlfn.RANK.AVG(Table2[[#This Row],[6M Return vs Nifty Z-Score]],Table2[6M Return vs Nifty Z-Score])</f>
        <v>716</v>
      </c>
      <c r="AU599">
        <f>_xlfn.RANK.AVG(Table2[[#This Row],[Sharpe Ratio Z-Score]],Table2[Sharpe Ratio Z-Score])</f>
        <v>340</v>
      </c>
      <c r="AV599">
        <f>(Table2[[#This Row],[Rank 1Y]]+Table2[[#This Row],[Rank 6M]]+Table2[[#This Row],[Rank Sharpe]])/3</f>
        <v>548.66666666666663</v>
      </c>
    </row>
    <row r="600" spans="1:48" x14ac:dyDescent="0.3">
      <c r="A600" t="s">
        <v>1225</v>
      </c>
      <c r="B600" t="s">
        <v>1226</v>
      </c>
      <c r="C600" t="s">
        <v>3076</v>
      </c>
      <c r="D600" t="s">
        <v>530</v>
      </c>
      <c r="E600">
        <v>9294.5641284499998</v>
      </c>
      <c r="F600">
        <v>97.25</v>
      </c>
      <c r="G600">
        <v>6.0695610355609002</v>
      </c>
      <c r="H600">
        <f>(Table2[[#This Row],[1Y Return vs Nifty]]-AVERAGE(Table2[1Y Return vs Nifty]))/_xlfn.STDEV.P(Table2[1Y Return vs Nifty])</f>
        <v>-0.41669223214605122</v>
      </c>
      <c r="I600">
        <v>1.9722880270854299</v>
      </c>
      <c r="J600">
        <f>(Table2[[#This Row],[1M Return vs Nifty]]-AVERAGE(Table2[1M Return vs Nifty]))/_xlfn.STDEV.P(Table2[1M Return vs Nifty])</f>
        <v>0.30929131204384069</v>
      </c>
      <c r="K600">
        <v>-18.177536633298999</v>
      </c>
      <c r="L600">
        <f>(Table2[[#This Row],[6M Return vs Nifty]]-AVERAGE(Table2[6M Return vs Nifty]))/_xlfn.STDEV.P(Table2[6M Return vs Nifty])</f>
        <v>-0.815616078692879</v>
      </c>
      <c r="M600">
        <v>-3.64832452159773</v>
      </c>
      <c r="N600">
        <f>(Table2[[#This Row],[1W Return vs Nifty]]-AVERAGE(Table2[1W Return vs Nifty]))/_xlfn.STDEV.P(Table2[1W Return vs Nifty])</f>
        <v>-0.58076421833965775</v>
      </c>
      <c r="O600">
        <v>98.19</v>
      </c>
      <c r="P600">
        <v>93.299671649488999</v>
      </c>
      <c r="Q600">
        <v>87.920554769901202</v>
      </c>
      <c r="R600">
        <v>39.953226772508998</v>
      </c>
      <c r="S600" s="1">
        <f>(Table2[[#This Row],[Close Price]]-Table2[[#This Row],[20D EMA]])/Table2[[#This Row],[20D EMA]]</f>
        <v>-9.5732763010489639E-3</v>
      </c>
      <c r="T600" s="1">
        <f>(Table2[[#This Row],[Close Price]]-Table2[[#This Row],[50D EMA]])/Table2[[#This Row],[50D EMA]]</f>
        <v>4.2340217073343116E-2</v>
      </c>
      <c r="U600" s="1">
        <f>(Table2[[#This Row],[Close Price]]-Table2[[#This Row],[200D EMA]])/Table2[[#This Row],[200D EMA]]</f>
        <v>0.10611221977062238</v>
      </c>
      <c r="V600">
        <v>0.85942235357267605</v>
      </c>
      <c r="W600">
        <v>97</v>
      </c>
      <c r="X600">
        <v>100.18</v>
      </c>
      <c r="Y600">
        <v>95.06</v>
      </c>
      <c r="Z600">
        <v>102.19</v>
      </c>
      <c r="AA600">
        <v>95.06</v>
      </c>
      <c r="AB600">
        <v>105.9</v>
      </c>
      <c r="AC600" s="1">
        <f>(Table2[[#This Row],[Close Price]]/Table2[[#This Row],[Day Low]])-1</f>
        <v>2.5773195876288568E-3</v>
      </c>
      <c r="AD600" s="1">
        <f>(Table2[[#This Row],[Day High]]/Table2[[#This Row],[Close Price]])-1</f>
        <v>3.0128534704370269E-2</v>
      </c>
      <c r="AE600" s="1">
        <f>(Table2[[#This Row],[Close Price]]/Table2[[#This Row],[Current Week Low]])-1</f>
        <v>2.3038081211866235E-2</v>
      </c>
      <c r="AF600" s="1">
        <f>(Table2[[#This Row],[Current Week High]]/Table2[[#This Row],[Close Price]])-1</f>
        <v>5.0796915167095058E-2</v>
      </c>
      <c r="AG600" s="1">
        <f>(Table2[[#This Row],[Close Price]]/Table2[[#This Row],[Current Month Low]])-1</f>
        <v>2.3038081211866235E-2</v>
      </c>
      <c r="AH600" s="1">
        <f>(Table2[[#This Row],[Current Month High]]/Table2[[#This Row],[Close Price]])-1</f>
        <v>8.8946015424164582E-2</v>
      </c>
      <c r="AI600">
        <v>18.097686375321299</v>
      </c>
      <c r="AJ600">
        <v>40.9420289855072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0.09</v>
      </c>
      <c r="AM600" t="s">
        <v>3121</v>
      </c>
      <c r="AN600">
        <v>-2.15</v>
      </c>
      <c r="AO600" t="s">
        <v>3120</v>
      </c>
      <c r="AP600">
        <v>-2.5157134154649E-2</v>
      </c>
      <c r="AQ600">
        <f>(Table2[[#This Row],[Sharpe Ratio]]-AVERAGE(Table2[Sharpe Ratio]))/_xlfn.STDEV.P(Table2[Sharpe Ratio])</f>
        <v>-1.0157069568145505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-2.5194881739492976</v>
      </c>
      <c r="AS600">
        <f>_xlfn.RANK.AVG(Table2[[#This Row],[1Y Return vs Nifty Z-Score]],Table2[1Y Return vs Nifty Z-Score])</f>
        <v>439</v>
      </c>
      <c r="AT600">
        <f>_xlfn.RANK.AVG(Table2[[#This Row],[6M Return vs Nifty Z-Score]],Table2[6M Return vs Nifty Z-Score])</f>
        <v>592</v>
      </c>
      <c r="AU600">
        <f>_xlfn.RANK.AVG(Table2[[#This Row],[Sharpe Ratio Z-Score]],Table2[Sharpe Ratio Z-Score])</f>
        <v>616</v>
      </c>
      <c r="AV600">
        <f>(Table2[[#This Row],[Rank 1Y]]+Table2[[#This Row],[Rank 6M]]+Table2[[#This Row],[Rank Sharpe]])/3</f>
        <v>549</v>
      </c>
    </row>
    <row r="601" spans="1:48" x14ac:dyDescent="0.3">
      <c r="A601" t="s">
        <v>1199</v>
      </c>
      <c r="B601" t="s">
        <v>1200</v>
      </c>
      <c r="C601" t="s">
        <v>3085</v>
      </c>
      <c r="D601" t="s">
        <v>83</v>
      </c>
      <c r="E601">
        <v>9665.4192212399994</v>
      </c>
      <c r="F601">
        <v>821.4</v>
      </c>
      <c r="G601">
        <v>1.5745701052495</v>
      </c>
      <c r="H601">
        <f>(Table2[[#This Row],[1Y Return vs Nifty]]-AVERAGE(Table2[1Y Return vs Nifty]))/_xlfn.STDEV.P(Table2[1Y Return vs Nifty])</f>
        <v>-0.48503181825638542</v>
      </c>
      <c r="I601">
        <v>-4.1335023242616398</v>
      </c>
      <c r="J601">
        <f>(Table2[[#This Row],[1M Return vs Nifty]]-AVERAGE(Table2[1M Return vs Nifty]))/_xlfn.STDEV.P(Table2[1M Return vs Nifty])</f>
        <v>-0.26403954745033748</v>
      </c>
      <c r="K601">
        <v>-24.1062263379781</v>
      </c>
      <c r="L601">
        <f>(Table2[[#This Row],[6M Return vs Nifty]]-AVERAGE(Table2[6M Return vs Nifty]))/_xlfn.STDEV.P(Table2[6M Return vs Nifty])</f>
        <v>-1.0179768452236724</v>
      </c>
      <c r="M601">
        <v>-2.1892232176175601</v>
      </c>
      <c r="N601">
        <f>(Table2[[#This Row],[1W Return vs Nifty]]-AVERAGE(Table2[1W Return vs Nifty]))/_xlfn.STDEV.P(Table2[1W Return vs Nifty])</f>
        <v>-0.29164407452174168</v>
      </c>
      <c r="O601">
        <v>847.3</v>
      </c>
      <c r="P601">
        <v>845.66384209820399</v>
      </c>
      <c r="Q601">
        <v>821.27575896240899</v>
      </c>
      <c r="R601">
        <v>37.155132312055002</v>
      </c>
      <c r="S601" s="1">
        <f>(Table2[[#This Row],[Close Price]]-Table2[[#This Row],[20D EMA]])/Table2[[#This Row],[20D EMA]]</f>
        <v>-3.0567685589519625E-2</v>
      </c>
      <c r="T601" s="1">
        <f>(Table2[[#This Row],[Close Price]]-Table2[[#This Row],[50D EMA]])/Table2[[#This Row],[50D EMA]]</f>
        <v>-2.8692065204067616E-2</v>
      </c>
      <c r="U601" s="1">
        <f>(Table2[[#This Row],[Close Price]]-Table2[[#This Row],[200D EMA]])/Table2[[#This Row],[200D EMA]]</f>
        <v>1.512781014600456E-4</v>
      </c>
      <c r="V601">
        <v>0.73320759485476605</v>
      </c>
      <c r="W601">
        <v>820</v>
      </c>
      <c r="X601">
        <v>838</v>
      </c>
      <c r="Y601">
        <v>805.9</v>
      </c>
      <c r="Z601">
        <v>840</v>
      </c>
      <c r="AA601">
        <v>805.9</v>
      </c>
      <c r="AB601">
        <v>885</v>
      </c>
      <c r="AC601" s="1">
        <f>(Table2[[#This Row],[Close Price]]/Table2[[#This Row],[Day Low]])-1</f>
        <v>1.7073170731707332E-3</v>
      </c>
      <c r="AD601" s="1">
        <f>(Table2[[#This Row],[Day High]]/Table2[[#This Row],[Close Price]])-1</f>
        <v>2.0209398587776928E-2</v>
      </c>
      <c r="AE601" s="1">
        <f>(Table2[[#This Row],[Close Price]]/Table2[[#This Row],[Current Week Low]])-1</f>
        <v>1.9233155478347141E-2</v>
      </c>
      <c r="AF601" s="1">
        <f>(Table2[[#This Row],[Current Week High]]/Table2[[#This Row],[Close Price]])-1</f>
        <v>2.264426588750923E-2</v>
      </c>
      <c r="AG601" s="1">
        <f>(Table2[[#This Row],[Close Price]]/Table2[[#This Row],[Current Month Low]])-1</f>
        <v>1.9233155478347141E-2</v>
      </c>
      <c r="AH601" s="1">
        <f>(Table2[[#This Row],[Current Month High]]/Table2[[#This Row],[Close Price]])-1</f>
        <v>7.7428780131482799E-2</v>
      </c>
      <c r="AI601">
        <v>21.7311906501095</v>
      </c>
      <c r="AJ601">
        <v>31.1512054925754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-0.02</v>
      </c>
      <c r="AM601" t="s">
        <v>3120</v>
      </c>
      <c r="AN601">
        <v>-3.22</v>
      </c>
      <c r="AO601" t="s">
        <v>3120</v>
      </c>
      <c r="AP601">
        <v>5.8132432706290002E-3</v>
      </c>
      <c r="AQ601">
        <f>(Table2[[#This Row],[Sharpe Ratio]]-AVERAGE(Table2[Sharpe Ratio]))/_xlfn.STDEV.P(Table2[Sharpe Ratio])</f>
        <v>-0.65543206235163975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-2.7141243478037769</v>
      </c>
      <c r="AS601">
        <f>_xlfn.RANK.AVG(Table2[[#This Row],[1Y Return vs Nifty Z-Score]],Table2[1Y Return vs Nifty Z-Score])</f>
        <v>476</v>
      </c>
      <c r="AT601">
        <f>_xlfn.RANK.AVG(Table2[[#This Row],[6M Return vs Nifty Z-Score]],Table2[6M Return vs Nifty Z-Score])</f>
        <v>654</v>
      </c>
      <c r="AU601">
        <f>_xlfn.RANK.AVG(Table2[[#This Row],[Sharpe Ratio Z-Score]],Table2[Sharpe Ratio Z-Score])</f>
        <v>518</v>
      </c>
      <c r="AV601">
        <f>(Table2[[#This Row],[Rank 1Y]]+Table2[[#This Row],[Rank 6M]]+Table2[[#This Row],[Rank Sharpe]])/3</f>
        <v>549.33333333333337</v>
      </c>
    </row>
    <row r="602" spans="1:48" x14ac:dyDescent="0.3">
      <c r="A602" t="s">
        <v>441</v>
      </c>
      <c r="B602" t="s">
        <v>442</v>
      </c>
      <c r="C602" t="s">
        <v>3075</v>
      </c>
      <c r="D602" t="s">
        <v>21</v>
      </c>
      <c r="E602">
        <v>51441.924434150002</v>
      </c>
      <c r="F602">
        <v>2720.5</v>
      </c>
      <c r="G602">
        <v>-9.0033967004027602</v>
      </c>
      <c r="H602">
        <f>(Table2[[#This Row],[1Y Return vs Nifty]]-AVERAGE(Table2[1Y Return vs Nifty]))/_xlfn.STDEV.P(Table2[1Y Return vs Nifty])</f>
        <v>-0.64585391658641444</v>
      </c>
      <c r="I602">
        <v>1.3531746858348499</v>
      </c>
      <c r="J602">
        <f>(Table2[[#This Row],[1M Return vs Nifty]]-AVERAGE(Table2[1M Return vs Nifty]))/_xlfn.STDEV.P(Table2[1M Return vs Nifty])</f>
        <v>0.25115685873998689</v>
      </c>
      <c r="K602">
        <v>-6.8003181603884002</v>
      </c>
      <c r="L602">
        <f>(Table2[[#This Row],[6M Return vs Nifty]]-AVERAGE(Table2[6M Return vs Nifty]))/_xlfn.STDEV.P(Table2[6M Return vs Nifty])</f>
        <v>-0.4272836197771348</v>
      </c>
      <c r="M602">
        <v>-5.7578292430474498</v>
      </c>
      <c r="N602">
        <f>(Table2[[#This Row],[1W Return vs Nifty]]-AVERAGE(Table2[1W Return vs Nifty]))/_xlfn.STDEV.P(Table2[1W Return vs Nifty])</f>
        <v>-0.99876145183291543</v>
      </c>
      <c r="O602">
        <v>2746.02</v>
      </c>
      <c r="P602">
        <v>2643.2432423692799</v>
      </c>
      <c r="Q602">
        <v>2477.6232819577399</v>
      </c>
      <c r="R602">
        <v>45.9859149269911</v>
      </c>
      <c r="S602" s="1">
        <f>(Table2[[#This Row],[Close Price]]-Table2[[#This Row],[20D EMA]])/Table2[[#This Row],[20D EMA]]</f>
        <v>-9.2934501569544217E-3</v>
      </c>
      <c r="T602" s="1">
        <f>(Table2[[#This Row],[Close Price]]-Table2[[#This Row],[50D EMA]])/Table2[[#This Row],[50D EMA]]</f>
        <v>2.9228016700222709E-2</v>
      </c>
      <c r="U602" s="1">
        <f>(Table2[[#This Row],[Close Price]]-Table2[[#This Row],[200D EMA]])/Table2[[#This Row],[200D EMA]]</f>
        <v>9.8028106133369305E-2</v>
      </c>
      <c r="V602">
        <v>0.71823127679092202</v>
      </c>
      <c r="W602">
        <v>2692.85</v>
      </c>
      <c r="X602">
        <v>2765.55</v>
      </c>
      <c r="Y602">
        <v>2589.35</v>
      </c>
      <c r="Z602">
        <v>2765.55</v>
      </c>
      <c r="AA602">
        <v>2589.35</v>
      </c>
      <c r="AB602">
        <v>2949.95</v>
      </c>
      <c r="AC602" s="1">
        <f>(Table2[[#This Row],[Close Price]]/Table2[[#This Row],[Day Low]])-1</f>
        <v>1.0267931745177039E-2</v>
      </c>
      <c r="AD602" s="1">
        <f>(Table2[[#This Row],[Day High]]/Table2[[#This Row],[Close Price]])-1</f>
        <v>1.6559455982356308E-2</v>
      </c>
      <c r="AE602" s="1">
        <f>(Table2[[#This Row],[Close Price]]/Table2[[#This Row],[Current Week Low]])-1</f>
        <v>5.064977697105455E-2</v>
      </c>
      <c r="AF602" s="1">
        <f>(Table2[[#This Row],[Current Week High]]/Table2[[#This Row],[Close Price]])-1</f>
        <v>1.6559455982356308E-2</v>
      </c>
      <c r="AG602" s="1">
        <f>(Table2[[#This Row],[Close Price]]/Table2[[#This Row],[Current Month Low]])-1</f>
        <v>5.064977697105455E-2</v>
      </c>
      <c r="AH602" s="1">
        <f>(Table2[[#This Row],[Current Month High]]/Table2[[#This Row],[Close Price]])-1</f>
        <v>8.4341113765851849E-2</v>
      </c>
      <c r="AI602">
        <v>13.249402683330199</v>
      </c>
      <c r="AJ602">
        <v>31.482286984679298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-0.01</v>
      </c>
      <c r="AM602" t="s">
        <v>3120</v>
      </c>
      <c r="AN602">
        <v>-5.2</v>
      </c>
      <c r="AO602" t="s">
        <v>3120</v>
      </c>
      <c r="AP602">
        <v>-3.9954221544924E-2</v>
      </c>
      <c r="AQ602">
        <f>(Table2[[#This Row],[Sharpe Ratio]]-AVERAGE(Table2[Sharpe Ratio]))/_xlfn.STDEV.P(Table2[Sharpe Ratio])</f>
        <v>-1.1878397992622056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-3.0085819287186837</v>
      </c>
      <c r="AS602">
        <f>_xlfn.RANK.AVG(Table2[[#This Row],[1Y Return vs Nifty Z-Score]],Table2[1Y Return vs Nifty Z-Score])</f>
        <v>555</v>
      </c>
      <c r="AT602">
        <f>_xlfn.RANK.AVG(Table2[[#This Row],[6M Return vs Nifty Z-Score]],Table2[6M Return vs Nifty Z-Score])</f>
        <v>453</v>
      </c>
      <c r="AU602">
        <f>_xlfn.RANK.AVG(Table2[[#This Row],[Sharpe Ratio Z-Score]],Table2[Sharpe Ratio Z-Score])</f>
        <v>641</v>
      </c>
      <c r="AV602">
        <f>(Table2[[#This Row],[Rank 1Y]]+Table2[[#This Row],[Rank 6M]]+Table2[[#This Row],[Rank Sharpe]])/3</f>
        <v>549.66666666666663</v>
      </c>
    </row>
    <row r="603" spans="1:48" x14ac:dyDescent="0.3">
      <c r="A603" t="s">
        <v>1957</v>
      </c>
      <c r="B603" t="s">
        <v>1958</v>
      </c>
      <c r="C603" t="s">
        <v>3075</v>
      </c>
      <c r="D603" t="s">
        <v>21</v>
      </c>
      <c r="E603">
        <v>3284.5151638000002</v>
      </c>
      <c r="F603">
        <v>556.4</v>
      </c>
      <c r="G603">
        <v>-21.375726222479301</v>
      </c>
      <c r="H603">
        <f>(Table2[[#This Row],[1Y Return vs Nifty]]-AVERAGE(Table2[1Y Return vs Nifty]))/_xlfn.STDEV.P(Table2[1Y Return vs Nifty])</f>
        <v>-0.83395660508300806</v>
      </c>
      <c r="I603">
        <v>-16.275229580500401</v>
      </c>
      <c r="J603">
        <f>(Table2[[#This Row],[1M Return vs Nifty]]-AVERAGE(Table2[1M Return vs Nifty]))/_xlfn.STDEV.P(Table2[1M Return vs Nifty])</f>
        <v>-1.4041420604734813</v>
      </c>
      <c r="K603">
        <v>-29.358241866755101</v>
      </c>
      <c r="L603">
        <f>(Table2[[#This Row],[6M Return vs Nifty]]-AVERAGE(Table2[6M Return vs Nifty]))/_xlfn.STDEV.P(Table2[6M Return vs Nifty])</f>
        <v>-1.1972410572461283</v>
      </c>
      <c r="M603">
        <v>-4.0391376039294604</v>
      </c>
      <c r="N603">
        <f>(Table2[[#This Row],[1W Return vs Nifty]]-AVERAGE(Table2[1W Return vs Nifty]))/_xlfn.STDEV.P(Table2[1W Return vs Nifty])</f>
        <v>-0.65820362180085057</v>
      </c>
      <c r="O603">
        <v>602.80999999999995</v>
      </c>
      <c r="P603">
        <v>608.46549675568303</v>
      </c>
      <c r="Q603">
        <v>595.61053085798903</v>
      </c>
      <c r="R603">
        <v>28.560047912509098</v>
      </c>
      <c r="S603" s="1">
        <f>(Table2[[#This Row],[Close Price]]-Table2[[#This Row],[20D EMA]])/Table2[[#This Row],[20D EMA]]</f>
        <v>-7.6989432822945819E-2</v>
      </c>
      <c r="T603" s="1">
        <f>(Table2[[#This Row],[Close Price]]-Table2[[#This Row],[50D EMA]])/Table2[[#This Row],[50D EMA]]</f>
        <v>-8.5568527769108491E-2</v>
      </c>
      <c r="U603" s="1">
        <f>(Table2[[#This Row],[Close Price]]-Table2[[#This Row],[200D EMA]])/Table2[[#This Row],[200D EMA]]</f>
        <v>-6.5832500982656389E-2</v>
      </c>
      <c r="V603">
        <v>0.75908825088933096</v>
      </c>
      <c r="W603">
        <v>552</v>
      </c>
      <c r="X603">
        <v>567.45000000000005</v>
      </c>
      <c r="Y603">
        <v>543</v>
      </c>
      <c r="Z603">
        <v>574.5</v>
      </c>
      <c r="AA603">
        <v>543</v>
      </c>
      <c r="AB603">
        <v>660.9</v>
      </c>
      <c r="AC603" s="1">
        <f>(Table2[[#This Row],[Close Price]]/Table2[[#This Row],[Day Low]])-1</f>
        <v>7.9710144927536142E-3</v>
      </c>
      <c r="AD603" s="1">
        <f>(Table2[[#This Row],[Day High]]/Table2[[#This Row],[Close Price]])-1</f>
        <v>1.9859813084112332E-2</v>
      </c>
      <c r="AE603" s="1">
        <f>(Table2[[#This Row],[Close Price]]/Table2[[#This Row],[Current Week Low]])-1</f>
        <v>2.4677716390423488E-2</v>
      </c>
      <c r="AF603" s="1">
        <f>(Table2[[#This Row],[Current Week High]]/Table2[[#This Row],[Close Price]])-1</f>
        <v>3.2530553558590913E-2</v>
      </c>
      <c r="AG603" s="1">
        <f>(Table2[[#This Row],[Close Price]]/Table2[[#This Row],[Current Month Low]])-1</f>
        <v>2.4677716390423488E-2</v>
      </c>
      <c r="AH603" s="1">
        <f>(Table2[[#This Row],[Current Month High]]/Table2[[#This Row],[Close Price]])-1</f>
        <v>0.18781452192667136</v>
      </c>
      <c r="AI603">
        <v>42.25377426312</v>
      </c>
      <c r="AJ603">
        <v>23.6444444444444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-0.18</v>
      </c>
      <c r="AM603" t="s">
        <v>3120</v>
      </c>
      <c r="AN603">
        <v>-12.82</v>
      </c>
      <c r="AO603" t="s">
        <v>3120</v>
      </c>
      <c r="AP603">
        <v>6.3286322307771994E-2</v>
      </c>
      <c r="AQ603">
        <f>(Table2[[#This Row],[Sharpe Ratio]]-AVERAGE(Table2[Sharpe Ratio]))/_xlfn.STDEV.P(Table2[Sharpe Ratio])</f>
        <v>1.3145759617843228E-2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623</v>
      </c>
      <c r="AT603">
        <f>_xlfn.RANK.AVG(Table2[[#This Row],[6M Return vs Nifty Z-Score]],Table2[6M Return vs Nifty Z-Score])</f>
        <v>686</v>
      </c>
      <c r="AU603">
        <f>_xlfn.RANK.AVG(Table2[[#This Row],[Sharpe Ratio Z-Score]],Table2[Sharpe Ratio Z-Score])</f>
        <v>341</v>
      </c>
      <c r="AV603">
        <f>(Table2[[#This Row],[Rank 1Y]]+Table2[[#This Row],[Rank 6M]]+Table2[[#This Row],[Rank Sharpe]])/3</f>
        <v>550</v>
      </c>
    </row>
    <row r="604" spans="1:48" x14ac:dyDescent="0.3">
      <c r="A604" t="s">
        <v>871</v>
      </c>
      <c r="B604" t="s">
        <v>872</v>
      </c>
      <c r="C604" t="s">
        <v>3076</v>
      </c>
      <c r="D604" t="s">
        <v>57</v>
      </c>
      <c r="E604">
        <v>17143.077558132001</v>
      </c>
      <c r="F604">
        <v>207.81</v>
      </c>
      <c r="G604">
        <v>-18.684065342095799</v>
      </c>
      <c r="H604">
        <f>(Table2[[#This Row],[1Y Return vs Nifty]]-AVERAGE(Table2[1Y Return vs Nifty]))/_xlfn.STDEV.P(Table2[1Y Return vs Nifty])</f>
        <v>-0.79303394397720628</v>
      </c>
      <c r="I604">
        <v>-2.5796825541841799</v>
      </c>
      <c r="J604">
        <f>(Table2[[#This Row],[1M Return vs Nifty]]-AVERAGE(Table2[1M Return vs Nifty]))/_xlfn.STDEV.P(Table2[1M Return vs Nifty])</f>
        <v>-0.11813659746106786</v>
      </c>
      <c r="K604">
        <v>-21.984106694169299</v>
      </c>
      <c r="L604">
        <f>(Table2[[#This Row],[6M Return vs Nifty]]-AVERAGE(Table2[6M Return vs Nifty]))/_xlfn.STDEV.P(Table2[6M Return vs Nifty])</f>
        <v>-0.94554368053092741</v>
      </c>
      <c r="M604">
        <v>-4.3205678308322399</v>
      </c>
      <c r="N604">
        <f>(Table2[[#This Row],[1W Return vs Nifty]]-AVERAGE(Table2[1W Return vs Nifty]))/_xlfn.STDEV.P(Table2[1W Return vs Nifty])</f>
        <v>-0.71396887089965211</v>
      </c>
      <c r="O604">
        <v>211.39</v>
      </c>
      <c r="P604">
        <v>214.56711888876899</v>
      </c>
      <c r="Q604">
        <v>212.466432864111</v>
      </c>
      <c r="R604">
        <v>44.583658209297603</v>
      </c>
      <c r="S604" s="1">
        <f>(Table2[[#This Row],[Close Price]]-Table2[[#This Row],[20D EMA]])/Table2[[#This Row],[20D EMA]]</f>
        <v>-1.6935522020909147E-2</v>
      </c>
      <c r="T604" s="1">
        <f>(Table2[[#This Row],[Close Price]]-Table2[[#This Row],[50D EMA]])/Table2[[#This Row],[50D EMA]]</f>
        <v>-3.1491865686428207E-2</v>
      </c>
      <c r="U604" s="1">
        <f>(Table2[[#This Row],[Close Price]]-Table2[[#This Row],[200D EMA]])/Table2[[#This Row],[200D EMA]]</f>
        <v>-2.1916087173587329E-2</v>
      </c>
      <c r="V604">
        <v>0.98461454094328704</v>
      </c>
      <c r="W604">
        <v>201.3</v>
      </c>
      <c r="X604">
        <v>210.73</v>
      </c>
      <c r="Y604">
        <v>201.3</v>
      </c>
      <c r="Z604">
        <v>212.86</v>
      </c>
      <c r="AA604">
        <v>201.3</v>
      </c>
      <c r="AB604">
        <v>228.5</v>
      </c>
      <c r="AC604" s="1">
        <f>(Table2[[#This Row],[Close Price]]/Table2[[#This Row],[Day Low]])-1</f>
        <v>3.2339791356184699E-2</v>
      </c>
      <c r="AD604" s="1">
        <f>(Table2[[#This Row],[Day High]]/Table2[[#This Row],[Close Price]])-1</f>
        <v>1.4051296857706452E-2</v>
      </c>
      <c r="AE604" s="1">
        <f>(Table2[[#This Row],[Close Price]]/Table2[[#This Row],[Current Week Low]])-1</f>
        <v>3.2339791356184699E-2</v>
      </c>
      <c r="AF604" s="1">
        <f>(Table2[[#This Row],[Current Week High]]/Table2[[#This Row],[Close Price]])-1</f>
        <v>2.430104422308843E-2</v>
      </c>
      <c r="AG604" s="1">
        <f>(Table2[[#This Row],[Close Price]]/Table2[[#This Row],[Current Month Low]])-1</f>
        <v>3.2339791356184699E-2</v>
      </c>
      <c r="AH604" s="1">
        <f>(Table2[[#This Row],[Current Month High]]/Table2[[#This Row],[Close Price]])-1</f>
        <v>9.9562099995187836E-2</v>
      </c>
      <c r="AI604">
        <v>39.1896443866993</v>
      </c>
      <c r="AJ604">
        <v>13.541865865318901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-0.13</v>
      </c>
      <c r="AM604" t="s">
        <v>3120</v>
      </c>
      <c r="AN604">
        <v>-1.48</v>
      </c>
      <c r="AO604" t="s">
        <v>3120</v>
      </c>
      <c r="AP604">
        <v>3.9211539962636002E-2</v>
      </c>
      <c r="AQ604">
        <f>(Table2[[#This Row],[Sharpe Ratio]]-AVERAGE(Table2[Sharpe Ratio]))/_xlfn.STDEV.P(Table2[Sharpe Ratio])</f>
        <v>-0.26691345792117444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609</v>
      </c>
      <c r="AT604">
        <f>_xlfn.RANK.AVG(Table2[[#This Row],[6M Return vs Nifty Z-Score]],Table2[6M Return vs Nifty Z-Score])</f>
        <v>635</v>
      </c>
      <c r="AU604">
        <f>_xlfn.RANK.AVG(Table2[[#This Row],[Sharpe Ratio Z-Score]],Table2[Sharpe Ratio Z-Score])</f>
        <v>408</v>
      </c>
      <c r="AV604">
        <f>(Table2[[#This Row],[Rank 1Y]]+Table2[[#This Row],[Rank 6M]]+Table2[[#This Row],[Rank Sharpe]])/3</f>
        <v>550.66666666666663</v>
      </c>
    </row>
    <row r="605" spans="1:48" x14ac:dyDescent="0.3">
      <c r="A605" t="s">
        <v>1010</v>
      </c>
      <c r="B605" t="s">
        <v>1011</v>
      </c>
      <c r="C605" t="s">
        <v>3076</v>
      </c>
      <c r="D605" t="s">
        <v>561</v>
      </c>
      <c r="E605">
        <v>13018.085773975001</v>
      </c>
      <c r="F605">
        <v>1644.95</v>
      </c>
      <c r="G605">
        <v>-20.674892147144298</v>
      </c>
      <c r="H605">
        <f>(Table2[[#This Row],[1Y Return vs Nifty]]-AVERAGE(Table2[1Y Return vs Nifty]))/_xlfn.STDEV.P(Table2[1Y Return vs Nifty])</f>
        <v>-0.82330147554371558</v>
      </c>
      <c r="I605">
        <v>-8.1177596575268094</v>
      </c>
      <c r="J605">
        <f>(Table2[[#This Row],[1M Return vs Nifty]]-AVERAGE(Table2[1M Return vs Nifty]))/_xlfn.STDEV.P(Table2[1M Return vs Nifty])</f>
        <v>-0.63815944837732175</v>
      </c>
      <c r="K605">
        <v>4.9200377550655796</v>
      </c>
      <c r="L605">
        <f>(Table2[[#This Row],[6M Return vs Nifty]]-AVERAGE(Table2[6M Return vs Nifty]))/_xlfn.STDEV.P(Table2[6M Return vs Nifty])</f>
        <v>-2.7239035694223816E-2</v>
      </c>
      <c r="M605">
        <v>0.60408402221501101</v>
      </c>
      <c r="N605">
        <f>(Table2[[#This Row],[1W Return vs Nifty]]-AVERAGE(Table2[1W Return vs Nifty]))/_xlfn.STDEV.P(Table2[1W Return vs Nifty])</f>
        <v>0.26184826264842298</v>
      </c>
      <c r="O605">
        <v>1703.58</v>
      </c>
      <c r="P605">
        <v>1716.4283501498701</v>
      </c>
      <c r="Q605">
        <v>1630.5632785325699</v>
      </c>
      <c r="R605">
        <v>30.358955073392501</v>
      </c>
      <c r="S605" s="1">
        <f>(Table2[[#This Row],[Close Price]]-Table2[[#This Row],[20D EMA]])/Table2[[#This Row],[20D EMA]]</f>
        <v>-3.4415759752990695E-2</v>
      </c>
      <c r="T605" s="1">
        <f>(Table2[[#This Row],[Close Price]]-Table2[[#This Row],[50D EMA]])/Table2[[#This Row],[50D EMA]]</f>
        <v>-4.1643655060596557E-2</v>
      </c>
      <c r="U605" s="1">
        <f>(Table2[[#This Row],[Close Price]]-Table2[[#This Row],[200D EMA]])/Table2[[#This Row],[200D EMA]]</f>
        <v>8.8231604727278517E-3</v>
      </c>
      <c r="V605">
        <v>0.87165961633000699</v>
      </c>
      <c r="W605">
        <v>1635</v>
      </c>
      <c r="X605">
        <v>1664.85</v>
      </c>
      <c r="Y605">
        <v>1603.3</v>
      </c>
      <c r="Z605">
        <v>1664.85</v>
      </c>
      <c r="AA605">
        <v>1603.3</v>
      </c>
      <c r="AB605">
        <v>1705</v>
      </c>
      <c r="AC605" s="1">
        <f>(Table2[[#This Row],[Close Price]]/Table2[[#This Row],[Day Low]])-1</f>
        <v>6.0856269113149786E-3</v>
      </c>
      <c r="AD605" s="1">
        <f>(Table2[[#This Row],[Day High]]/Table2[[#This Row],[Close Price]])-1</f>
        <v>1.209763214687376E-2</v>
      </c>
      <c r="AE605" s="1">
        <f>(Table2[[#This Row],[Close Price]]/Table2[[#This Row],[Current Week Low]])-1</f>
        <v>2.5977671053452278E-2</v>
      </c>
      <c r="AF605" s="1">
        <f>(Table2[[#This Row],[Current Week High]]/Table2[[#This Row],[Close Price]])-1</f>
        <v>1.209763214687376E-2</v>
      </c>
      <c r="AG605" s="1">
        <f>(Table2[[#This Row],[Close Price]]/Table2[[#This Row],[Current Month Low]])-1</f>
        <v>2.5977671053452278E-2</v>
      </c>
      <c r="AH605" s="1">
        <f>(Table2[[#This Row],[Current Month High]]/Table2[[#This Row],[Close Price]])-1</f>
        <v>3.6505668865314922E-2</v>
      </c>
      <c r="AI605">
        <v>20.3045685279187</v>
      </c>
      <c r="AJ605">
        <v>25.8569242540168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-0.05</v>
      </c>
      <c r="AM605" t="s">
        <v>3120</v>
      </c>
      <c r="AN605">
        <v>-6.5</v>
      </c>
      <c r="AO605" t="s">
        <v>3120</v>
      </c>
      <c r="AP605">
        <v>-9.7094798391593004E-2</v>
      </c>
      <c r="AQ605">
        <f>(Table2[[#This Row],[Sharpe Ratio]]-AVERAGE(Table2[Sharpe Ratio]))/_xlfn.STDEV.P(Table2[Sharpe Ratio])</f>
        <v>-1.8525496608921441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619</v>
      </c>
      <c r="AT605">
        <f>_xlfn.RANK.AVG(Table2[[#This Row],[6M Return vs Nifty Z-Score]],Table2[6M Return vs Nifty Z-Score])</f>
        <v>322</v>
      </c>
      <c r="AU605">
        <f>_xlfn.RANK.AVG(Table2[[#This Row],[Sharpe Ratio Z-Score]],Table2[Sharpe Ratio Z-Score])</f>
        <v>714</v>
      </c>
      <c r="AV605">
        <f>(Table2[[#This Row],[Rank 1Y]]+Table2[[#This Row],[Rank 6M]]+Table2[[#This Row],[Rank Sharpe]])/3</f>
        <v>551.66666666666663</v>
      </c>
    </row>
    <row r="606" spans="1:48" x14ac:dyDescent="0.3">
      <c r="A606" t="s">
        <v>316</v>
      </c>
      <c r="B606" t="s">
        <v>317</v>
      </c>
      <c r="C606" t="s">
        <v>3080</v>
      </c>
      <c r="D606" t="s">
        <v>54</v>
      </c>
      <c r="E606">
        <v>85581.675003869997</v>
      </c>
      <c r="F606">
        <v>2136.15</v>
      </c>
      <c r="G606">
        <v>-5.6961461742783301</v>
      </c>
      <c r="H606">
        <f>(Table2[[#This Row],[1Y Return vs Nifty]]-AVERAGE(Table2[1Y Return vs Nifty]))/_xlfn.STDEV.P(Table2[1Y Return vs Nifty])</f>
        <v>-0.59557213946548249</v>
      </c>
      <c r="I606">
        <v>-0.27817831236483798</v>
      </c>
      <c r="J606">
        <f>(Table2[[#This Row],[1M Return vs Nifty]]-AVERAGE(Table2[1M Return vs Nifty]))/_xlfn.STDEV.P(Table2[1M Return vs Nifty])</f>
        <v>9.7973574877336253E-2</v>
      </c>
      <c r="K606">
        <v>-16.582180721327902</v>
      </c>
      <c r="L606">
        <f>(Table2[[#This Row],[6M Return vs Nifty]]-AVERAGE(Table2[6M Return vs Nifty]))/_xlfn.STDEV.P(Table2[6M Return vs Nifty])</f>
        <v>-0.76116265621385948</v>
      </c>
      <c r="M606">
        <v>5.3946434029333101</v>
      </c>
      <c r="N606">
        <f>(Table2[[#This Row],[1W Return vs Nifty]]-AVERAGE(Table2[1W Return vs Nifty]))/_xlfn.STDEV.P(Table2[1W Return vs Nifty])</f>
        <v>1.2110950444471769</v>
      </c>
      <c r="O606">
        <v>2077.0500000000002</v>
      </c>
      <c r="P606">
        <v>2114.9568256395</v>
      </c>
      <c r="Q606">
        <v>2054.2598647546902</v>
      </c>
      <c r="R606">
        <v>67.849556585361896</v>
      </c>
      <c r="S606" s="1">
        <f>(Table2[[#This Row],[Close Price]]-Table2[[#This Row],[20D EMA]])/Table2[[#This Row],[20D EMA]]</f>
        <v>2.8453816711200935E-2</v>
      </c>
      <c r="T606" s="1">
        <f>(Table2[[#This Row],[Close Price]]-Table2[[#This Row],[50D EMA]])/Table2[[#This Row],[50D EMA]]</f>
        <v>1.0020617964195021E-2</v>
      </c>
      <c r="U606" s="1">
        <f>(Table2[[#This Row],[Close Price]]-Table2[[#This Row],[200D EMA]])/Table2[[#This Row],[200D EMA]]</f>
        <v>3.9863571620277385E-2</v>
      </c>
      <c r="V606">
        <v>1.23493751964672</v>
      </c>
      <c r="W606">
        <v>2042.55</v>
      </c>
      <c r="X606">
        <v>2144</v>
      </c>
      <c r="Y606">
        <v>1901.05</v>
      </c>
      <c r="Z606">
        <v>2144</v>
      </c>
      <c r="AA606">
        <v>1901.05</v>
      </c>
      <c r="AB606">
        <v>2144</v>
      </c>
      <c r="AC606" s="1">
        <f>(Table2[[#This Row],[Close Price]]/Table2[[#This Row],[Day Low]])-1</f>
        <v>4.5825071601674372E-2</v>
      </c>
      <c r="AD606" s="1">
        <f>(Table2[[#This Row],[Day High]]/Table2[[#This Row],[Close Price]])-1</f>
        <v>3.674835568663104E-3</v>
      </c>
      <c r="AE606" s="1">
        <f>(Table2[[#This Row],[Close Price]]/Table2[[#This Row],[Current Week Low]])-1</f>
        <v>0.12366849898740173</v>
      </c>
      <c r="AF606" s="1">
        <f>(Table2[[#This Row],[Current Week High]]/Table2[[#This Row],[Close Price]])-1</f>
        <v>3.674835568663104E-3</v>
      </c>
      <c r="AG606" s="1">
        <f>(Table2[[#This Row],[Close Price]]/Table2[[#This Row],[Current Month Low]])-1</f>
        <v>0.12366849898740173</v>
      </c>
      <c r="AH606" s="1">
        <f>(Table2[[#This Row],[Current Month High]]/Table2[[#This Row],[Close Price]])-1</f>
        <v>3.674835568663104E-3</v>
      </c>
      <c r="AI606">
        <v>16.5648479741591</v>
      </c>
      <c r="AJ606">
        <v>26.921363001693301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-0.12</v>
      </c>
      <c r="AM606" t="s">
        <v>3120</v>
      </c>
      <c r="AN606">
        <v>1.51</v>
      </c>
      <c r="AO606" t="s">
        <v>3121</v>
      </c>
      <c r="AQ606">
        <f>(Table2[[#This Row],[Sharpe Ratio]]-AVERAGE(Table2[Sharpe Ratio]))/_xlfn.STDEV.P(Table2[Sharpe Ratio])</f>
        <v>-0.72305686320743012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530</v>
      </c>
      <c r="AT606">
        <f>_xlfn.RANK.AVG(Table2[[#This Row],[6M Return vs Nifty Z-Score]],Table2[6M Return vs Nifty Z-Score])</f>
        <v>577</v>
      </c>
      <c r="AU606">
        <f>_xlfn.RANK.AVG(Table2[[#This Row],[Sharpe Ratio Z-Score]],Table2[Sharpe Ratio Z-Score])</f>
        <v>548.5</v>
      </c>
      <c r="AV606">
        <f>(Table2[[#This Row],[Rank 1Y]]+Table2[[#This Row],[Rank 6M]]+Table2[[#This Row],[Rank Sharpe]])/3</f>
        <v>551.83333333333337</v>
      </c>
    </row>
    <row r="607" spans="1:48" x14ac:dyDescent="0.3">
      <c r="A607" t="s">
        <v>923</v>
      </c>
      <c r="B607" t="s">
        <v>924</v>
      </c>
      <c r="C607" t="s">
        <v>3075</v>
      </c>
      <c r="D607" t="s">
        <v>21</v>
      </c>
      <c r="E607">
        <v>15959.5889578799</v>
      </c>
      <c r="F607">
        <v>577.70000000000005</v>
      </c>
      <c r="G607">
        <v>3.0868127647795398</v>
      </c>
      <c r="H607">
        <f>(Table2[[#This Row],[1Y Return vs Nifty]]-AVERAGE(Table2[1Y Return vs Nifty]))/_xlfn.STDEV.P(Table2[1Y Return vs Nifty])</f>
        <v>-0.46204043984140947</v>
      </c>
      <c r="I607">
        <v>-19.567526824071098</v>
      </c>
      <c r="J607">
        <f>(Table2[[#This Row],[1M Return vs Nifty]]-AVERAGE(Table2[1M Return vs Nifty]))/_xlfn.STDEV.P(Table2[1M Return vs Nifty])</f>
        <v>-1.7132872324740664</v>
      </c>
      <c r="K607">
        <v>-42.5488701636108</v>
      </c>
      <c r="L607">
        <f>(Table2[[#This Row],[6M Return vs Nifty]]-AVERAGE(Table2[6M Return vs Nifty]))/_xlfn.STDEV.P(Table2[6M Return vs Nifty])</f>
        <v>-1.6474696551550101</v>
      </c>
      <c r="M607">
        <v>-8.1593520729098294</v>
      </c>
      <c r="N607">
        <f>(Table2[[#This Row],[1W Return vs Nifty]]-AVERAGE(Table2[1W Return vs Nifty]))/_xlfn.STDEV.P(Table2[1W Return vs Nifty])</f>
        <v>-1.4746219174892852</v>
      </c>
      <c r="O607">
        <v>646.91</v>
      </c>
      <c r="P607">
        <v>669.05438563086602</v>
      </c>
      <c r="Q607">
        <v>650.81053914762697</v>
      </c>
      <c r="R607">
        <v>20.1226131548406</v>
      </c>
      <c r="S607" s="1">
        <f>(Table2[[#This Row],[Close Price]]-Table2[[#This Row],[20D EMA]])/Table2[[#This Row],[20D EMA]]</f>
        <v>-0.10698551575953368</v>
      </c>
      <c r="T607" s="1">
        <f>(Table2[[#This Row],[Close Price]]-Table2[[#This Row],[50D EMA]])/Table2[[#This Row],[50D EMA]]</f>
        <v>-0.13654254062579071</v>
      </c>
      <c r="U607" s="1">
        <f>(Table2[[#This Row],[Close Price]]-Table2[[#This Row],[200D EMA]])/Table2[[#This Row],[200D EMA]]</f>
        <v>-0.11233766933673281</v>
      </c>
      <c r="V607">
        <v>1.47148624784078</v>
      </c>
      <c r="W607">
        <v>572.1</v>
      </c>
      <c r="X607">
        <v>586.65</v>
      </c>
      <c r="Y607">
        <v>550.85</v>
      </c>
      <c r="Z607">
        <v>606.29999999999995</v>
      </c>
      <c r="AA607">
        <v>550.85</v>
      </c>
      <c r="AB607">
        <v>675.5</v>
      </c>
      <c r="AC607" s="1">
        <f>(Table2[[#This Row],[Close Price]]/Table2[[#This Row],[Day Low]])-1</f>
        <v>9.7884985142457914E-3</v>
      </c>
      <c r="AD607" s="1">
        <f>(Table2[[#This Row],[Day High]]/Table2[[#This Row],[Close Price]])-1</f>
        <v>1.5492470140211045E-2</v>
      </c>
      <c r="AE607" s="1">
        <f>(Table2[[#This Row],[Close Price]]/Table2[[#This Row],[Current Week Low]])-1</f>
        <v>4.8742851956067978E-2</v>
      </c>
      <c r="AF607" s="1">
        <f>(Table2[[#This Row],[Current Week High]]/Table2[[#This Row],[Close Price]])-1</f>
        <v>4.9506664358663466E-2</v>
      </c>
      <c r="AG607" s="1">
        <f>(Table2[[#This Row],[Close Price]]/Table2[[#This Row],[Current Month Low]])-1</f>
        <v>4.8742851956067978E-2</v>
      </c>
      <c r="AH607" s="1">
        <f>(Table2[[#This Row],[Current Month High]]/Table2[[#This Row],[Close Price]])-1</f>
        <v>0.16929202007962596</v>
      </c>
      <c r="AI607">
        <v>49.186428942357601</v>
      </c>
      <c r="AJ607">
        <v>31.699532657015801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-0.17</v>
      </c>
      <c r="AM607" t="s">
        <v>3120</v>
      </c>
      <c r="AN607">
        <v>-19.54</v>
      </c>
      <c r="AO607" t="s">
        <v>3120</v>
      </c>
      <c r="AP607">
        <v>2.0110137004228E-2</v>
      </c>
      <c r="AQ607">
        <f>(Table2[[#This Row],[Sharpe Ratio]]-AVERAGE(Table2[Sharpe Ratio]))/_xlfn.STDEV.P(Table2[Sharpe Ratio])</f>
        <v>-0.48911791608567479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462</v>
      </c>
      <c r="AT607">
        <f>_xlfn.RANK.AVG(Table2[[#This Row],[6M Return vs Nifty Z-Score]],Table2[6M Return vs Nifty Z-Score])</f>
        <v>721</v>
      </c>
      <c r="AU607">
        <f>_xlfn.RANK.AVG(Table2[[#This Row],[Sharpe Ratio Z-Score]],Table2[Sharpe Ratio Z-Score])</f>
        <v>473</v>
      </c>
      <c r="AV607">
        <f>(Table2[[#This Row],[Rank 1Y]]+Table2[[#This Row],[Rank 6M]]+Table2[[#This Row],[Rank Sharpe]])/3</f>
        <v>552</v>
      </c>
    </row>
    <row r="608" spans="1:48" x14ac:dyDescent="0.3">
      <c r="A608" t="s">
        <v>1251</v>
      </c>
      <c r="B608" t="s">
        <v>1252</v>
      </c>
      <c r="C608" t="s">
        <v>3088</v>
      </c>
      <c r="D608" t="s">
        <v>469</v>
      </c>
      <c r="E608">
        <v>8971.3865140649996</v>
      </c>
      <c r="F608">
        <v>293.85000000000002</v>
      </c>
      <c r="G608">
        <v>-22.369240337984898</v>
      </c>
      <c r="H608">
        <f>(Table2[[#This Row],[1Y Return vs Nifty]]-AVERAGE(Table2[1Y Return vs Nifty]))/_xlfn.STDEV.P(Table2[1Y Return vs Nifty])</f>
        <v>-0.84906149505966555</v>
      </c>
      <c r="I608">
        <v>3.79510225761382</v>
      </c>
      <c r="J608">
        <f>(Table2[[#This Row],[1M Return vs Nifty]]-AVERAGE(Table2[1M Return vs Nifty]))/_xlfn.STDEV.P(Table2[1M Return vs Nifty])</f>
        <v>0.48045271611276597</v>
      </c>
      <c r="K608">
        <v>2.5825292562758899</v>
      </c>
      <c r="L608">
        <f>(Table2[[#This Row],[6M Return vs Nifty]]-AVERAGE(Table2[6M Return vs Nifty]))/_xlfn.STDEV.P(Table2[6M Return vs Nifty])</f>
        <v>-0.10702395194882292</v>
      </c>
      <c r="M608">
        <v>-3.3588425371085</v>
      </c>
      <c r="N608">
        <f>(Table2[[#This Row],[1W Return vs Nifty]]-AVERAGE(Table2[1W Return vs Nifty]))/_xlfn.STDEV.P(Table2[1W Return vs Nifty])</f>
        <v>-0.52340351777697813</v>
      </c>
      <c r="O608">
        <v>299.97000000000003</v>
      </c>
      <c r="P608">
        <v>290.63291826585998</v>
      </c>
      <c r="Q608">
        <v>281.14758545438502</v>
      </c>
      <c r="R608">
        <v>39.9484023100445</v>
      </c>
      <c r="S608" s="1">
        <f>(Table2[[#This Row],[Close Price]]-Table2[[#This Row],[20D EMA]])/Table2[[#This Row],[20D EMA]]</f>
        <v>-2.0402040204020415E-2</v>
      </c>
      <c r="T608" s="1">
        <f>(Table2[[#This Row],[Close Price]]-Table2[[#This Row],[50D EMA]])/Table2[[#This Row],[50D EMA]]</f>
        <v>1.1069226959339731E-2</v>
      </c>
      <c r="U608" s="1">
        <f>(Table2[[#This Row],[Close Price]]-Table2[[#This Row],[200D EMA]])/Table2[[#This Row],[200D EMA]]</f>
        <v>4.518059269506304E-2</v>
      </c>
      <c r="V608">
        <v>0.485515851684724</v>
      </c>
      <c r="W608">
        <v>293.10000000000002</v>
      </c>
      <c r="X608">
        <v>300</v>
      </c>
      <c r="Y608">
        <v>291.64999999999998</v>
      </c>
      <c r="Z608">
        <v>305.5</v>
      </c>
      <c r="AA608">
        <v>291.64999999999998</v>
      </c>
      <c r="AB608">
        <v>317.7</v>
      </c>
      <c r="AC608" s="1">
        <f>(Table2[[#This Row],[Close Price]]/Table2[[#This Row],[Day Low]])-1</f>
        <v>2.5588536335721113E-3</v>
      </c>
      <c r="AD608" s="1">
        <f>(Table2[[#This Row],[Day High]]/Table2[[#This Row],[Close Price]])-1</f>
        <v>2.0929045431342441E-2</v>
      </c>
      <c r="AE608" s="1">
        <f>(Table2[[#This Row],[Close Price]]/Table2[[#This Row],[Current Week Low]])-1</f>
        <v>7.543288187896513E-3</v>
      </c>
      <c r="AF608" s="1">
        <f>(Table2[[#This Row],[Current Week High]]/Table2[[#This Row],[Close Price]])-1</f>
        <v>3.9646077930917123E-2</v>
      </c>
      <c r="AG608" s="1">
        <f>(Table2[[#This Row],[Close Price]]/Table2[[#This Row],[Current Month Low]])-1</f>
        <v>7.543288187896513E-3</v>
      </c>
      <c r="AH608" s="1">
        <f>(Table2[[#This Row],[Current Month High]]/Table2[[#This Row],[Close Price]])-1</f>
        <v>8.1163859111791581E-2</v>
      </c>
      <c r="AI608">
        <v>10.0901820656797</v>
      </c>
      <c r="AJ608">
        <v>37.957746478873197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0.03</v>
      </c>
      <c r="AM608" t="s">
        <v>3121</v>
      </c>
      <c r="AN608">
        <v>-3.26</v>
      </c>
      <c r="AO608" t="s">
        <v>3120</v>
      </c>
      <c r="AP608">
        <v>-6.7290522918343004E-2</v>
      </c>
      <c r="AQ608">
        <f>(Table2[[#This Row],[Sharpe Ratio]]-AVERAGE(Table2[Sharpe Ratio]))/_xlfn.STDEV.P(Table2[Sharpe Ratio])</f>
        <v>-1.5058398984239432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-2.5048761470966436</v>
      </c>
      <c r="AS608">
        <f>_xlfn.RANK.AVG(Table2[[#This Row],[1Y Return vs Nifty Z-Score]],Table2[1Y Return vs Nifty Z-Score])</f>
        <v>627</v>
      </c>
      <c r="AT608">
        <f>_xlfn.RANK.AVG(Table2[[#This Row],[6M Return vs Nifty Z-Score]],Table2[6M Return vs Nifty Z-Score])</f>
        <v>344</v>
      </c>
      <c r="AU608">
        <f>_xlfn.RANK.AVG(Table2[[#This Row],[Sharpe Ratio Z-Score]],Table2[Sharpe Ratio Z-Score])</f>
        <v>687</v>
      </c>
      <c r="AV608">
        <f>(Table2[[#This Row],[Rank 1Y]]+Table2[[#This Row],[Rank 6M]]+Table2[[#This Row],[Rank Sharpe]])/3</f>
        <v>552.66666666666663</v>
      </c>
    </row>
    <row r="609" spans="1:48" x14ac:dyDescent="0.3">
      <c r="A609" t="s">
        <v>1462</v>
      </c>
      <c r="B609" t="s">
        <v>1463</v>
      </c>
      <c r="C609" t="s">
        <v>3087</v>
      </c>
      <c r="D609" t="s">
        <v>1464</v>
      </c>
      <c r="E609">
        <v>6889.9166961089904</v>
      </c>
      <c r="F609">
        <v>216.39</v>
      </c>
      <c r="G609">
        <v>-20.952181875694698</v>
      </c>
      <c r="H609">
        <f>(Table2[[#This Row],[1Y Return vs Nifty]]-AVERAGE(Table2[1Y Return vs Nifty]))/_xlfn.STDEV.P(Table2[1Y Return vs Nifty])</f>
        <v>-0.82751724940746141</v>
      </c>
      <c r="I609">
        <v>-8.2201283557312301</v>
      </c>
      <c r="J609">
        <f>(Table2[[#This Row],[1M Return vs Nifty]]-AVERAGE(Table2[1M Return vs Nifty]))/_xlfn.STDEV.P(Table2[1M Return vs Nifty])</f>
        <v>-0.64777182128067434</v>
      </c>
      <c r="K609">
        <v>-0.26856243866720497</v>
      </c>
      <c r="L609">
        <f>(Table2[[#This Row],[6M Return vs Nifty]]-AVERAGE(Table2[6M Return vs Nifty]))/_xlfn.STDEV.P(Table2[6M Return vs Nifty])</f>
        <v>-0.2043387263049371</v>
      </c>
      <c r="M609">
        <v>-0.81086708432878696</v>
      </c>
      <c r="N609">
        <f>(Table2[[#This Row],[1W Return vs Nifty]]-AVERAGE(Table2[1W Return vs Nifty]))/_xlfn.STDEV.P(Table2[1W Return vs Nifty])</f>
        <v>-1.8523543135956003E-2</v>
      </c>
      <c r="O609">
        <v>218.13</v>
      </c>
      <c r="P609">
        <v>211.68636739682501</v>
      </c>
      <c r="Q609">
        <v>198.43573264761301</v>
      </c>
      <c r="R609">
        <v>47.211594982843401</v>
      </c>
      <c r="S609" s="1">
        <f>(Table2[[#This Row],[Close Price]]-Table2[[#This Row],[20D EMA]])/Table2[[#This Row],[20D EMA]]</f>
        <v>-7.9768945124467482E-3</v>
      </c>
      <c r="T609" s="1">
        <f>(Table2[[#This Row],[Close Price]]-Table2[[#This Row],[50D EMA]])/Table2[[#This Row],[50D EMA]]</f>
        <v>2.2219818219836526E-2</v>
      </c>
      <c r="U609" s="1">
        <f>(Table2[[#This Row],[Close Price]]-Table2[[#This Row],[200D EMA]])/Table2[[#This Row],[200D EMA]]</f>
        <v>9.0479003518336099E-2</v>
      </c>
      <c r="V609">
        <v>0.57980963695824494</v>
      </c>
      <c r="W609">
        <v>212.97</v>
      </c>
      <c r="X609">
        <v>222.88</v>
      </c>
      <c r="Y609">
        <v>207.4</v>
      </c>
      <c r="Z609">
        <v>222.88</v>
      </c>
      <c r="AA609">
        <v>207.4</v>
      </c>
      <c r="AB609">
        <v>226.64</v>
      </c>
      <c r="AC609" s="1">
        <f>(Table2[[#This Row],[Close Price]]/Table2[[#This Row],[Day Low]])-1</f>
        <v>1.605859980278912E-2</v>
      </c>
      <c r="AD609" s="1">
        <f>(Table2[[#This Row],[Day High]]/Table2[[#This Row],[Close Price]])-1</f>
        <v>2.9992143814409289E-2</v>
      </c>
      <c r="AE609" s="1">
        <f>(Table2[[#This Row],[Close Price]]/Table2[[#This Row],[Current Week Low]])-1</f>
        <v>4.3346190935390494E-2</v>
      </c>
      <c r="AF609" s="1">
        <f>(Table2[[#This Row],[Current Week High]]/Table2[[#This Row],[Close Price]])-1</f>
        <v>2.9992143814409289E-2</v>
      </c>
      <c r="AG609" s="1">
        <f>(Table2[[#This Row],[Close Price]]/Table2[[#This Row],[Current Month Low]])-1</f>
        <v>4.3346190935390494E-2</v>
      </c>
      <c r="AH609" s="1">
        <f>(Table2[[#This Row],[Current Month High]]/Table2[[#This Row],[Close Price]])-1</f>
        <v>4.7368177827071589E-2</v>
      </c>
      <c r="AI609">
        <v>11.7888996718887</v>
      </c>
      <c r="AJ609">
        <v>27.588443396226399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0.01</v>
      </c>
      <c r="AM609" t="s">
        <v>3121</v>
      </c>
      <c r="AN609">
        <v>-4.7300000000000004</v>
      </c>
      <c r="AO609" t="s">
        <v>3120</v>
      </c>
      <c r="AP609">
        <v>-4.9457558826600002E-2</v>
      </c>
      <c r="AQ609">
        <f>(Table2[[#This Row],[Sharpe Ratio]]-AVERAGE(Table2[Sharpe Ratio]))/_xlfn.STDEV.P(Table2[Sharpe Ratio])</f>
        <v>-1.2983910459966657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-2.9965423861256939</v>
      </c>
      <c r="AS609">
        <f>_xlfn.RANK.AVG(Table2[[#This Row],[1Y Return vs Nifty Z-Score]],Table2[1Y Return vs Nifty Z-Score])</f>
        <v>620</v>
      </c>
      <c r="AT609">
        <f>_xlfn.RANK.AVG(Table2[[#This Row],[6M Return vs Nifty Z-Score]],Table2[6M Return vs Nifty Z-Score])</f>
        <v>381</v>
      </c>
      <c r="AU609">
        <f>_xlfn.RANK.AVG(Table2[[#This Row],[Sharpe Ratio Z-Score]],Table2[Sharpe Ratio Z-Score])</f>
        <v>660</v>
      </c>
      <c r="AV609">
        <f>(Table2[[#This Row],[Rank 1Y]]+Table2[[#This Row],[Rank 6M]]+Table2[[#This Row],[Rank Sharpe]])/3</f>
        <v>553.66666666666663</v>
      </c>
    </row>
    <row r="610" spans="1:48" x14ac:dyDescent="0.3">
      <c r="A610" t="s">
        <v>409</v>
      </c>
      <c r="B610" t="s">
        <v>410</v>
      </c>
      <c r="C610" t="s">
        <v>3078</v>
      </c>
      <c r="D610" t="s">
        <v>179</v>
      </c>
      <c r="E610">
        <v>55241.193613759999</v>
      </c>
      <c r="F610">
        <v>17017.849999999999</v>
      </c>
      <c r="G610">
        <v>-14.2295654956395</v>
      </c>
      <c r="H610">
        <f>(Table2[[#This Row],[1Y Return vs Nifty]]-AVERAGE(Table2[1Y Return vs Nifty]))/_xlfn.STDEV.P(Table2[1Y Return vs Nifty])</f>
        <v>-0.72530996398370684</v>
      </c>
      <c r="I610">
        <v>1.0016760318317</v>
      </c>
      <c r="J610">
        <f>(Table2[[#This Row],[1M Return vs Nifty]]-AVERAGE(Table2[1M Return vs Nifty]))/_xlfn.STDEV.P(Table2[1M Return vs Nifty])</f>
        <v>0.21815129945703313</v>
      </c>
      <c r="K610">
        <v>-9.0556563239553007</v>
      </c>
      <c r="L610">
        <f>(Table2[[#This Row],[6M Return vs Nifty]]-AVERAGE(Table2[6M Return vs Nifty]))/_xlfn.STDEV.P(Table2[6M Return vs Nifty])</f>
        <v>-0.50426386031921477</v>
      </c>
      <c r="M610">
        <v>2.63126032864422</v>
      </c>
      <c r="N610">
        <f>(Table2[[#This Row],[1W Return vs Nifty]]-AVERAGE(Table2[1W Return vs Nifty]))/_xlfn.STDEV.P(Table2[1W Return vs Nifty])</f>
        <v>0.66353216469162901</v>
      </c>
      <c r="O610">
        <v>16943.349999999999</v>
      </c>
      <c r="P610">
        <v>16725.045187080799</v>
      </c>
      <c r="Q610">
        <v>16417.199809598598</v>
      </c>
      <c r="R610">
        <v>51.322277777754699</v>
      </c>
      <c r="S610" s="1">
        <f>(Table2[[#This Row],[Close Price]]-Table2[[#This Row],[20D EMA]])/Table2[[#This Row],[20D EMA]]</f>
        <v>4.3970053147695115E-3</v>
      </c>
      <c r="T610" s="1">
        <f>(Table2[[#This Row],[Close Price]]-Table2[[#This Row],[50D EMA]])/Table2[[#This Row],[50D EMA]]</f>
        <v>1.7506966925588657E-2</v>
      </c>
      <c r="U610" s="1">
        <f>(Table2[[#This Row],[Close Price]]-Table2[[#This Row],[200D EMA]])/Table2[[#This Row],[200D EMA]]</f>
        <v>3.6586640679747338E-2</v>
      </c>
      <c r="V610">
        <v>0.96813373664000002</v>
      </c>
      <c r="W610">
        <v>17000</v>
      </c>
      <c r="X610">
        <v>17291</v>
      </c>
      <c r="Y610">
        <v>16405.099999999999</v>
      </c>
      <c r="Z610">
        <v>17498</v>
      </c>
      <c r="AA610">
        <v>16405.099999999999</v>
      </c>
      <c r="AB610">
        <v>17498</v>
      </c>
      <c r="AC610" s="1">
        <f>(Table2[[#This Row],[Close Price]]/Table2[[#This Row],[Day Low]])-1</f>
        <v>1.0499999999999954E-3</v>
      </c>
      <c r="AD610" s="1">
        <f>(Table2[[#This Row],[Day High]]/Table2[[#This Row],[Close Price]])-1</f>
        <v>1.605079372541196E-2</v>
      </c>
      <c r="AE610" s="1">
        <f>(Table2[[#This Row],[Close Price]]/Table2[[#This Row],[Current Week Low]])-1</f>
        <v>3.7351189569097443E-2</v>
      </c>
      <c r="AF610" s="1">
        <f>(Table2[[#This Row],[Current Week High]]/Table2[[#This Row],[Close Price]])-1</f>
        <v>2.8214492430007398E-2</v>
      </c>
      <c r="AG610" s="1">
        <f>(Table2[[#This Row],[Close Price]]/Table2[[#This Row],[Current Month Low]])-1</f>
        <v>3.7351189569097443E-2</v>
      </c>
      <c r="AH610" s="1">
        <f>(Table2[[#This Row],[Current Month High]]/Table2[[#This Row],[Close Price]])-1</f>
        <v>2.8214492430007398E-2</v>
      </c>
      <c r="AI610">
        <v>13.116521769788701</v>
      </c>
      <c r="AJ610">
        <v>12.287907730171399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-0.05</v>
      </c>
      <c r="AM610" t="s">
        <v>3120</v>
      </c>
      <c r="AN610">
        <v>-0.57999999999999996</v>
      </c>
      <c r="AO610" t="s">
        <v>3120</v>
      </c>
      <c r="AP610">
        <v>-1.1889109007151E-2</v>
      </c>
      <c r="AQ610">
        <f>(Table2[[#This Row],[Sharpe Ratio]]-AVERAGE(Table2[Sharpe Ratio]))/_xlfn.STDEV.P(Table2[Sharpe Ratio])</f>
        <v>-0.86136152233351815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-1.2092518824877778</v>
      </c>
      <c r="AS610">
        <f>_xlfn.RANK.AVG(Table2[[#This Row],[1Y Return vs Nifty Z-Score]],Table2[1Y Return vs Nifty Z-Score])</f>
        <v>587</v>
      </c>
      <c r="AT610">
        <f>_xlfn.RANK.AVG(Table2[[#This Row],[6M Return vs Nifty Z-Score]],Table2[6M Return vs Nifty Z-Score])</f>
        <v>483</v>
      </c>
      <c r="AU610">
        <f>_xlfn.RANK.AVG(Table2[[#This Row],[Sharpe Ratio Z-Score]],Table2[Sharpe Ratio Z-Score])</f>
        <v>597</v>
      </c>
      <c r="AV610">
        <f>(Table2[[#This Row],[Rank 1Y]]+Table2[[#This Row],[Rank 6M]]+Table2[[#This Row],[Rank Sharpe]])/3</f>
        <v>555.66666666666663</v>
      </c>
    </row>
    <row r="611" spans="1:48" x14ac:dyDescent="0.3">
      <c r="A611" t="s">
        <v>828</v>
      </c>
      <c r="B611" t="s">
        <v>829</v>
      </c>
      <c r="C611" t="s">
        <v>3075</v>
      </c>
      <c r="D611" t="s">
        <v>304</v>
      </c>
      <c r="E611">
        <v>18474.408538879899</v>
      </c>
      <c r="F611">
        <v>1679.65</v>
      </c>
      <c r="G611">
        <v>-16.427273774346101</v>
      </c>
      <c r="H611">
        <f>(Table2[[#This Row],[1Y Return vs Nifty]]-AVERAGE(Table2[1Y Return vs Nifty]))/_xlfn.STDEV.P(Table2[1Y Return vs Nifty])</f>
        <v>-0.75872281764382754</v>
      </c>
      <c r="I611">
        <v>-5.5187987760341599</v>
      </c>
      <c r="J611">
        <f>(Table2[[#This Row],[1M Return vs Nifty]]-AVERAGE(Table2[1M Return vs Nifty]))/_xlfn.STDEV.P(Table2[1M Return vs Nifty])</f>
        <v>-0.39411823663653744</v>
      </c>
      <c r="K611">
        <v>-35.249694398732501</v>
      </c>
      <c r="L611">
        <f>(Table2[[#This Row],[6M Return vs Nifty]]-AVERAGE(Table2[6M Return vs Nifty]))/_xlfn.STDEV.P(Table2[6M Return vs Nifty])</f>
        <v>-1.3983308274545119</v>
      </c>
      <c r="M611">
        <v>-2.3387368810598601</v>
      </c>
      <c r="N611">
        <f>(Table2[[#This Row],[1W Return vs Nifty]]-AVERAGE(Table2[1W Return vs Nifty]))/_xlfn.STDEV.P(Table2[1W Return vs Nifty])</f>
        <v>-0.32127012705096947</v>
      </c>
      <c r="O611">
        <v>1763.82</v>
      </c>
      <c r="P611">
        <v>1805.9600805591799</v>
      </c>
      <c r="Q611">
        <v>1823.6375444387299</v>
      </c>
      <c r="R611">
        <v>24.1967176752248</v>
      </c>
      <c r="S611" s="1">
        <f>(Table2[[#This Row],[Close Price]]-Table2[[#This Row],[20D EMA]])/Table2[[#This Row],[20D EMA]]</f>
        <v>-4.7720288918370268E-2</v>
      </c>
      <c r="T611" s="1">
        <f>(Table2[[#This Row],[Close Price]]-Table2[[#This Row],[50D EMA]])/Table2[[#This Row],[50D EMA]]</f>
        <v>-6.9940682476254068E-2</v>
      </c>
      <c r="U611" s="1">
        <f>(Table2[[#This Row],[Close Price]]-Table2[[#This Row],[200D EMA]])/Table2[[#This Row],[200D EMA]]</f>
        <v>-7.8956229475438677E-2</v>
      </c>
      <c r="V611">
        <v>1.56440580535068</v>
      </c>
      <c r="W611">
        <v>1657.85</v>
      </c>
      <c r="X611">
        <v>1715</v>
      </c>
      <c r="Y611">
        <v>1655</v>
      </c>
      <c r="Z611">
        <v>1742.9</v>
      </c>
      <c r="AA611">
        <v>1655</v>
      </c>
      <c r="AB611">
        <v>1782</v>
      </c>
      <c r="AC611" s="1">
        <f>(Table2[[#This Row],[Close Price]]/Table2[[#This Row],[Day Low]])-1</f>
        <v>1.3149561178635194E-2</v>
      </c>
      <c r="AD611" s="1">
        <f>(Table2[[#This Row],[Day High]]/Table2[[#This Row],[Close Price]])-1</f>
        <v>2.1046051260679155E-2</v>
      </c>
      <c r="AE611" s="1">
        <f>(Table2[[#This Row],[Close Price]]/Table2[[#This Row],[Current Week Low]])-1</f>
        <v>1.4894259818731159E-2</v>
      </c>
      <c r="AF611" s="1">
        <f>(Table2[[#This Row],[Current Week High]]/Table2[[#This Row],[Close Price]])-1</f>
        <v>3.7656654660197075E-2</v>
      </c>
      <c r="AG611" s="1">
        <f>(Table2[[#This Row],[Close Price]]/Table2[[#This Row],[Current Month Low]])-1</f>
        <v>1.4894259818731159E-2</v>
      </c>
      <c r="AH611" s="1">
        <f>(Table2[[#This Row],[Current Month High]]/Table2[[#This Row],[Close Price]])-1</f>
        <v>6.0935313904682431E-2</v>
      </c>
      <c r="AI611">
        <v>46.3965707141368</v>
      </c>
      <c r="AJ611">
        <v>11.604651162790701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-0.18</v>
      </c>
      <c r="AM611" t="s">
        <v>3120</v>
      </c>
      <c r="AN611">
        <v>-10.93</v>
      </c>
      <c r="AO611" t="s">
        <v>3120</v>
      </c>
      <c r="AP611">
        <v>5.2718961466059998E-2</v>
      </c>
      <c r="AQ611">
        <f>(Table2[[#This Row],[Sharpe Ratio]]-AVERAGE(Table2[Sharpe Ratio]))/_xlfn.STDEV.P(Table2[Sharpe Ratio])</f>
        <v>-0.10978315273347627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600</v>
      </c>
      <c r="AT611">
        <f>_xlfn.RANK.AVG(Table2[[#This Row],[6M Return vs Nifty Z-Score]],Table2[6M Return vs Nifty Z-Score])</f>
        <v>706</v>
      </c>
      <c r="AU611">
        <f>_xlfn.RANK.AVG(Table2[[#This Row],[Sharpe Ratio Z-Score]],Table2[Sharpe Ratio Z-Score])</f>
        <v>374</v>
      </c>
      <c r="AV611">
        <f>(Table2[[#This Row],[Rank 1Y]]+Table2[[#This Row],[Rank 6M]]+Table2[[#This Row],[Rank Sharpe]])/3</f>
        <v>560</v>
      </c>
    </row>
    <row r="612" spans="1:48" x14ac:dyDescent="0.3">
      <c r="A612" t="s">
        <v>1316</v>
      </c>
      <c r="B612" t="s">
        <v>1317</v>
      </c>
      <c r="C612" t="s">
        <v>3084</v>
      </c>
      <c r="D612" t="s">
        <v>393</v>
      </c>
      <c r="E612">
        <v>8351.6084273699998</v>
      </c>
      <c r="F612">
        <v>189.67</v>
      </c>
      <c r="G612">
        <v>-29.635268231757099</v>
      </c>
      <c r="H612">
        <f>(Table2[[#This Row],[1Y Return vs Nifty]]-AVERAGE(Table2[1Y Return vs Nifty]))/_xlfn.STDEV.P(Table2[1Y Return vs Nifty])</f>
        <v>-0.95953053640479125</v>
      </c>
      <c r="I612">
        <v>7.7526615266174895E-2</v>
      </c>
      <c r="J612">
        <f>(Table2[[#This Row],[1M Return vs Nifty]]-AVERAGE(Table2[1M Return vs Nifty]))/_xlfn.STDEV.P(Table2[1M Return vs Nifty])</f>
        <v>0.13137410128748564</v>
      </c>
      <c r="K612">
        <v>-9.5089868567038902</v>
      </c>
      <c r="L612">
        <f>(Table2[[#This Row],[6M Return vs Nifty]]-AVERAGE(Table2[6M Return vs Nifty]))/_xlfn.STDEV.P(Table2[6M Return vs Nifty])</f>
        <v>-0.51973714677345706</v>
      </c>
      <c r="M612">
        <v>1.6173050313775901</v>
      </c>
      <c r="N612">
        <f>(Table2[[#This Row],[1W Return vs Nifty]]-AVERAGE(Table2[1W Return vs Nifty]))/_xlfn.STDEV.P(Table2[1W Return vs Nifty])</f>
        <v>0.46261746427227418</v>
      </c>
      <c r="O612">
        <v>187.82</v>
      </c>
      <c r="P612">
        <v>184.40046596901399</v>
      </c>
      <c r="Q612">
        <v>190.818347302387</v>
      </c>
      <c r="R612">
        <v>53.659086649164401</v>
      </c>
      <c r="S612" s="1">
        <f>(Table2[[#This Row],[Close Price]]-Table2[[#This Row],[20D EMA]])/Table2[[#This Row],[20D EMA]]</f>
        <v>9.8498562453412548E-3</v>
      </c>
      <c r="T612" s="1">
        <f>(Table2[[#This Row],[Close Price]]-Table2[[#This Row],[50D EMA]])/Table2[[#This Row],[50D EMA]]</f>
        <v>2.8576576546566149E-2</v>
      </c>
      <c r="U612" s="1">
        <f>(Table2[[#This Row],[Close Price]]-Table2[[#This Row],[200D EMA]])/Table2[[#This Row],[200D EMA]]</f>
        <v>-6.0180130402620047E-3</v>
      </c>
      <c r="V612">
        <v>1.07442392267817</v>
      </c>
      <c r="W612">
        <v>187.15</v>
      </c>
      <c r="X612">
        <v>191.95</v>
      </c>
      <c r="Y612">
        <v>176.35</v>
      </c>
      <c r="Z612">
        <v>191.95</v>
      </c>
      <c r="AA612">
        <v>176.35</v>
      </c>
      <c r="AB612">
        <v>196.7</v>
      </c>
      <c r="AC612" s="1">
        <f>(Table2[[#This Row],[Close Price]]/Table2[[#This Row],[Day Low]])-1</f>
        <v>1.3465134918514421E-2</v>
      </c>
      <c r="AD612" s="1">
        <f>(Table2[[#This Row],[Day High]]/Table2[[#This Row],[Close Price]])-1</f>
        <v>1.2020878367691168E-2</v>
      </c>
      <c r="AE612" s="1">
        <f>(Table2[[#This Row],[Close Price]]/Table2[[#This Row],[Current Week Low]])-1</f>
        <v>7.5531613269067099E-2</v>
      </c>
      <c r="AF612" s="1">
        <f>(Table2[[#This Row],[Current Week High]]/Table2[[#This Row],[Close Price]])-1</f>
        <v>1.2020878367691168E-2</v>
      </c>
      <c r="AG612" s="1">
        <f>(Table2[[#This Row],[Close Price]]/Table2[[#This Row],[Current Month Low]])-1</f>
        <v>7.5531613269067099E-2</v>
      </c>
      <c r="AH612" s="1">
        <f>(Table2[[#This Row],[Current Month High]]/Table2[[#This Row],[Close Price]])-1</f>
        <v>3.7064374967048064E-2</v>
      </c>
      <c r="AI612">
        <v>36.025728897558899</v>
      </c>
      <c r="AJ612">
        <v>30.806896551724101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0.05</v>
      </c>
      <c r="AM612" t="s">
        <v>3121</v>
      </c>
      <c r="AN612">
        <v>0.96</v>
      </c>
      <c r="AO612" t="s">
        <v>3121</v>
      </c>
      <c r="AQ612">
        <f>(Table2[[#This Row],[Sharpe Ratio]]-AVERAGE(Table2[Sharpe Ratio]))/_xlfn.STDEV.P(Table2[Sharpe Ratio])</f>
        <v>-0.72305686320743012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648</v>
      </c>
      <c r="AT612">
        <f>_xlfn.RANK.AVG(Table2[[#This Row],[6M Return vs Nifty Z-Score]],Table2[6M Return vs Nifty Z-Score])</f>
        <v>487</v>
      </c>
      <c r="AU612">
        <f>_xlfn.RANK.AVG(Table2[[#This Row],[Sharpe Ratio Z-Score]],Table2[Sharpe Ratio Z-Score])</f>
        <v>548.5</v>
      </c>
      <c r="AV612">
        <f>(Table2[[#This Row],[Rank 1Y]]+Table2[[#This Row],[Rank 6M]]+Table2[[#This Row],[Rank Sharpe]])/3</f>
        <v>561.16666666666663</v>
      </c>
    </row>
    <row r="613" spans="1:48" x14ac:dyDescent="0.3">
      <c r="A613" t="s">
        <v>492</v>
      </c>
      <c r="B613" t="s">
        <v>493</v>
      </c>
      <c r="C613" t="s">
        <v>3090</v>
      </c>
      <c r="D613" t="s">
        <v>380</v>
      </c>
      <c r="E613">
        <v>41628.699769859901</v>
      </c>
      <c r="F613">
        <v>554.6</v>
      </c>
      <c r="G613">
        <v>-35.073642032454501</v>
      </c>
      <c r="H613">
        <f>(Table2[[#This Row],[1Y Return vs Nifty]]-AVERAGE(Table2[1Y Return vs Nifty]))/_xlfn.STDEV.P(Table2[1Y Return vs Nifty])</f>
        <v>-1.0422128422013901</v>
      </c>
      <c r="I613">
        <v>-3.5220853994125099</v>
      </c>
      <c r="J613">
        <f>(Table2[[#This Row],[1M Return vs Nifty]]-AVERAGE(Table2[1M Return vs Nifty]))/_xlfn.STDEV.P(Table2[1M Return vs Nifty])</f>
        <v>-0.2066277840484543</v>
      </c>
      <c r="K613">
        <v>9.2375994311046004</v>
      </c>
      <c r="L613">
        <f>(Table2[[#This Row],[6M Return vs Nifty]]-AVERAGE(Table2[6M Return vs Nifty]))/_xlfn.STDEV.P(Table2[6M Return vs Nifty])</f>
        <v>0.12012996721002318</v>
      </c>
      <c r="M613">
        <v>0.279819603854643</v>
      </c>
      <c r="N613">
        <f>(Table2[[#This Row],[1W Return vs Nifty]]-AVERAGE(Table2[1W Return vs Nifty]))/_xlfn.STDEV.P(Table2[1W Return vs Nifty])</f>
        <v>0.19759544139766722</v>
      </c>
      <c r="O613">
        <v>549.48</v>
      </c>
      <c r="P613">
        <v>544.50444833684401</v>
      </c>
      <c r="Q613">
        <v>548.47118127979797</v>
      </c>
      <c r="R613">
        <v>55.6976777702492</v>
      </c>
      <c r="S613" s="1">
        <f>(Table2[[#This Row],[Close Price]]-Table2[[#This Row],[20D EMA]])/Table2[[#This Row],[20D EMA]]</f>
        <v>9.3179005605299632E-3</v>
      </c>
      <c r="T613" s="1">
        <f>(Table2[[#This Row],[Close Price]]-Table2[[#This Row],[50D EMA]])/Table2[[#This Row],[50D EMA]]</f>
        <v>1.8540806588435172E-2</v>
      </c>
      <c r="U613" s="1">
        <f>(Table2[[#This Row],[Close Price]]-Table2[[#This Row],[200D EMA]])/Table2[[#This Row],[200D EMA]]</f>
        <v>1.1174367823485484E-2</v>
      </c>
      <c r="V613">
        <v>0.92164117040428095</v>
      </c>
      <c r="W613">
        <v>550.65</v>
      </c>
      <c r="X613">
        <v>562</v>
      </c>
      <c r="Y613">
        <v>520</v>
      </c>
      <c r="Z613">
        <v>562</v>
      </c>
      <c r="AA613">
        <v>520</v>
      </c>
      <c r="AB613">
        <v>577</v>
      </c>
      <c r="AC613" s="1">
        <f>(Table2[[#This Row],[Close Price]]/Table2[[#This Row],[Day Low]])-1</f>
        <v>7.1733405974758746E-3</v>
      </c>
      <c r="AD613" s="1">
        <f>(Table2[[#This Row],[Day High]]/Table2[[#This Row],[Close Price]])-1</f>
        <v>1.3342949873782928E-2</v>
      </c>
      <c r="AE613" s="1">
        <f>(Table2[[#This Row],[Close Price]]/Table2[[#This Row],[Current Week Low]])-1</f>
        <v>6.6538461538461657E-2</v>
      </c>
      <c r="AF613" s="1">
        <f>(Table2[[#This Row],[Current Week High]]/Table2[[#This Row],[Close Price]])-1</f>
        <v>1.3342949873782928E-2</v>
      </c>
      <c r="AG613" s="1">
        <f>(Table2[[#This Row],[Close Price]]/Table2[[#This Row],[Current Month Low]])-1</f>
        <v>6.6538461538461657E-2</v>
      </c>
      <c r="AH613" s="1">
        <f>(Table2[[#This Row],[Current Month High]]/Table2[[#This Row],[Close Price]])-1</f>
        <v>4.0389469888207685E-2</v>
      </c>
      <c r="AI613">
        <v>15.227190768121099</v>
      </c>
      <c r="AJ613">
        <v>23.849933005806101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0.06</v>
      </c>
      <c r="AM613" t="s">
        <v>3121</v>
      </c>
      <c r="AN613">
        <v>3.27</v>
      </c>
      <c r="AO613" t="s">
        <v>3121</v>
      </c>
      <c r="AP613">
        <v>-0.12411055791648699</v>
      </c>
      <c r="AQ613">
        <f>(Table2[[#This Row],[Sharpe Ratio]]-AVERAGE(Table2[Sharpe Ratio]))/_xlfn.STDEV.P(Table2[Sharpe Ratio])</f>
        <v>-2.1668209330182115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675</v>
      </c>
      <c r="AT613">
        <f>_xlfn.RANK.AVG(Table2[[#This Row],[6M Return vs Nifty Z-Score]],Table2[6M Return vs Nifty Z-Score])</f>
        <v>279</v>
      </c>
      <c r="AU613">
        <f>_xlfn.RANK.AVG(Table2[[#This Row],[Sharpe Ratio Z-Score]],Table2[Sharpe Ratio Z-Score])</f>
        <v>730</v>
      </c>
      <c r="AV613">
        <f>(Table2[[#This Row],[Rank 1Y]]+Table2[[#This Row],[Rank 6M]]+Table2[[#This Row],[Rank Sharpe]])/3</f>
        <v>561.33333333333337</v>
      </c>
    </row>
    <row r="614" spans="1:48" x14ac:dyDescent="0.3">
      <c r="A614" t="s">
        <v>1314</v>
      </c>
      <c r="B614" t="s">
        <v>1315</v>
      </c>
      <c r="C614" t="s">
        <v>3085</v>
      </c>
      <c r="D614" t="s">
        <v>83</v>
      </c>
      <c r="E614">
        <v>8353.2024450999997</v>
      </c>
      <c r="F614">
        <v>165.95</v>
      </c>
      <c r="G614">
        <v>0.79746273141722601</v>
      </c>
      <c r="H614">
        <f>(Table2[[#This Row],[1Y Return vs Nifty]]-AVERAGE(Table2[1Y Return vs Nifty]))/_xlfn.STDEV.P(Table2[1Y Return vs Nifty])</f>
        <v>-0.49684656874517164</v>
      </c>
      <c r="I614">
        <v>-2.7529303955232902</v>
      </c>
      <c r="J614">
        <f>(Table2[[#This Row],[1M Return vs Nifty]]-AVERAGE(Table2[1M Return vs Nifty]))/_xlfn.STDEV.P(Table2[1M Return vs Nifty])</f>
        <v>-0.13440448876830036</v>
      </c>
      <c r="K614">
        <v>-21.184264577959301</v>
      </c>
      <c r="L614">
        <f>(Table2[[#This Row],[6M Return vs Nifty]]-AVERAGE(Table2[6M Return vs Nifty]))/_xlfn.STDEV.P(Table2[6M Return vs Nifty])</f>
        <v>-0.91824310117827124</v>
      </c>
      <c r="M614">
        <v>1.5230484885325</v>
      </c>
      <c r="N614">
        <f>(Table2[[#This Row],[1W Return vs Nifty]]-AVERAGE(Table2[1W Return vs Nifty]))/_xlfn.STDEV.P(Table2[1W Return vs Nifty])</f>
        <v>0.44394058066671854</v>
      </c>
      <c r="O614">
        <v>162.47999999999999</v>
      </c>
      <c r="P614">
        <v>163.127538901094</v>
      </c>
      <c r="Q614">
        <v>160.05329042100701</v>
      </c>
      <c r="R614">
        <v>59.6325692003591</v>
      </c>
      <c r="S614" s="1">
        <f>(Table2[[#This Row],[Close Price]]-Table2[[#This Row],[20D EMA]])/Table2[[#This Row],[20D EMA]]</f>
        <v>2.1356474643032981E-2</v>
      </c>
      <c r="T614" s="1">
        <f>(Table2[[#This Row],[Close Price]]-Table2[[#This Row],[50D EMA]])/Table2[[#This Row],[50D EMA]]</f>
        <v>1.7302174224655461E-2</v>
      </c>
      <c r="U614" s="1">
        <f>(Table2[[#This Row],[Close Price]]-Table2[[#This Row],[200D EMA]])/Table2[[#This Row],[200D EMA]]</f>
        <v>3.6842164028506839E-2</v>
      </c>
      <c r="V614">
        <v>0.49248920175308297</v>
      </c>
      <c r="W614">
        <v>154.15</v>
      </c>
      <c r="X614">
        <v>170</v>
      </c>
      <c r="Y614">
        <v>154.15</v>
      </c>
      <c r="Z614">
        <v>170</v>
      </c>
      <c r="AA614">
        <v>154.15</v>
      </c>
      <c r="AB614">
        <v>170</v>
      </c>
      <c r="AC614" s="1">
        <f>(Table2[[#This Row],[Close Price]]/Table2[[#This Row],[Day Low]])-1</f>
        <v>7.6548816088225724E-2</v>
      </c>
      <c r="AD614" s="1">
        <f>(Table2[[#This Row],[Day High]]/Table2[[#This Row],[Close Price]])-1</f>
        <v>2.4404941247363698E-2</v>
      </c>
      <c r="AE614" s="1">
        <f>(Table2[[#This Row],[Close Price]]/Table2[[#This Row],[Current Week Low]])-1</f>
        <v>7.6548816088225724E-2</v>
      </c>
      <c r="AF614" s="1">
        <f>(Table2[[#This Row],[Current Week High]]/Table2[[#This Row],[Close Price]])-1</f>
        <v>2.4404941247363698E-2</v>
      </c>
      <c r="AG614" s="1">
        <f>(Table2[[#This Row],[Close Price]]/Table2[[#This Row],[Current Month Low]])-1</f>
        <v>7.6548816088225724E-2</v>
      </c>
      <c r="AH614" s="1">
        <f>(Table2[[#This Row],[Current Month High]]/Table2[[#This Row],[Close Price]])-1</f>
        <v>2.4404941247363698E-2</v>
      </c>
      <c r="AI614">
        <v>19.915637240132501</v>
      </c>
      <c r="AJ614">
        <v>38.2916666666666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0.09</v>
      </c>
      <c r="AM614" t="s">
        <v>3121</v>
      </c>
      <c r="AN614">
        <v>4.3099999999999996</v>
      </c>
      <c r="AO614" t="s">
        <v>3121</v>
      </c>
      <c r="AP614">
        <v>-3.3442303825399998E-3</v>
      </c>
      <c r="AQ614">
        <f>(Table2[[#This Row],[Sharpe Ratio]]-AVERAGE(Table2[Sharpe Ratio]))/_xlfn.STDEV.P(Table2[Sharpe Ratio])</f>
        <v>-0.7619599166505524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482</v>
      </c>
      <c r="AT614">
        <f>_xlfn.RANK.AVG(Table2[[#This Row],[6M Return vs Nifty Z-Score]],Table2[6M Return vs Nifty Z-Score])</f>
        <v>627</v>
      </c>
      <c r="AU614">
        <f>_xlfn.RANK.AVG(Table2[[#This Row],[Sharpe Ratio Z-Score]],Table2[Sharpe Ratio Z-Score])</f>
        <v>578</v>
      </c>
      <c r="AV614">
        <f>(Table2[[#This Row],[Rank 1Y]]+Table2[[#This Row],[Rank 6M]]+Table2[[#This Row],[Rank Sharpe]])/3</f>
        <v>562.33333333333337</v>
      </c>
    </row>
    <row r="615" spans="1:48" x14ac:dyDescent="0.3">
      <c r="A615" t="s">
        <v>1832</v>
      </c>
      <c r="B615" t="s">
        <v>1833</v>
      </c>
      <c r="C615" t="s">
        <v>3080</v>
      </c>
      <c r="D615" t="s">
        <v>54</v>
      </c>
      <c r="E615">
        <v>3948.7065187500002</v>
      </c>
      <c r="F615">
        <v>320.25</v>
      </c>
      <c r="G615">
        <v>-13.8579138263011</v>
      </c>
      <c r="H615">
        <f>(Table2[[#This Row],[1Y Return vs Nifty]]-AVERAGE(Table2[1Y Return vs Nifty]))/_xlfn.STDEV.P(Table2[1Y Return vs Nifty])</f>
        <v>-0.71965955853160035</v>
      </c>
      <c r="I615">
        <v>-11.278848573568499</v>
      </c>
      <c r="J615">
        <f>(Table2[[#This Row],[1M Return vs Nifty]]-AVERAGE(Table2[1M Return vs Nifty]))/_xlfn.STDEV.P(Table2[1M Return vs Nifty])</f>
        <v>-0.93498421976369239</v>
      </c>
      <c r="K615">
        <v>-0.88136038296892105</v>
      </c>
      <c r="L615">
        <f>(Table2[[#This Row],[6M Return vs Nifty]]-AVERAGE(Table2[6M Return vs Nifty]))/_xlfn.STDEV.P(Table2[6M Return vs Nifty])</f>
        <v>-0.22525502786808355</v>
      </c>
      <c r="M615">
        <v>-0.83770294890128605</v>
      </c>
      <c r="N615">
        <f>(Table2[[#This Row],[1W Return vs Nifty]]-AVERAGE(Table2[1W Return vs Nifty]))/_xlfn.STDEV.P(Table2[1W Return vs Nifty])</f>
        <v>-2.3841055363184128E-2</v>
      </c>
      <c r="O615">
        <v>335.36</v>
      </c>
      <c r="P615">
        <v>329.49202145795698</v>
      </c>
      <c r="Q615">
        <v>308.33531690365101</v>
      </c>
      <c r="R615">
        <v>37.237129490415597</v>
      </c>
      <c r="S615" s="1">
        <f>(Table2[[#This Row],[Close Price]]-Table2[[#This Row],[20D EMA]])/Table2[[#This Row],[20D EMA]]</f>
        <v>-4.5056059160305383E-2</v>
      </c>
      <c r="T615" s="1">
        <f>(Table2[[#This Row],[Close Price]]-Table2[[#This Row],[50D EMA]])/Table2[[#This Row],[50D EMA]]</f>
        <v>-2.804930273292295E-2</v>
      </c>
      <c r="U615" s="1">
        <f>(Table2[[#This Row],[Close Price]]-Table2[[#This Row],[200D EMA]])/Table2[[#This Row],[200D EMA]]</f>
        <v>3.8641966856077369E-2</v>
      </c>
      <c r="V615">
        <v>0.76745989127997705</v>
      </c>
      <c r="W615">
        <v>318</v>
      </c>
      <c r="X615">
        <v>324.3</v>
      </c>
      <c r="Y615">
        <v>309.14999999999998</v>
      </c>
      <c r="Z615">
        <v>328</v>
      </c>
      <c r="AA615">
        <v>309.14999999999998</v>
      </c>
      <c r="AB615">
        <v>365</v>
      </c>
      <c r="AC615" s="1">
        <f>(Table2[[#This Row],[Close Price]]/Table2[[#This Row],[Day Low]])-1</f>
        <v>7.0754716981131782E-3</v>
      </c>
      <c r="AD615" s="1">
        <f>(Table2[[#This Row],[Day High]]/Table2[[#This Row],[Close Price]])-1</f>
        <v>1.2646370023419173E-2</v>
      </c>
      <c r="AE615" s="1">
        <f>(Table2[[#This Row],[Close Price]]/Table2[[#This Row],[Current Week Low]])-1</f>
        <v>3.5904900533721529E-2</v>
      </c>
      <c r="AF615" s="1">
        <f>(Table2[[#This Row],[Current Week High]]/Table2[[#This Row],[Close Price]])-1</f>
        <v>2.4199843871975046E-2</v>
      </c>
      <c r="AG615" s="1">
        <f>(Table2[[#This Row],[Close Price]]/Table2[[#This Row],[Current Month Low]])-1</f>
        <v>3.5904900533721529E-2</v>
      </c>
      <c r="AH615" s="1">
        <f>(Table2[[#This Row],[Current Month High]]/Table2[[#This Row],[Close Price]])-1</f>
        <v>0.13973458235753311</v>
      </c>
      <c r="AI615">
        <v>18.0171740827478</v>
      </c>
      <c r="AJ615">
        <v>28.048780487804802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-0.08</v>
      </c>
      <c r="AM615" t="s">
        <v>3120</v>
      </c>
      <c r="AN615">
        <v>-12</v>
      </c>
      <c r="AO615" t="s">
        <v>3120</v>
      </c>
      <c r="AP615">
        <v>-9.7329592465332002E-2</v>
      </c>
      <c r="AQ615">
        <f>(Table2[[#This Row],[Sharpe Ratio]]-AVERAGE(Table2[Sharpe Ratio]))/_xlfn.STDEV.P(Table2[Sharpe Ratio])</f>
        <v>-1.8552809937711483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-3.7590208552977087</v>
      </c>
      <c r="AS615">
        <f>_xlfn.RANK.AVG(Table2[[#This Row],[1Y Return vs Nifty Z-Score]],Table2[1Y Return vs Nifty Z-Score])</f>
        <v>584</v>
      </c>
      <c r="AT615">
        <f>_xlfn.RANK.AVG(Table2[[#This Row],[6M Return vs Nifty Z-Score]],Table2[6M Return vs Nifty Z-Score])</f>
        <v>387</v>
      </c>
      <c r="AU615">
        <f>_xlfn.RANK.AVG(Table2[[#This Row],[Sharpe Ratio Z-Score]],Table2[Sharpe Ratio Z-Score])</f>
        <v>716</v>
      </c>
      <c r="AV615">
        <f>(Table2[[#This Row],[Rank 1Y]]+Table2[[#This Row],[Rank 6M]]+Table2[[#This Row],[Rank Sharpe]])/3</f>
        <v>562.33333333333337</v>
      </c>
    </row>
    <row r="616" spans="1:48" x14ac:dyDescent="0.3">
      <c r="A616" t="s">
        <v>2027</v>
      </c>
      <c r="B616" t="s">
        <v>2028</v>
      </c>
      <c r="C616" t="s">
        <v>3080</v>
      </c>
      <c r="D616" t="s">
        <v>201</v>
      </c>
      <c r="E616">
        <v>3031.4011418250002</v>
      </c>
      <c r="F616">
        <v>193.35</v>
      </c>
      <c r="G616">
        <v>-4.5445714374355797</v>
      </c>
      <c r="H616">
        <f>(Table2[[#This Row],[1Y Return vs Nifty]]-AVERAGE(Table2[1Y Return vs Nifty]))/_xlfn.STDEV.P(Table2[1Y Return vs Nifty])</f>
        <v>-0.57806417513116992</v>
      </c>
      <c r="I616">
        <v>13.038809897523199</v>
      </c>
      <c r="J616">
        <f>(Table2[[#This Row],[1M Return vs Nifty]]-AVERAGE(Table2[1M Return vs Nifty]))/_xlfn.STDEV.P(Table2[1M Return vs Nifty])</f>
        <v>1.34843254200589</v>
      </c>
      <c r="K616">
        <v>-16.007136288637099</v>
      </c>
      <c r="L616">
        <f>(Table2[[#This Row],[6M Return vs Nifty]]-AVERAGE(Table2[6M Return vs Nifty]))/_xlfn.STDEV.P(Table2[6M Return vs Nifty])</f>
        <v>-0.74153497489049114</v>
      </c>
      <c r="M616">
        <v>6.38233058676603</v>
      </c>
      <c r="N616">
        <f>(Table2[[#This Row],[1W Return vs Nifty]]-AVERAGE(Table2[1W Return vs Nifty]))/_xlfn.STDEV.P(Table2[1W Return vs Nifty])</f>
        <v>1.406804732224078</v>
      </c>
      <c r="O616">
        <v>181.78</v>
      </c>
      <c r="P616">
        <v>180.64892267046901</v>
      </c>
      <c r="Q616">
        <v>184.018183168257</v>
      </c>
      <c r="R616">
        <v>61.315710398621697</v>
      </c>
      <c r="S616" s="1">
        <f>(Table2[[#This Row],[Close Price]]-Table2[[#This Row],[20D EMA]])/Table2[[#This Row],[20D EMA]]</f>
        <v>6.3648366156892913E-2</v>
      </c>
      <c r="T616" s="1">
        <f>(Table2[[#This Row],[Close Price]]-Table2[[#This Row],[50D EMA]])/Table2[[#This Row],[50D EMA]]</f>
        <v>7.0308071267602731E-2</v>
      </c>
      <c r="U616" s="1">
        <f>(Table2[[#This Row],[Close Price]]-Table2[[#This Row],[200D EMA]])/Table2[[#This Row],[200D EMA]]</f>
        <v>5.0711384446234062E-2</v>
      </c>
      <c r="V616">
        <v>2.38801963236009</v>
      </c>
      <c r="W616">
        <v>192.26</v>
      </c>
      <c r="X616">
        <v>202</v>
      </c>
      <c r="Y616">
        <v>183.75</v>
      </c>
      <c r="Z616">
        <v>204.35</v>
      </c>
      <c r="AA616">
        <v>183.75</v>
      </c>
      <c r="AB616">
        <v>207.45</v>
      </c>
      <c r="AC616" s="1">
        <f>(Table2[[#This Row],[Close Price]]/Table2[[#This Row],[Day Low]])-1</f>
        <v>5.6694060126911694E-3</v>
      </c>
      <c r="AD616" s="1">
        <f>(Table2[[#This Row],[Day High]]/Table2[[#This Row],[Close Price]])-1</f>
        <v>4.4737522627359638E-2</v>
      </c>
      <c r="AE616" s="1">
        <f>(Table2[[#This Row],[Close Price]]/Table2[[#This Row],[Current Week Low]])-1</f>
        <v>5.2244897959183634E-2</v>
      </c>
      <c r="AF616" s="1">
        <f>(Table2[[#This Row],[Current Week High]]/Table2[[#This Row],[Close Price]])-1</f>
        <v>5.689164727178686E-2</v>
      </c>
      <c r="AG616" s="1">
        <f>(Table2[[#This Row],[Close Price]]/Table2[[#This Row],[Current Month Low]])-1</f>
        <v>5.2244897959183634E-2</v>
      </c>
      <c r="AH616" s="1">
        <f>(Table2[[#This Row],[Current Month High]]/Table2[[#This Row],[Close Price]])-1</f>
        <v>7.2924747866563111E-2</v>
      </c>
      <c r="AI616">
        <v>46.366692526506299</v>
      </c>
      <c r="AJ616">
        <v>45.375939849623997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-0.12</v>
      </c>
      <c r="AM616" t="s">
        <v>3120</v>
      </c>
      <c r="AN616">
        <v>16.12</v>
      </c>
      <c r="AO616" t="s">
        <v>3121</v>
      </c>
      <c r="AP616">
        <v>-9.9116157503259996E-3</v>
      </c>
      <c r="AQ616">
        <f>(Table2[[#This Row],[Sharpe Ratio]]-AVERAGE(Table2[Sharpe Ratio]))/_xlfn.STDEV.P(Table2[Sharpe Ratio])</f>
        <v>-0.83835756714690002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522</v>
      </c>
      <c r="AT616">
        <f>_xlfn.RANK.AVG(Table2[[#This Row],[6M Return vs Nifty Z-Score]],Table2[6M Return vs Nifty Z-Score])</f>
        <v>572</v>
      </c>
      <c r="AU616">
        <f>_xlfn.RANK.AVG(Table2[[#This Row],[Sharpe Ratio Z-Score]],Table2[Sharpe Ratio Z-Score])</f>
        <v>594</v>
      </c>
      <c r="AV616">
        <f>(Table2[[#This Row],[Rank 1Y]]+Table2[[#This Row],[Rank 6M]]+Table2[[#This Row],[Rank Sharpe]])/3</f>
        <v>562.66666666666663</v>
      </c>
    </row>
    <row r="617" spans="1:48" x14ac:dyDescent="0.3">
      <c r="A617" t="s">
        <v>855</v>
      </c>
      <c r="B617" t="s">
        <v>856</v>
      </c>
      <c r="C617" t="s">
        <v>3090</v>
      </c>
      <c r="D617" t="s">
        <v>533</v>
      </c>
      <c r="E617">
        <v>17603.098667999999</v>
      </c>
      <c r="F617">
        <v>3550.2</v>
      </c>
      <c r="G617">
        <v>-44.545504570236801</v>
      </c>
      <c r="H617">
        <f>(Table2[[#This Row],[1Y Return vs Nifty]]-AVERAGE(Table2[1Y Return vs Nifty]))/_xlfn.STDEV.P(Table2[1Y Return vs Nifty])</f>
        <v>-1.1862182863861634</v>
      </c>
      <c r="I617">
        <v>-3.7355218565821802</v>
      </c>
      <c r="J617">
        <f>(Table2[[#This Row],[1M Return vs Nifty]]-AVERAGE(Table2[1M Return vs Nifty]))/_xlfn.STDEV.P(Table2[1M Return vs Nifty])</f>
        <v>-0.2266693675937331</v>
      </c>
      <c r="K617">
        <v>5.3628958912743601</v>
      </c>
      <c r="L617">
        <f>(Table2[[#This Row],[6M Return vs Nifty]]-AVERAGE(Table2[6M Return vs Nifty]))/_xlfn.STDEV.P(Table2[6M Return vs Nifty])</f>
        <v>-1.212319790010232E-2</v>
      </c>
      <c r="M617">
        <v>-0.67126324546657001</v>
      </c>
      <c r="N617">
        <f>(Table2[[#This Row],[1W Return vs Nifty]]-AVERAGE(Table2[1W Return vs Nifty]))/_xlfn.STDEV.P(Table2[1W Return vs Nifty])</f>
        <v>9.1388829473297729E-3</v>
      </c>
      <c r="O617">
        <v>3587.64</v>
      </c>
      <c r="P617">
        <v>3545.7991598448202</v>
      </c>
      <c r="Q617">
        <v>3560.7509178605001</v>
      </c>
      <c r="R617">
        <v>45.9605866773421</v>
      </c>
      <c r="S617" s="1">
        <f>(Table2[[#This Row],[Close Price]]-Table2[[#This Row],[20D EMA]])/Table2[[#This Row],[20D EMA]]</f>
        <v>-1.0435829681907899E-2</v>
      </c>
      <c r="T617" s="1">
        <f>(Table2[[#This Row],[Close Price]]-Table2[[#This Row],[50D EMA]])/Table2[[#This Row],[50D EMA]]</f>
        <v>1.2411419701989536E-3</v>
      </c>
      <c r="U617" s="1">
        <f>(Table2[[#This Row],[Close Price]]-Table2[[#This Row],[200D EMA]])/Table2[[#This Row],[200D EMA]]</f>
        <v>-2.9631159561252984E-3</v>
      </c>
      <c r="V617">
        <v>1.32792532451502</v>
      </c>
      <c r="W617">
        <v>3535</v>
      </c>
      <c r="X617">
        <v>3630</v>
      </c>
      <c r="Y617">
        <v>3450.6</v>
      </c>
      <c r="Z617">
        <v>3644</v>
      </c>
      <c r="AA617">
        <v>3450.6</v>
      </c>
      <c r="AB617">
        <v>3790</v>
      </c>
      <c r="AC617" s="1">
        <f>(Table2[[#This Row],[Close Price]]/Table2[[#This Row],[Day Low]])-1</f>
        <v>4.2998585572842085E-3</v>
      </c>
      <c r="AD617" s="1">
        <f>(Table2[[#This Row],[Day High]]/Table2[[#This Row],[Close Price]])-1</f>
        <v>2.2477606895386248E-2</v>
      </c>
      <c r="AE617" s="1">
        <f>(Table2[[#This Row],[Close Price]]/Table2[[#This Row],[Current Week Low]])-1</f>
        <v>2.8864545296470201E-2</v>
      </c>
      <c r="AF617" s="1">
        <f>(Table2[[#This Row],[Current Week High]]/Table2[[#This Row],[Close Price]])-1</f>
        <v>2.6421046701594397E-2</v>
      </c>
      <c r="AG617" s="1">
        <f>(Table2[[#This Row],[Close Price]]/Table2[[#This Row],[Current Month Low]])-1</f>
        <v>2.8864545296470201E-2</v>
      </c>
      <c r="AH617" s="1">
        <f>(Table2[[#This Row],[Current Month High]]/Table2[[#This Row],[Close Price]])-1</f>
        <v>6.7545490394907315E-2</v>
      </c>
      <c r="AI617">
        <v>33.069967889132997</v>
      </c>
      <c r="AJ617">
        <v>23.444427058884798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0.04</v>
      </c>
      <c r="AM617" t="s">
        <v>3121</v>
      </c>
      <c r="AN617">
        <v>0.53</v>
      </c>
      <c r="AO617" t="s">
        <v>3121</v>
      </c>
      <c r="AP617">
        <v>-5.1885030374224997E-2</v>
      </c>
      <c r="AQ617">
        <f>(Table2[[#This Row],[Sharpe Ratio]]-AVERAGE(Table2[Sharpe Ratio]))/_xlfn.STDEV.P(Table2[Sharpe Ratio])</f>
        <v>-1.3266295476985694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711</v>
      </c>
      <c r="AT617">
        <f>_xlfn.RANK.AVG(Table2[[#This Row],[6M Return vs Nifty Z-Score]],Table2[6M Return vs Nifty Z-Score])</f>
        <v>316</v>
      </c>
      <c r="AU617">
        <f>_xlfn.RANK.AVG(Table2[[#This Row],[Sharpe Ratio Z-Score]],Table2[Sharpe Ratio Z-Score])</f>
        <v>663</v>
      </c>
      <c r="AV617">
        <f>(Table2[[#This Row],[Rank 1Y]]+Table2[[#This Row],[Rank 6M]]+Table2[[#This Row],[Rank Sharpe]])/3</f>
        <v>563.33333333333337</v>
      </c>
    </row>
    <row r="618" spans="1:48" x14ac:dyDescent="0.3">
      <c r="A618" t="s">
        <v>2110</v>
      </c>
      <c r="B618" t="s">
        <v>2111</v>
      </c>
      <c r="C618" t="s">
        <v>3074</v>
      </c>
      <c r="D618" t="s">
        <v>416</v>
      </c>
      <c r="E618">
        <v>2772.5515038349999</v>
      </c>
      <c r="F618">
        <v>83.45</v>
      </c>
      <c r="G618">
        <v>-11.1949865548911</v>
      </c>
      <c r="H618">
        <f>(Table2[[#This Row],[1Y Return vs Nifty]]-AVERAGE(Table2[1Y Return vs Nifty]))/_xlfn.STDEV.P(Table2[1Y Return vs Nifty])</f>
        <v>-0.67917374879550074</v>
      </c>
      <c r="I618">
        <v>7.1011505562565898</v>
      </c>
      <c r="J618">
        <f>(Table2[[#This Row],[1M Return vs Nifty]]-AVERAGE(Table2[1M Return vs Nifty]))/_xlfn.STDEV.P(Table2[1M Return vs Nifty])</f>
        <v>0.79088910575590943</v>
      </c>
      <c r="K618">
        <v>-22.376708065264999</v>
      </c>
      <c r="L618">
        <f>(Table2[[#This Row],[6M Return vs Nifty]]-AVERAGE(Table2[6M Return vs Nifty]))/_xlfn.STDEV.P(Table2[6M Return vs Nifty])</f>
        <v>-0.95894413128031719</v>
      </c>
      <c r="M618">
        <v>2.1012532449130199</v>
      </c>
      <c r="N618">
        <f>(Table2[[#This Row],[1W Return vs Nifty]]-AVERAGE(Table2[1W Return vs Nifty]))/_xlfn.STDEV.P(Table2[1W Return vs Nifty])</f>
        <v>0.55851154422142657</v>
      </c>
      <c r="O618">
        <v>85.33</v>
      </c>
      <c r="P618">
        <v>84.674865859889294</v>
      </c>
      <c r="Q618">
        <v>85.914338154447293</v>
      </c>
      <c r="R618">
        <v>42.0532006659244</v>
      </c>
      <c r="S618" s="1">
        <f>(Table2[[#This Row],[Close Price]]-Table2[[#This Row],[20D EMA]])/Table2[[#This Row],[20D EMA]]</f>
        <v>-2.2032110629321405E-2</v>
      </c>
      <c r="T618" s="1">
        <f>(Table2[[#This Row],[Close Price]]-Table2[[#This Row],[50D EMA]])/Table2[[#This Row],[50D EMA]]</f>
        <v>-1.4465518751645449E-2</v>
      </c>
      <c r="U618" s="1">
        <f>(Table2[[#This Row],[Close Price]]-Table2[[#This Row],[200D EMA]])/Table2[[#This Row],[200D EMA]]</f>
        <v>-2.8683665699864622E-2</v>
      </c>
      <c r="V618">
        <v>1.3206186391374399</v>
      </c>
      <c r="W618">
        <v>83.06</v>
      </c>
      <c r="X618">
        <v>86.72</v>
      </c>
      <c r="Y618">
        <v>82.21</v>
      </c>
      <c r="Z618">
        <v>89.9</v>
      </c>
      <c r="AA618">
        <v>82.21</v>
      </c>
      <c r="AB618">
        <v>90.9</v>
      </c>
      <c r="AC618" s="1">
        <f>(Table2[[#This Row],[Close Price]]/Table2[[#This Row],[Day Low]])-1</f>
        <v>4.6954009150013132E-3</v>
      </c>
      <c r="AD618" s="1">
        <f>(Table2[[#This Row],[Day High]]/Table2[[#This Row],[Close Price]])-1</f>
        <v>3.9185140802875829E-2</v>
      </c>
      <c r="AE618" s="1">
        <f>(Table2[[#This Row],[Close Price]]/Table2[[#This Row],[Current Week Low]])-1</f>
        <v>1.5083323196691589E-2</v>
      </c>
      <c r="AF618" s="1">
        <f>(Table2[[#This Row],[Current Week High]]/Table2[[#This Row],[Close Price]])-1</f>
        <v>7.7291791491911344E-2</v>
      </c>
      <c r="AG618" s="1">
        <f>(Table2[[#This Row],[Close Price]]/Table2[[#This Row],[Current Month Low]])-1</f>
        <v>1.5083323196691589E-2</v>
      </c>
      <c r="AH618" s="1">
        <f>(Table2[[#This Row],[Current Month High]]/Table2[[#This Row],[Close Price]])-1</f>
        <v>8.9275014979029343E-2</v>
      </c>
      <c r="AI618">
        <v>43.798681845416397</v>
      </c>
      <c r="AJ618">
        <v>33.413269384492402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-0.11</v>
      </c>
      <c r="AM618" t="s">
        <v>3120</v>
      </c>
      <c r="AN618">
        <v>2.9</v>
      </c>
      <c r="AO618" t="s">
        <v>3121</v>
      </c>
      <c r="AP618">
        <v>1.7788800628095E-2</v>
      </c>
      <c r="AQ618">
        <f>(Table2[[#This Row],[Sharpe Ratio]]-AVERAGE(Table2[Sharpe Ratio]))/_xlfn.STDEV.P(Table2[Sharpe Ratio])</f>
        <v>-0.51612175935306837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570</v>
      </c>
      <c r="AT618">
        <f>_xlfn.RANK.AVG(Table2[[#This Row],[6M Return vs Nifty Z-Score]],Table2[6M Return vs Nifty Z-Score])</f>
        <v>639</v>
      </c>
      <c r="AU618">
        <f>_xlfn.RANK.AVG(Table2[[#This Row],[Sharpe Ratio Z-Score]],Table2[Sharpe Ratio Z-Score])</f>
        <v>484</v>
      </c>
      <c r="AV618">
        <f>(Table2[[#This Row],[Rank 1Y]]+Table2[[#This Row],[Rank 6M]]+Table2[[#This Row],[Rank Sharpe]])/3</f>
        <v>564.33333333333337</v>
      </c>
    </row>
    <row r="619" spans="1:48" x14ac:dyDescent="0.3">
      <c r="A619" t="s">
        <v>476</v>
      </c>
      <c r="B619" t="s">
        <v>477</v>
      </c>
      <c r="C619" t="s">
        <v>3075</v>
      </c>
      <c r="D619" t="s">
        <v>304</v>
      </c>
      <c r="E619">
        <v>42819.723232999997</v>
      </c>
      <c r="F619">
        <v>6875.75</v>
      </c>
      <c r="G619">
        <v>-28.872776769348999</v>
      </c>
      <c r="H619">
        <f>(Table2[[#This Row],[1Y Return vs Nifty]]-AVERAGE(Table2[1Y Return vs Nifty]))/_xlfn.STDEV.P(Table2[1Y Return vs Nifty])</f>
        <v>-0.94793799889770824</v>
      </c>
      <c r="I619">
        <v>-2.7663080956866501</v>
      </c>
      <c r="J619">
        <f>(Table2[[#This Row],[1M Return vs Nifty]]-AVERAGE(Table2[1M Return vs Nifty]))/_xlfn.STDEV.P(Table2[1M Return vs Nifty])</f>
        <v>-0.13566064855947668</v>
      </c>
      <c r="K619">
        <v>-21.744968261078899</v>
      </c>
      <c r="L619">
        <f>(Table2[[#This Row],[6M Return vs Nifty]]-AVERAGE(Table2[6M Return vs Nifty]))/_xlfn.STDEV.P(Table2[6M Return vs Nifty])</f>
        <v>-0.93738129743488618</v>
      </c>
      <c r="M619">
        <v>-2.65481676300716E-2</v>
      </c>
      <c r="N619">
        <f>(Table2[[#This Row],[1W Return vs Nifty]]-AVERAGE(Table2[1W Return vs Nifty]))/_xlfn.STDEV.P(Table2[1W Return vs Nifty])</f>
        <v>0.13688883116353714</v>
      </c>
      <c r="O619">
        <v>6914.38</v>
      </c>
      <c r="P619">
        <v>7031.6399570661697</v>
      </c>
      <c r="Q619">
        <v>7373.9919971264699</v>
      </c>
      <c r="R619">
        <v>48.789603623671397</v>
      </c>
      <c r="S619" s="1">
        <f>(Table2[[#This Row],[Close Price]]-Table2[[#This Row],[20D EMA]])/Table2[[#This Row],[20D EMA]]</f>
        <v>-5.5869072859750417E-3</v>
      </c>
      <c r="T619" s="1">
        <f>(Table2[[#This Row],[Close Price]]-Table2[[#This Row],[50D EMA]])/Table2[[#This Row],[50D EMA]]</f>
        <v>-2.2169786567287797E-2</v>
      </c>
      <c r="U619" s="1">
        <f>(Table2[[#This Row],[Close Price]]-Table2[[#This Row],[200D EMA]])/Table2[[#This Row],[200D EMA]]</f>
        <v>-6.7567471909466006E-2</v>
      </c>
      <c r="V619">
        <v>0.56177309287676602</v>
      </c>
      <c r="W619">
        <v>6795</v>
      </c>
      <c r="X619">
        <v>6899.9</v>
      </c>
      <c r="Y619">
        <v>6666</v>
      </c>
      <c r="Z619">
        <v>6899.9</v>
      </c>
      <c r="AA619">
        <v>6666</v>
      </c>
      <c r="AB619">
        <v>7011.85</v>
      </c>
      <c r="AC619" s="1">
        <f>(Table2[[#This Row],[Close Price]]/Table2[[#This Row],[Day Low]])-1</f>
        <v>1.1883738042678393E-2</v>
      </c>
      <c r="AD619" s="1">
        <f>(Table2[[#This Row],[Day High]]/Table2[[#This Row],[Close Price]])-1</f>
        <v>3.5123441079154549E-3</v>
      </c>
      <c r="AE619" s="1">
        <f>(Table2[[#This Row],[Close Price]]/Table2[[#This Row],[Current Week Low]])-1</f>
        <v>3.1465646564656558E-2</v>
      </c>
      <c r="AF619" s="1">
        <f>(Table2[[#This Row],[Current Week High]]/Table2[[#This Row],[Close Price]])-1</f>
        <v>3.5123441079154549E-3</v>
      </c>
      <c r="AG619" s="1">
        <f>(Table2[[#This Row],[Close Price]]/Table2[[#This Row],[Current Month Low]])-1</f>
        <v>3.1465646564656558E-2</v>
      </c>
      <c r="AH619" s="1">
        <f>(Table2[[#This Row],[Current Month High]]/Table2[[#This Row],[Close Price]])-1</f>
        <v>1.9794204268625215E-2</v>
      </c>
      <c r="AI619">
        <v>33.803585063447599</v>
      </c>
      <c r="AJ619">
        <v>7.2459134015472904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-0.18</v>
      </c>
      <c r="AM619" t="s">
        <v>3120</v>
      </c>
      <c r="AN619">
        <v>-0.9</v>
      </c>
      <c r="AO619" t="s">
        <v>3120</v>
      </c>
      <c r="AP619">
        <v>3.5940940485212999E-2</v>
      </c>
      <c r="AQ619">
        <f>(Table2[[#This Row],[Sharpe Ratio]]-AVERAGE(Table2[Sharpe Ratio]))/_xlfn.STDEV.P(Table2[Sharpe Ratio])</f>
        <v>-0.30495997138075154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647</v>
      </c>
      <c r="AT619">
        <f>_xlfn.RANK.AVG(Table2[[#This Row],[6M Return vs Nifty Z-Score]],Table2[6M Return vs Nifty Z-Score])</f>
        <v>634</v>
      </c>
      <c r="AU619">
        <f>_xlfn.RANK.AVG(Table2[[#This Row],[Sharpe Ratio Z-Score]],Table2[Sharpe Ratio Z-Score])</f>
        <v>421</v>
      </c>
      <c r="AV619">
        <f>(Table2[[#This Row],[Rank 1Y]]+Table2[[#This Row],[Rank 6M]]+Table2[[#This Row],[Rank Sharpe]])/3</f>
        <v>567.33333333333337</v>
      </c>
    </row>
    <row r="620" spans="1:48" x14ac:dyDescent="0.3">
      <c r="A620" t="s">
        <v>2259</v>
      </c>
      <c r="B620" t="s">
        <v>2260</v>
      </c>
      <c r="C620" t="s">
        <v>3079</v>
      </c>
      <c r="D620" t="s">
        <v>116</v>
      </c>
      <c r="E620">
        <v>2371.908311355</v>
      </c>
      <c r="F620">
        <v>9.69</v>
      </c>
      <c r="G620">
        <v>-3.7451844889803301</v>
      </c>
      <c r="H620">
        <f>(Table2[[#This Row],[1Y Return vs Nifty]]-AVERAGE(Table2[1Y Return vs Nifty]))/_xlfn.STDEV.P(Table2[1Y Return vs Nifty])</f>
        <v>-0.56591069717172715</v>
      </c>
      <c r="I620">
        <v>32.220098172320498</v>
      </c>
      <c r="J620">
        <f>(Table2[[#This Row],[1M Return vs Nifty]]-AVERAGE(Table2[1M Return vs Nifty]))/_xlfn.STDEV.P(Table2[1M Return vs Nifty])</f>
        <v>3.1495465436304153</v>
      </c>
      <c r="K620">
        <v>-75.2321640067196</v>
      </c>
      <c r="L620">
        <f>(Table2[[#This Row],[6M Return vs Nifty]]-AVERAGE(Table2[6M Return vs Nifty]))/_xlfn.STDEV.P(Table2[6M Return vs Nifty])</f>
        <v>-2.7630308877867056</v>
      </c>
      <c r="M620">
        <v>5.6103468756292703</v>
      </c>
      <c r="N620">
        <f>(Table2[[#This Row],[1W Return vs Nifty]]-AVERAGE(Table2[1W Return vs Nifty]))/_xlfn.STDEV.P(Table2[1W Return vs Nifty])</f>
        <v>1.2538365723162572</v>
      </c>
      <c r="O620">
        <v>8.81</v>
      </c>
      <c r="P620">
        <v>10.3396839412859</v>
      </c>
      <c r="Q620">
        <v>14.274816906424601</v>
      </c>
      <c r="R620">
        <v>66.006972566298302</v>
      </c>
      <c r="S620" s="1">
        <f>(Table2[[#This Row],[Close Price]]-Table2[[#This Row],[20D EMA]])/Table2[[#This Row],[20D EMA]]</f>
        <v>9.9886492622020318E-2</v>
      </c>
      <c r="T620" s="1">
        <f>(Table2[[#This Row],[Close Price]]-Table2[[#This Row],[50D EMA]])/Table2[[#This Row],[50D EMA]]</f>
        <v>-6.2834023261749916E-2</v>
      </c>
      <c r="U620" s="1">
        <f>(Table2[[#This Row],[Close Price]]-Table2[[#This Row],[200D EMA]])/Table2[[#This Row],[200D EMA]]</f>
        <v>-0.32118218653726716</v>
      </c>
      <c r="V620">
        <v>0.77838097542097595</v>
      </c>
      <c r="W620">
        <v>0</v>
      </c>
      <c r="X620">
        <v>0</v>
      </c>
      <c r="Y620">
        <v>9.4499999999999993</v>
      </c>
      <c r="Z620">
        <v>10.25</v>
      </c>
      <c r="AA620">
        <v>8.86</v>
      </c>
      <c r="AB620">
        <v>10.25</v>
      </c>
      <c r="AC620" s="1" t="e">
        <f>(Table2[[#This Row],[Close Price]]/Table2[[#This Row],[Day Low]])-1</f>
        <v>#DIV/0!</v>
      </c>
      <c r="AD620" s="1">
        <f>(Table2[[#This Row],[Day High]]/Table2[[#This Row],[Close Price]])-1</f>
        <v>-1</v>
      </c>
      <c r="AE620" s="1">
        <f>(Table2[[#This Row],[Close Price]]/Table2[[#This Row],[Current Week Low]])-1</f>
        <v>2.5396825396825529E-2</v>
      </c>
      <c r="AF620" s="1">
        <f>(Table2[[#This Row],[Current Week High]]/Table2[[#This Row],[Close Price]])-1</f>
        <v>5.7791537667698734E-2</v>
      </c>
      <c r="AG620" s="1">
        <f>(Table2[[#This Row],[Close Price]]/Table2[[#This Row],[Current Month Low]])-1</f>
        <v>9.3679458239277702E-2</v>
      </c>
      <c r="AH620" s="1">
        <f>(Table2[[#This Row],[Current Month High]]/Table2[[#This Row],[Close Price]])-1</f>
        <v>5.7791537667698734E-2</v>
      </c>
      <c r="AI620">
        <v>180.18575851393101</v>
      </c>
      <c r="AJ620">
        <v>44.4113263785394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-0.46</v>
      </c>
      <c r="AM620" t="s">
        <v>3120</v>
      </c>
      <c r="AN620">
        <v>38.03</v>
      </c>
      <c r="AO620" t="s">
        <v>3121</v>
      </c>
      <c r="AP620">
        <v>2.3683434311985E-2</v>
      </c>
      <c r="AQ620">
        <f>(Table2[[#This Row],[Sharpe Ratio]]-AVERAGE(Table2[Sharpe Ratio]))/_xlfn.STDEV.P(Table2[Sharpe Ratio])</f>
        <v>-0.44755015303393991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511</v>
      </c>
      <c r="AT620">
        <f>_xlfn.RANK.AVG(Table2[[#This Row],[6M Return vs Nifty Z-Score]],Table2[6M Return vs Nifty Z-Score])</f>
        <v>734</v>
      </c>
      <c r="AU620">
        <f>_xlfn.RANK.AVG(Table2[[#This Row],[Sharpe Ratio Z-Score]],Table2[Sharpe Ratio Z-Score])</f>
        <v>463</v>
      </c>
      <c r="AV620">
        <f>(Table2[[#This Row],[Rank 1Y]]+Table2[[#This Row],[Rank 6M]]+Table2[[#This Row],[Rank Sharpe]])/3</f>
        <v>569.33333333333337</v>
      </c>
    </row>
    <row r="621" spans="1:48" x14ac:dyDescent="0.3">
      <c r="A621" t="s">
        <v>633</v>
      </c>
      <c r="B621" t="s">
        <v>634</v>
      </c>
      <c r="C621" t="s">
        <v>3076</v>
      </c>
      <c r="D621" t="s">
        <v>57</v>
      </c>
      <c r="E621">
        <v>28244.695995459999</v>
      </c>
      <c r="F621">
        <v>365.8</v>
      </c>
      <c r="G621">
        <v>-40.601873561273898</v>
      </c>
      <c r="H621">
        <f>(Table2[[#This Row],[1Y Return vs Nifty]]-AVERAGE(Table2[1Y Return vs Nifty]))/_xlfn.STDEV.P(Table2[1Y Return vs Nifty])</f>
        <v>-1.1262612997975983</v>
      </c>
      <c r="I621">
        <v>-13.2032834134701</v>
      </c>
      <c r="J621">
        <f>(Table2[[#This Row],[1M Return vs Nifty]]-AVERAGE(Table2[1M Return vs Nifty]))/_xlfn.STDEV.P(Table2[1M Return vs Nifty])</f>
        <v>-1.1156877515444561</v>
      </c>
      <c r="K621">
        <v>-35.793705055347097</v>
      </c>
      <c r="L621">
        <f>(Table2[[#This Row],[6M Return vs Nifty]]-AVERAGE(Table2[6M Return vs Nifty]))/_xlfn.STDEV.P(Table2[6M Return vs Nifty])</f>
        <v>-1.4168992496450958</v>
      </c>
      <c r="M621">
        <v>4.2519940192587597</v>
      </c>
      <c r="N621">
        <f>(Table2[[#This Row],[1W Return vs Nifty]]-AVERAGE(Table2[1W Return vs Nifty]))/_xlfn.STDEV.P(Table2[1W Return vs Nifty])</f>
        <v>0.98467967956451419</v>
      </c>
      <c r="O621">
        <v>376.24</v>
      </c>
      <c r="P621">
        <v>402.98330618004502</v>
      </c>
      <c r="Q621">
        <v>423.16583349438201</v>
      </c>
      <c r="R621">
        <v>46.928698333857902</v>
      </c>
      <c r="S621" s="1">
        <f>(Table2[[#This Row],[Close Price]]-Table2[[#This Row],[20D EMA]])/Table2[[#This Row],[20D EMA]]</f>
        <v>-2.7748245800552834E-2</v>
      </c>
      <c r="T621" s="1">
        <f>(Table2[[#This Row],[Close Price]]-Table2[[#This Row],[50D EMA]])/Table2[[#This Row],[50D EMA]]</f>
        <v>-9.2270090621154016E-2</v>
      </c>
      <c r="U621" s="1">
        <f>(Table2[[#This Row],[Close Price]]-Table2[[#This Row],[200D EMA]])/Table2[[#This Row],[200D EMA]]</f>
        <v>-0.13556348115506256</v>
      </c>
      <c r="V621">
        <v>1.1678411453450199</v>
      </c>
      <c r="W621">
        <v>362.5</v>
      </c>
      <c r="X621">
        <v>374.9</v>
      </c>
      <c r="Y621">
        <v>341</v>
      </c>
      <c r="Z621">
        <v>376.9</v>
      </c>
      <c r="AA621">
        <v>341</v>
      </c>
      <c r="AB621">
        <v>376.9</v>
      </c>
      <c r="AC621" s="1">
        <f>(Table2[[#This Row],[Close Price]]/Table2[[#This Row],[Day Low]])-1</f>
        <v>9.1034482758620694E-3</v>
      </c>
      <c r="AD621" s="1">
        <f>(Table2[[#This Row],[Day High]]/Table2[[#This Row],[Close Price]])-1</f>
        <v>2.487698195735355E-2</v>
      </c>
      <c r="AE621" s="1">
        <f>(Table2[[#This Row],[Close Price]]/Table2[[#This Row],[Current Week Low]])-1</f>
        <v>7.2727272727272751E-2</v>
      </c>
      <c r="AF621" s="1">
        <f>(Table2[[#This Row],[Current Week High]]/Table2[[#This Row],[Close Price]])-1</f>
        <v>3.0344450519409483E-2</v>
      </c>
      <c r="AG621" s="1">
        <f>(Table2[[#This Row],[Close Price]]/Table2[[#This Row],[Current Month Low]])-1</f>
        <v>7.2727272727272751E-2</v>
      </c>
      <c r="AH621" s="1">
        <f>(Table2[[#This Row],[Current Month High]]/Table2[[#This Row],[Close Price]])-1</f>
        <v>3.0344450519409483E-2</v>
      </c>
      <c r="AI621">
        <v>42.072170585019101</v>
      </c>
      <c r="AJ621">
        <v>8.7719298245614006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-0.25</v>
      </c>
      <c r="AM621" t="s">
        <v>3120</v>
      </c>
      <c r="AN621">
        <v>-3.88</v>
      </c>
      <c r="AO621" t="s">
        <v>3120</v>
      </c>
      <c r="AP621">
        <v>7.3519825304079994E-2</v>
      </c>
      <c r="AQ621">
        <f>(Table2[[#This Row],[Sharpe Ratio]]-AVERAGE(Table2[Sharpe Ratio]))/_xlfn.STDEV.P(Table2[Sharpe Ratio])</f>
        <v>0.1321909414492897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697</v>
      </c>
      <c r="AT621">
        <f>_xlfn.RANK.AVG(Table2[[#This Row],[6M Return vs Nifty Z-Score]],Table2[6M Return vs Nifty Z-Score])</f>
        <v>710</v>
      </c>
      <c r="AU621">
        <f>_xlfn.RANK.AVG(Table2[[#This Row],[Sharpe Ratio Z-Score]],Table2[Sharpe Ratio Z-Score])</f>
        <v>303</v>
      </c>
      <c r="AV621">
        <f>(Table2[[#This Row],[Rank 1Y]]+Table2[[#This Row],[Rank 6M]]+Table2[[#This Row],[Rank Sharpe]])/3</f>
        <v>570</v>
      </c>
    </row>
    <row r="622" spans="1:48" x14ac:dyDescent="0.3">
      <c r="A622" t="s">
        <v>586</v>
      </c>
      <c r="B622" t="s">
        <v>587</v>
      </c>
      <c r="C622" t="s">
        <v>3076</v>
      </c>
      <c r="D622" t="s">
        <v>588</v>
      </c>
      <c r="E622">
        <v>32504.061887650001</v>
      </c>
      <c r="F622">
        <v>510.85</v>
      </c>
      <c r="G622">
        <v>-63.197218482886498</v>
      </c>
      <c r="H622">
        <f>(Table2[[#This Row],[1Y Return vs Nifty]]-AVERAGE(Table2[1Y Return vs Nifty]))/_xlfn.STDEV.P(Table2[1Y Return vs Nifty])</f>
        <v>-1.4697895835924377</v>
      </c>
      <c r="I622">
        <v>9.5848147424509307</v>
      </c>
      <c r="J622">
        <f>(Table2[[#This Row],[1M Return vs Nifty]]-AVERAGE(Table2[1M Return vs Nifty]))/_xlfn.STDEV.P(Table2[1M Return vs Nifty])</f>
        <v>1.024104011710149</v>
      </c>
      <c r="K622">
        <v>9.8070828392486096</v>
      </c>
      <c r="L622">
        <f>(Table2[[#This Row],[6M Return vs Nifty]]-AVERAGE(Table2[6M Return vs Nifty]))/_xlfn.STDEV.P(Table2[6M Return vs Nifty])</f>
        <v>0.13956783708330034</v>
      </c>
      <c r="M622">
        <v>4.0992562271700201</v>
      </c>
      <c r="N622">
        <f>(Table2[[#This Row],[1W Return vs Nifty]]-AVERAGE(Table2[1W Return vs Nifty]))/_xlfn.STDEV.P(Table2[1W Return vs Nifty])</f>
        <v>0.9544147676665754</v>
      </c>
      <c r="O622">
        <v>484.36</v>
      </c>
      <c r="P622">
        <v>451.4174884574</v>
      </c>
      <c r="Q622">
        <v>514.113808925846</v>
      </c>
      <c r="R622">
        <v>61.613899395070902</v>
      </c>
      <c r="S622" s="1">
        <f>(Table2[[#This Row],[Close Price]]-Table2[[#This Row],[20D EMA]])/Table2[[#This Row],[20D EMA]]</f>
        <v>5.4690725906350664E-2</v>
      </c>
      <c r="T622" s="1">
        <f>(Table2[[#This Row],[Close Price]]-Table2[[#This Row],[50D EMA]])/Table2[[#This Row],[50D EMA]]</f>
        <v>0.13165753002989522</v>
      </c>
      <c r="U622" s="1">
        <f>(Table2[[#This Row],[Close Price]]-Table2[[#This Row],[200D EMA]])/Table2[[#This Row],[200D EMA]]</f>
        <v>-6.3484171581875155E-3</v>
      </c>
      <c r="V622">
        <v>1.30132033275529</v>
      </c>
      <c r="W622">
        <v>509</v>
      </c>
      <c r="X622">
        <v>522.29999999999995</v>
      </c>
      <c r="Y622">
        <v>481.65</v>
      </c>
      <c r="Z622">
        <v>535</v>
      </c>
      <c r="AA622">
        <v>481.65</v>
      </c>
      <c r="AB622">
        <v>542.6</v>
      </c>
      <c r="AC622" s="1">
        <f>(Table2[[#This Row],[Close Price]]/Table2[[#This Row],[Day Low]])-1</f>
        <v>3.6345776031434518E-3</v>
      </c>
      <c r="AD622" s="1">
        <f>(Table2[[#This Row],[Day High]]/Table2[[#This Row],[Close Price]])-1</f>
        <v>2.2413624351570682E-2</v>
      </c>
      <c r="AE622" s="1">
        <f>(Table2[[#This Row],[Close Price]]/Table2[[#This Row],[Current Week Low]])-1</f>
        <v>6.0624935118862355E-2</v>
      </c>
      <c r="AF622" s="1">
        <f>(Table2[[#This Row],[Current Week High]]/Table2[[#This Row],[Close Price]])-1</f>
        <v>4.7274150924929037E-2</v>
      </c>
      <c r="AG622" s="1">
        <f>(Table2[[#This Row],[Close Price]]/Table2[[#This Row],[Current Month Low]])-1</f>
        <v>6.0624935118862355E-2</v>
      </c>
      <c r="AH622" s="1">
        <f>(Table2[[#This Row],[Current Month High]]/Table2[[#This Row],[Close Price]])-1</f>
        <v>6.2151316433395332E-2</v>
      </c>
      <c r="AI622">
        <v>95.419399040814298</v>
      </c>
      <c r="AJ622">
        <v>64.790322580645096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0.19</v>
      </c>
      <c r="AM622" t="s">
        <v>3121</v>
      </c>
      <c r="AN622">
        <v>11.95</v>
      </c>
      <c r="AO622" t="s">
        <v>3121</v>
      </c>
      <c r="AP622">
        <v>-8.0495372230262999E-2</v>
      </c>
      <c r="AQ622">
        <f>(Table2[[#This Row],[Sharpe Ratio]]-AVERAGE(Table2[Sharpe Ratio]))/_xlfn.STDEV.P(Table2[Sharpe Ratio])</f>
        <v>-1.6594504155617693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731</v>
      </c>
      <c r="AT622">
        <f>_xlfn.RANK.AVG(Table2[[#This Row],[6M Return vs Nifty Z-Score]],Table2[6M Return vs Nifty Z-Score])</f>
        <v>277</v>
      </c>
      <c r="AU622">
        <f>_xlfn.RANK.AVG(Table2[[#This Row],[Sharpe Ratio Z-Score]],Table2[Sharpe Ratio Z-Score])</f>
        <v>702</v>
      </c>
      <c r="AV622">
        <f>(Table2[[#This Row],[Rank 1Y]]+Table2[[#This Row],[Rank 6M]]+Table2[[#This Row],[Rank Sharpe]])/3</f>
        <v>570</v>
      </c>
    </row>
    <row r="623" spans="1:48" x14ac:dyDescent="0.3">
      <c r="A623" t="s">
        <v>971</v>
      </c>
      <c r="B623" t="s">
        <v>972</v>
      </c>
      <c r="C623" t="s">
        <v>3092</v>
      </c>
      <c r="D623" t="s">
        <v>973</v>
      </c>
      <c r="E623">
        <v>14732.130683519999</v>
      </c>
      <c r="F623">
        <v>1501.2</v>
      </c>
      <c r="G623">
        <v>-32.6008010092389</v>
      </c>
      <c r="H623">
        <f>(Table2[[#This Row],[1Y Return vs Nifty]]-AVERAGE(Table2[1Y Return vs Nifty]))/_xlfn.STDEV.P(Table2[1Y Return vs Nifty])</f>
        <v>-1.004617008380319</v>
      </c>
      <c r="I623">
        <v>-0.755917279572075</v>
      </c>
      <c r="J623">
        <f>(Table2[[#This Row],[1M Return vs Nifty]]-AVERAGE(Table2[1M Return vs Nifty]))/_xlfn.STDEV.P(Table2[1M Return vs Nifty])</f>
        <v>5.3114109202698837E-2</v>
      </c>
      <c r="K623">
        <v>-5.05076000815402</v>
      </c>
      <c r="L623">
        <f>(Table2[[#This Row],[6M Return vs Nifty]]-AVERAGE(Table2[6M Return vs Nifty]))/_xlfn.STDEV.P(Table2[6M Return vs Nifty])</f>
        <v>-0.3675668954397272</v>
      </c>
      <c r="M623">
        <v>-0.68299220757172896</v>
      </c>
      <c r="N623">
        <f>(Table2[[#This Row],[1W Return vs Nifty]]-AVERAGE(Table2[1W Return vs Nifty]))/_xlfn.STDEV.P(Table2[1W Return vs Nifty])</f>
        <v>6.8147953727191691E-3</v>
      </c>
      <c r="O623">
        <v>1462.64</v>
      </c>
      <c r="P623">
        <v>1437.4724361486999</v>
      </c>
      <c r="Q623">
        <v>1462.7061108610901</v>
      </c>
      <c r="R623">
        <v>60.396043152348497</v>
      </c>
      <c r="S623" s="1">
        <f>(Table2[[#This Row],[Close Price]]-Table2[[#This Row],[20D EMA]])/Table2[[#This Row],[20D EMA]]</f>
        <v>2.6363288300607083E-2</v>
      </c>
      <c r="T623" s="1">
        <f>(Table2[[#This Row],[Close Price]]-Table2[[#This Row],[50D EMA]])/Table2[[#This Row],[50D EMA]]</f>
        <v>4.4333068411412532E-2</v>
      </c>
      <c r="U623" s="1">
        <f>(Table2[[#This Row],[Close Price]]-Table2[[#This Row],[200D EMA]])/Table2[[#This Row],[200D EMA]]</f>
        <v>2.631689910439269E-2</v>
      </c>
      <c r="V623">
        <v>0.59755738870201003</v>
      </c>
      <c r="W623">
        <v>1467</v>
      </c>
      <c r="X623">
        <v>1505</v>
      </c>
      <c r="Y623">
        <v>1401.1</v>
      </c>
      <c r="Z623">
        <v>1505</v>
      </c>
      <c r="AA623">
        <v>1401.1</v>
      </c>
      <c r="AB623">
        <v>1512</v>
      </c>
      <c r="AC623" s="1">
        <f>(Table2[[#This Row],[Close Price]]/Table2[[#This Row],[Day Low]])-1</f>
        <v>2.331288343558291E-2</v>
      </c>
      <c r="AD623" s="1">
        <f>(Table2[[#This Row],[Day High]]/Table2[[#This Row],[Close Price]])-1</f>
        <v>2.5313082867040038E-3</v>
      </c>
      <c r="AE623" s="1">
        <f>(Table2[[#This Row],[Close Price]]/Table2[[#This Row],[Current Week Low]])-1</f>
        <v>7.1443865534223105E-2</v>
      </c>
      <c r="AF623" s="1">
        <f>(Table2[[#This Row],[Current Week High]]/Table2[[#This Row],[Close Price]])-1</f>
        <v>2.5313082867040038E-3</v>
      </c>
      <c r="AG623" s="1">
        <f>(Table2[[#This Row],[Close Price]]/Table2[[#This Row],[Current Month Low]])-1</f>
        <v>7.1443865534223105E-2</v>
      </c>
      <c r="AH623" s="1">
        <f>(Table2[[#This Row],[Current Month High]]/Table2[[#This Row],[Close Price]])-1</f>
        <v>7.194244604316502E-3</v>
      </c>
      <c r="AI623">
        <v>24.930055955235801</v>
      </c>
      <c r="AJ623">
        <v>24.6636771300448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-0.01</v>
      </c>
      <c r="AM623" t="s">
        <v>3120</v>
      </c>
      <c r="AN623">
        <v>0.8</v>
      </c>
      <c r="AO623" t="s">
        <v>3121</v>
      </c>
      <c r="AP623">
        <v>-2.7255224400260999E-2</v>
      </c>
      <c r="AQ623">
        <f>(Table2[[#This Row],[Sharpe Ratio]]-AVERAGE(Table2[Sharpe Ratio]))/_xlfn.STDEV.P(Table2[Sharpe Ratio])</f>
        <v>-1.0401138031190635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662</v>
      </c>
      <c r="AT623">
        <f>_xlfn.RANK.AVG(Table2[[#This Row],[6M Return vs Nifty Z-Score]],Table2[6M Return vs Nifty Z-Score])</f>
        <v>433</v>
      </c>
      <c r="AU623">
        <f>_xlfn.RANK.AVG(Table2[[#This Row],[Sharpe Ratio Z-Score]],Table2[Sharpe Ratio Z-Score])</f>
        <v>619</v>
      </c>
      <c r="AV623">
        <f>(Table2[[#This Row],[Rank 1Y]]+Table2[[#This Row],[Rank 6M]]+Table2[[#This Row],[Rank Sharpe]])/3</f>
        <v>571.33333333333337</v>
      </c>
    </row>
    <row r="624" spans="1:48" x14ac:dyDescent="0.3">
      <c r="A624" t="s">
        <v>2134</v>
      </c>
      <c r="B624" t="s">
        <v>2135</v>
      </c>
      <c r="C624" t="s">
        <v>3079</v>
      </c>
      <c r="D624" t="s">
        <v>46</v>
      </c>
      <c r="E624">
        <v>2719.4268625999998</v>
      </c>
      <c r="F624">
        <v>686</v>
      </c>
      <c r="G624">
        <v>-38.3624955864518</v>
      </c>
      <c r="H624">
        <f>(Table2[[#This Row],[1Y Return vs Nifty]]-AVERAGE(Table2[1Y Return vs Nifty]))/_xlfn.STDEV.P(Table2[1Y Return vs Nifty])</f>
        <v>-1.0922149209913703</v>
      </c>
      <c r="I624">
        <v>-4.2679393549762104</v>
      </c>
      <c r="J624">
        <f>(Table2[[#This Row],[1M Return vs Nifty]]-AVERAGE(Table2[1M Return vs Nifty]))/_xlfn.STDEV.P(Table2[1M Return vs Nifty])</f>
        <v>-0.27666312178423597</v>
      </c>
      <c r="K624">
        <v>-18.768322176561501</v>
      </c>
      <c r="L624">
        <f>(Table2[[#This Row],[6M Return vs Nifty]]-AVERAGE(Table2[6M Return vs Nifty]))/_xlfn.STDEV.P(Table2[6M Return vs Nifty])</f>
        <v>-0.83578104284938681</v>
      </c>
      <c r="M624">
        <v>-3.6068046961359799</v>
      </c>
      <c r="N624">
        <f>(Table2[[#This Row],[1W Return vs Nifty]]-AVERAGE(Table2[1W Return vs Nifty]))/_xlfn.STDEV.P(Table2[1W Return vs Nifty])</f>
        <v>-0.57253708710754203</v>
      </c>
      <c r="O624">
        <v>683.24</v>
      </c>
      <c r="P624">
        <v>679.41641568696696</v>
      </c>
      <c r="Q624">
        <v>696.65334660558199</v>
      </c>
      <c r="R624">
        <v>51.287664133309299</v>
      </c>
      <c r="S624" s="1">
        <f>(Table2[[#This Row],[Close Price]]-Table2[[#This Row],[20D EMA]])/Table2[[#This Row],[20D EMA]]</f>
        <v>4.039576137228486E-3</v>
      </c>
      <c r="T624" s="1">
        <f>(Table2[[#This Row],[Close Price]]-Table2[[#This Row],[50D EMA]])/Table2[[#This Row],[50D EMA]]</f>
        <v>9.6900577628468015E-3</v>
      </c>
      <c r="U624" s="1">
        <f>(Table2[[#This Row],[Close Price]]-Table2[[#This Row],[200D EMA]])/Table2[[#This Row],[200D EMA]]</f>
        <v>-1.5292177461703199E-2</v>
      </c>
      <c r="V624">
        <v>1.13332608751602</v>
      </c>
      <c r="W624">
        <v>676</v>
      </c>
      <c r="X624">
        <v>688</v>
      </c>
      <c r="Y624">
        <v>655.1</v>
      </c>
      <c r="Z624">
        <v>714.95</v>
      </c>
      <c r="AA624">
        <v>655.1</v>
      </c>
      <c r="AB624">
        <v>745.75</v>
      </c>
      <c r="AC624" s="1">
        <f>(Table2[[#This Row],[Close Price]]/Table2[[#This Row],[Day Low]])-1</f>
        <v>1.4792899408283988E-2</v>
      </c>
      <c r="AD624" s="1">
        <f>(Table2[[#This Row],[Day High]]/Table2[[#This Row],[Close Price]])-1</f>
        <v>2.9154518950438302E-3</v>
      </c>
      <c r="AE624" s="1">
        <f>(Table2[[#This Row],[Close Price]]/Table2[[#This Row],[Current Week Low]])-1</f>
        <v>4.7168371241031792E-2</v>
      </c>
      <c r="AF624" s="1">
        <f>(Table2[[#This Row],[Current Week High]]/Table2[[#This Row],[Close Price]])-1</f>
        <v>4.2201166180757976E-2</v>
      </c>
      <c r="AG624" s="1">
        <f>(Table2[[#This Row],[Close Price]]/Table2[[#This Row],[Current Month Low]])-1</f>
        <v>4.7168371241031792E-2</v>
      </c>
      <c r="AH624" s="1">
        <f>(Table2[[#This Row],[Current Month High]]/Table2[[#This Row],[Close Price]])-1</f>
        <v>8.709912536443154E-2</v>
      </c>
      <c r="AI624">
        <v>23.323615160349799</v>
      </c>
      <c r="AJ624">
        <v>14.352392065344199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-0.01</v>
      </c>
      <c r="AM624" t="s">
        <v>3120</v>
      </c>
      <c r="AN624">
        <v>0.56000000000000005</v>
      </c>
      <c r="AO624" t="s">
        <v>3121</v>
      </c>
      <c r="AP624">
        <v>3.1245317893836999E-2</v>
      </c>
      <c r="AQ624">
        <f>(Table2[[#This Row],[Sharpe Ratio]]-AVERAGE(Table2[Sharpe Ratio]))/_xlfn.STDEV.P(Table2[Sharpe Ratio])</f>
        <v>-0.35958361739950723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690</v>
      </c>
      <c r="AT624">
        <f>_xlfn.RANK.AVG(Table2[[#This Row],[6M Return vs Nifty Z-Score]],Table2[6M Return vs Nifty Z-Score])</f>
        <v>597</v>
      </c>
      <c r="AU624">
        <f>_xlfn.RANK.AVG(Table2[[#This Row],[Sharpe Ratio Z-Score]],Table2[Sharpe Ratio Z-Score])</f>
        <v>435</v>
      </c>
      <c r="AV624">
        <f>(Table2[[#This Row],[Rank 1Y]]+Table2[[#This Row],[Rank 6M]]+Table2[[#This Row],[Rank Sharpe]])/3</f>
        <v>574</v>
      </c>
    </row>
    <row r="625" spans="1:48" x14ac:dyDescent="0.3">
      <c r="A625" t="s">
        <v>1656</v>
      </c>
      <c r="B625" t="s">
        <v>1657</v>
      </c>
      <c r="C625" t="s">
        <v>3085</v>
      </c>
      <c r="D625" t="s">
        <v>83</v>
      </c>
      <c r="E625">
        <v>5036.0232768679998</v>
      </c>
      <c r="F625">
        <v>222.23</v>
      </c>
      <c r="G625">
        <v>-2.5810765160126201</v>
      </c>
      <c r="H625">
        <f>(Table2[[#This Row],[1Y Return vs Nifty]]-AVERAGE(Table2[1Y Return vs Nifty]))/_xlfn.STDEV.P(Table2[1Y Return vs Nifty])</f>
        <v>-0.54821218380568526</v>
      </c>
      <c r="I625">
        <v>-2.8784124805051299</v>
      </c>
      <c r="J625">
        <f>(Table2[[#This Row],[1M Return vs Nifty]]-AVERAGE(Table2[1M Return vs Nifty]))/_xlfn.STDEV.P(Table2[1M Return vs Nifty])</f>
        <v>-0.14618719788439169</v>
      </c>
      <c r="K625">
        <v>-11.1284307615916</v>
      </c>
      <c r="L625">
        <f>(Table2[[#This Row],[6M Return vs Nifty]]-AVERAGE(Table2[6M Return vs Nifty]))/_xlfn.STDEV.P(Table2[6M Return vs Nifty])</f>
        <v>-0.57501275171666377</v>
      </c>
      <c r="M625">
        <v>-1.63997007041945</v>
      </c>
      <c r="N625">
        <f>(Table2[[#This Row],[1W Return vs Nifty]]-AVERAGE(Table2[1W Return vs Nifty]))/_xlfn.STDEV.P(Table2[1W Return vs Nifty])</f>
        <v>-0.18280985685831969</v>
      </c>
      <c r="O625">
        <v>226.2</v>
      </c>
      <c r="P625">
        <v>222.09490838065801</v>
      </c>
      <c r="Q625">
        <v>209.58796061061</v>
      </c>
      <c r="R625">
        <v>39.178728233308703</v>
      </c>
      <c r="S625" s="1">
        <f>(Table2[[#This Row],[Close Price]]-Table2[[#This Row],[20D EMA]])/Table2[[#This Row],[20D EMA]]</f>
        <v>-1.7550839964633063E-2</v>
      </c>
      <c r="T625" s="1">
        <f>(Table2[[#This Row],[Close Price]]-Table2[[#This Row],[50D EMA]])/Table2[[#This Row],[50D EMA]]</f>
        <v>6.0826076710609881E-4</v>
      </c>
      <c r="U625" s="1">
        <f>(Table2[[#This Row],[Close Price]]-Table2[[#This Row],[200D EMA]])/Table2[[#This Row],[200D EMA]]</f>
        <v>6.0318538109531153E-2</v>
      </c>
      <c r="V625">
        <v>0.78583509544399699</v>
      </c>
      <c r="W625">
        <v>221.15</v>
      </c>
      <c r="X625">
        <v>224.36</v>
      </c>
      <c r="Y625">
        <v>217</v>
      </c>
      <c r="Z625">
        <v>225.45</v>
      </c>
      <c r="AA625">
        <v>217</v>
      </c>
      <c r="AB625">
        <v>233.51</v>
      </c>
      <c r="AC625" s="1">
        <f>(Table2[[#This Row],[Close Price]]/Table2[[#This Row],[Day Low]])-1</f>
        <v>4.8835631924033507E-3</v>
      </c>
      <c r="AD625" s="1">
        <f>(Table2[[#This Row],[Day High]]/Table2[[#This Row],[Close Price]])-1</f>
        <v>9.5846645367412275E-3</v>
      </c>
      <c r="AE625" s="1">
        <f>(Table2[[#This Row],[Close Price]]/Table2[[#This Row],[Current Week Low]])-1</f>
        <v>2.4101382488479262E-2</v>
      </c>
      <c r="AF625" s="1">
        <f>(Table2[[#This Row],[Current Week High]]/Table2[[#This Row],[Close Price]])-1</f>
        <v>1.4489492867749698E-2</v>
      </c>
      <c r="AG625" s="1">
        <f>(Table2[[#This Row],[Close Price]]/Table2[[#This Row],[Current Month Low]])-1</f>
        <v>2.4101382488479262E-2</v>
      </c>
      <c r="AH625" s="1">
        <f>(Table2[[#This Row],[Current Month High]]/Table2[[#This Row],[Close Price]])-1</f>
        <v>5.0758223462178842E-2</v>
      </c>
      <c r="AI625">
        <v>11.1461098861539</v>
      </c>
      <c r="AJ625">
        <v>26.159523133692801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0.06</v>
      </c>
      <c r="AM625" t="s">
        <v>3121</v>
      </c>
      <c r="AN625">
        <v>-4.68</v>
      </c>
      <c r="AO625" t="s">
        <v>3120</v>
      </c>
      <c r="AP625">
        <v>-9.3887166865335006E-2</v>
      </c>
      <c r="AQ625">
        <f>(Table2[[#This Row],[Sharpe Ratio]]-AVERAGE(Table2[Sharpe Ratio]))/_xlfn.STDEV.P(Table2[Sharpe Ratio])</f>
        <v>-1.8152356464799306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-3.2674576367449912</v>
      </c>
      <c r="AS625">
        <f>_xlfn.RANK.AVG(Table2[[#This Row],[1Y Return vs Nifty Z-Score]],Table2[1Y Return vs Nifty Z-Score])</f>
        <v>505</v>
      </c>
      <c r="AT625">
        <f>_xlfn.RANK.AVG(Table2[[#This Row],[6M Return vs Nifty Z-Score]],Table2[6M Return vs Nifty Z-Score])</f>
        <v>510</v>
      </c>
      <c r="AU625">
        <f>_xlfn.RANK.AVG(Table2[[#This Row],[Sharpe Ratio Z-Score]],Table2[Sharpe Ratio Z-Score])</f>
        <v>710</v>
      </c>
      <c r="AV625">
        <f>(Table2[[#This Row],[Rank 1Y]]+Table2[[#This Row],[Rank 6M]]+Table2[[#This Row],[Rank Sharpe]])/3</f>
        <v>575</v>
      </c>
    </row>
    <row r="626" spans="1:48" x14ac:dyDescent="0.3">
      <c r="A626" t="s">
        <v>439</v>
      </c>
      <c r="B626" t="s">
        <v>440</v>
      </c>
      <c r="C626" t="s">
        <v>3075</v>
      </c>
      <c r="D626" t="s">
        <v>304</v>
      </c>
      <c r="E626">
        <v>51823.553834519997</v>
      </c>
      <c r="F626">
        <v>4896.8999999999996</v>
      </c>
      <c r="G626">
        <v>-9.8857940852739006</v>
      </c>
      <c r="H626">
        <f>(Table2[[#This Row],[1Y Return vs Nifty]]-AVERAGE(Table2[1Y Return vs Nifty]))/_xlfn.STDEV.P(Table2[1Y Return vs Nifty])</f>
        <v>-0.65926944355895878</v>
      </c>
      <c r="I626">
        <v>-4.6999096128098996</v>
      </c>
      <c r="J626">
        <f>(Table2[[#This Row],[1M Return vs Nifty]]-AVERAGE(Table2[1M Return vs Nifty]))/_xlfn.STDEV.P(Table2[1M Return vs Nifty])</f>
        <v>-0.31722492704587113</v>
      </c>
      <c r="K626">
        <v>-23.885363423818699</v>
      </c>
      <c r="L626">
        <f>(Table2[[#This Row],[6M Return vs Nifty]]-AVERAGE(Table2[6M Return vs Nifty]))/_xlfn.STDEV.P(Table2[6M Return vs Nifty])</f>
        <v>-1.0104382505537157</v>
      </c>
      <c r="M626">
        <v>-2.2589038278795099</v>
      </c>
      <c r="N626">
        <f>(Table2[[#This Row],[1W Return vs Nifty]]-AVERAGE(Table2[1W Return vs Nifty]))/_xlfn.STDEV.P(Table2[1W Return vs Nifty])</f>
        <v>-0.30545125021632863</v>
      </c>
      <c r="O626">
        <v>5011.7</v>
      </c>
      <c r="P626">
        <v>4973.0783690574399</v>
      </c>
      <c r="Q626">
        <v>4880.7184867462001</v>
      </c>
      <c r="R626">
        <v>34.339505925970897</v>
      </c>
      <c r="S626" s="1">
        <f>(Table2[[#This Row],[Close Price]]-Table2[[#This Row],[20D EMA]])/Table2[[#This Row],[20D EMA]]</f>
        <v>-2.2906399026278546E-2</v>
      </c>
      <c r="T626" s="1">
        <f>(Table2[[#This Row],[Close Price]]-Table2[[#This Row],[50D EMA]])/Table2[[#This Row],[50D EMA]]</f>
        <v>-1.5318151737045425E-2</v>
      </c>
      <c r="U626" s="1">
        <f>(Table2[[#This Row],[Close Price]]-Table2[[#This Row],[200D EMA]])/Table2[[#This Row],[200D EMA]]</f>
        <v>3.3153957348167253E-3</v>
      </c>
      <c r="V626">
        <v>0.60072786173779702</v>
      </c>
      <c r="W626">
        <v>4887.75</v>
      </c>
      <c r="X626">
        <v>5062.8</v>
      </c>
      <c r="Y626">
        <v>4763</v>
      </c>
      <c r="Z626">
        <v>5062.8</v>
      </c>
      <c r="AA626">
        <v>4763</v>
      </c>
      <c r="AB626">
        <v>5267.85</v>
      </c>
      <c r="AC626" s="1">
        <f>(Table2[[#This Row],[Close Price]]/Table2[[#This Row],[Day Low]])-1</f>
        <v>1.8720270062910771E-3</v>
      </c>
      <c r="AD626" s="1">
        <f>(Table2[[#This Row],[Day High]]/Table2[[#This Row],[Close Price]])-1</f>
        <v>3.3878576242112546E-2</v>
      </c>
      <c r="AE626" s="1">
        <f>(Table2[[#This Row],[Close Price]]/Table2[[#This Row],[Current Week Low]])-1</f>
        <v>2.8112534117153087E-2</v>
      </c>
      <c r="AF626" s="1">
        <f>(Table2[[#This Row],[Current Week High]]/Table2[[#This Row],[Close Price]])-1</f>
        <v>3.3878576242112546E-2</v>
      </c>
      <c r="AG626" s="1">
        <f>(Table2[[#This Row],[Close Price]]/Table2[[#This Row],[Current Month Low]])-1</f>
        <v>2.8112534117153087E-2</v>
      </c>
      <c r="AH626" s="1">
        <f>(Table2[[#This Row],[Current Month High]]/Table2[[#This Row],[Close Price]])-1</f>
        <v>7.5752006371377911E-2</v>
      </c>
      <c r="AI626">
        <v>19.9401662276134</v>
      </c>
      <c r="AJ626">
        <v>19.117003162247599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-0.08</v>
      </c>
      <c r="AM626" t="s">
        <v>3120</v>
      </c>
      <c r="AN626">
        <v>-5.28</v>
      </c>
      <c r="AO626" t="s">
        <v>3120</v>
      </c>
      <c r="AP626">
        <v>8.5776766398469994E-3</v>
      </c>
      <c r="AQ626">
        <f>(Table2[[#This Row],[Sharpe Ratio]]-AVERAGE(Table2[Sharpe Ratio]))/_xlfn.STDEV.P(Table2[Sharpe Ratio])</f>
        <v>-0.6232737219262543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-2.9156575933011286</v>
      </c>
      <c r="AS626">
        <f>_xlfn.RANK.AVG(Table2[[#This Row],[1Y Return vs Nifty Z-Score]],Table2[1Y Return vs Nifty Z-Score])</f>
        <v>566</v>
      </c>
      <c r="AT626">
        <f>_xlfn.RANK.AVG(Table2[[#This Row],[6M Return vs Nifty Z-Score]],Table2[6M Return vs Nifty Z-Score])</f>
        <v>650</v>
      </c>
      <c r="AU626">
        <f>_xlfn.RANK.AVG(Table2[[#This Row],[Sharpe Ratio Z-Score]],Table2[Sharpe Ratio Z-Score])</f>
        <v>510</v>
      </c>
      <c r="AV626">
        <f>(Table2[[#This Row],[Rank 1Y]]+Table2[[#This Row],[Rank 6M]]+Table2[[#This Row],[Rank Sharpe]])/3</f>
        <v>575.33333333333337</v>
      </c>
    </row>
    <row r="627" spans="1:48" x14ac:dyDescent="0.3">
      <c r="A627" t="s">
        <v>792</v>
      </c>
      <c r="B627" t="s">
        <v>793</v>
      </c>
      <c r="C627" t="s">
        <v>3076</v>
      </c>
      <c r="D627" t="s">
        <v>57</v>
      </c>
      <c r="E627">
        <v>19965.832001819999</v>
      </c>
      <c r="F627">
        <v>1252.2</v>
      </c>
      <c r="G627">
        <v>-37.583181304519101</v>
      </c>
      <c r="H627">
        <f>(Table2[[#This Row],[1Y Return vs Nifty]]-AVERAGE(Table2[1Y Return vs Nifty]))/_xlfn.STDEV.P(Table2[1Y Return vs Nifty])</f>
        <v>-1.0803666177794518</v>
      </c>
      <c r="I627">
        <v>-4.0454774942027196</v>
      </c>
      <c r="J627">
        <f>(Table2[[#This Row],[1M Return vs Nifty]]-AVERAGE(Table2[1M Return vs Nifty]))/_xlfn.STDEV.P(Table2[1M Return vs Nifty])</f>
        <v>-0.25577405705999423</v>
      </c>
      <c r="K627">
        <v>-33.411135971356501</v>
      </c>
      <c r="L627">
        <f>(Table2[[#This Row],[6M Return vs Nifty]]-AVERAGE(Table2[6M Return vs Nifty]))/_xlfn.STDEV.P(Table2[6M Return vs Nifty])</f>
        <v>-1.3355763047508151</v>
      </c>
      <c r="M627">
        <v>-2.7848821837363902</v>
      </c>
      <c r="N627">
        <f>(Table2[[#This Row],[1W Return vs Nifty]]-AVERAGE(Table2[1W Return vs Nifty]))/_xlfn.STDEV.P(Table2[1W Return vs Nifty])</f>
        <v>-0.40967358041069529</v>
      </c>
      <c r="O627">
        <v>1298.48</v>
      </c>
      <c r="P627">
        <v>1336.5573615993501</v>
      </c>
      <c r="Q627">
        <v>1402.53727829231</v>
      </c>
      <c r="R627">
        <v>33.601350248063298</v>
      </c>
      <c r="S627" s="1">
        <f>(Table2[[#This Row],[Close Price]]-Table2[[#This Row],[20D EMA]])/Table2[[#This Row],[20D EMA]]</f>
        <v>-3.5641673341137312E-2</v>
      </c>
      <c r="T627" s="1">
        <f>(Table2[[#This Row],[Close Price]]-Table2[[#This Row],[50D EMA]])/Table2[[#This Row],[50D EMA]]</f>
        <v>-6.3115406807835325E-2</v>
      </c>
      <c r="U627" s="1">
        <f>(Table2[[#This Row],[Close Price]]-Table2[[#This Row],[200D EMA]])/Table2[[#This Row],[200D EMA]]</f>
        <v>-0.10718950620361152</v>
      </c>
      <c r="V627">
        <v>0.781666510813671</v>
      </c>
      <c r="W627">
        <v>1243.0999999999999</v>
      </c>
      <c r="X627">
        <v>1276.6500000000001</v>
      </c>
      <c r="Y627">
        <v>1243.0999999999999</v>
      </c>
      <c r="Z627">
        <v>1319.25</v>
      </c>
      <c r="AA627">
        <v>1243.0999999999999</v>
      </c>
      <c r="AB627">
        <v>1334.85</v>
      </c>
      <c r="AC627" s="1">
        <f>(Table2[[#This Row],[Close Price]]/Table2[[#This Row],[Day Low]])-1</f>
        <v>7.3204086557800974E-3</v>
      </c>
      <c r="AD627" s="1">
        <f>(Table2[[#This Row],[Day High]]/Table2[[#This Row],[Close Price]])-1</f>
        <v>1.9525634882606724E-2</v>
      </c>
      <c r="AE627" s="1">
        <f>(Table2[[#This Row],[Close Price]]/Table2[[#This Row],[Current Week Low]])-1</f>
        <v>7.3204086557800974E-3</v>
      </c>
      <c r="AF627" s="1">
        <f>(Table2[[#This Row],[Current Week High]]/Table2[[#This Row],[Close Price]])-1</f>
        <v>5.3545759463344389E-2</v>
      </c>
      <c r="AG627" s="1">
        <f>(Table2[[#This Row],[Close Price]]/Table2[[#This Row],[Current Month Low]])-1</f>
        <v>7.3204086557800974E-3</v>
      </c>
      <c r="AH627" s="1">
        <f>(Table2[[#This Row],[Current Month High]]/Table2[[#This Row],[Close Price]])-1</f>
        <v>6.6003833253473809E-2</v>
      </c>
      <c r="AI627">
        <v>43.427567481232998</v>
      </c>
      <c r="AJ627">
        <v>5.2180489034534903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-0.18</v>
      </c>
      <c r="AM627" t="s">
        <v>3120</v>
      </c>
      <c r="AN627">
        <v>-3.64</v>
      </c>
      <c r="AO627" t="s">
        <v>3120</v>
      </c>
      <c r="AP627">
        <v>6.2426890072740999E-2</v>
      </c>
      <c r="AQ627">
        <f>(Table2[[#This Row],[Sharpe Ratio]]-AVERAGE(Table2[Sharpe Ratio]))/_xlfn.STDEV.P(Table2[Sharpe Ratio])</f>
        <v>3.14808172318852E-3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686</v>
      </c>
      <c r="AT627">
        <f>_xlfn.RANK.AVG(Table2[[#This Row],[6M Return vs Nifty Z-Score]],Table2[6M Return vs Nifty Z-Score])</f>
        <v>699</v>
      </c>
      <c r="AU627">
        <f>_xlfn.RANK.AVG(Table2[[#This Row],[Sharpe Ratio Z-Score]],Table2[Sharpe Ratio Z-Score])</f>
        <v>345</v>
      </c>
      <c r="AV627">
        <f>(Table2[[#This Row],[Rank 1Y]]+Table2[[#This Row],[Rank 6M]]+Table2[[#This Row],[Rank Sharpe]])/3</f>
        <v>576.66666666666663</v>
      </c>
    </row>
    <row r="628" spans="1:48" x14ac:dyDescent="0.3">
      <c r="A628" t="s">
        <v>570</v>
      </c>
      <c r="B628" t="s">
        <v>571</v>
      </c>
      <c r="C628" t="s">
        <v>3080</v>
      </c>
      <c r="D628" t="s">
        <v>54</v>
      </c>
      <c r="E628">
        <v>33386.1129073349</v>
      </c>
      <c r="F628">
        <v>2026.45</v>
      </c>
      <c r="G628">
        <v>-2.89331666693593</v>
      </c>
      <c r="H628">
        <f>(Table2[[#This Row],[1Y Return vs Nifty]]-AVERAGE(Table2[1Y Return vs Nifty]))/_xlfn.STDEV.P(Table2[1Y Return vs Nifty])</f>
        <v>-0.55295932634989708</v>
      </c>
      <c r="I628">
        <v>7.5667358956985398</v>
      </c>
      <c r="J628">
        <f>(Table2[[#This Row],[1M Return vs Nifty]]-AVERAGE(Table2[1M Return vs Nifty]))/_xlfn.STDEV.P(Table2[1M Return vs Nifty])</f>
        <v>0.83460735146528775</v>
      </c>
      <c r="K628">
        <v>-10.9107921178131</v>
      </c>
      <c r="L628">
        <f>(Table2[[#This Row],[6M Return vs Nifty]]-AVERAGE(Table2[6M Return vs Nifty]))/_xlfn.STDEV.P(Table2[6M Return vs Nifty])</f>
        <v>-0.56758420932778131</v>
      </c>
      <c r="M628">
        <v>-1.52480036259243</v>
      </c>
      <c r="N628">
        <f>(Table2[[#This Row],[1W Return vs Nifty]]-AVERAGE(Table2[1W Return vs Nifty]))/_xlfn.STDEV.P(Table2[1W Return vs Nifty])</f>
        <v>-0.15998904078503906</v>
      </c>
      <c r="O628">
        <v>2031.86</v>
      </c>
      <c r="P628">
        <v>1956.2070065381799</v>
      </c>
      <c r="Q628">
        <v>1822.57250697936</v>
      </c>
      <c r="R628">
        <v>42.462928514667297</v>
      </c>
      <c r="S628" s="1">
        <f>(Table2[[#This Row],[Close Price]]-Table2[[#This Row],[20D EMA]])/Table2[[#This Row],[20D EMA]]</f>
        <v>-2.662585020621428E-3</v>
      </c>
      <c r="T628" s="1">
        <f>(Table2[[#This Row],[Close Price]]-Table2[[#This Row],[50D EMA]])/Table2[[#This Row],[50D EMA]]</f>
        <v>3.5907750676205927E-2</v>
      </c>
      <c r="U628" s="1">
        <f>(Table2[[#This Row],[Close Price]]-Table2[[#This Row],[200D EMA]])/Table2[[#This Row],[200D EMA]]</f>
        <v>0.11186248680911813</v>
      </c>
      <c r="V628">
        <v>1.40766647296161</v>
      </c>
      <c r="W628">
        <v>2019.05</v>
      </c>
      <c r="X628">
        <v>2099.5500000000002</v>
      </c>
      <c r="Y628">
        <v>1911.05</v>
      </c>
      <c r="Z628">
        <v>2220.9499999999998</v>
      </c>
      <c r="AA628">
        <v>1911.05</v>
      </c>
      <c r="AB628">
        <v>2220.9499999999998</v>
      </c>
      <c r="AC628" s="1">
        <f>(Table2[[#This Row],[Close Price]]/Table2[[#This Row],[Day Low]])-1</f>
        <v>3.6650900175825285E-3</v>
      </c>
      <c r="AD628" s="1">
        <f>(Table2[[#This Row],[Day High]]/Table2[[#This Row],[Close Price]])-1</f>
        <v>3.607293542895218E-2</v>
      </c>
      <c r="AE628" s="1">
        <f>(Table2[[#This Row],[Close Price]]/Table2[[#This Row],[Current Week Low]])-1</f>
        <v>6.0385651866774914E-2</v>
      </c>
      <c r="AF628" s="1">
        <f>(Table2[[#This Row],[Current Week High]]/Table2[[#This Row],[Close Price]])-1</f>
        <v>9.5980655826691796E-2</v>
      </c>
      <c r="AG628" s="1">
        <f>(Table2[[#This Row],[Close Price]]/Table2[[#This Row],[Current Month Low]])-1</f>
        <v>6.0385651866774914E-2</v>
      </c>
      <c r="AH628" s="1">
        <f>(Table2[[#This Row],[Current Month High]]/Table2[[#This Row],[Close Price]])-1</f>
        <v>9.5980655826691796E-2</v>
      </c>
      <c r="AI628">
        <v>9.5980655826691699</v>
      </c>
      <c r="AJ628">
        <v>37.381783668350202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-0.02</v>
      </c>
      <c r="AM628" t="s">
        <v>3120</v>
      </c>
      <c r="AN628">
        <v>0.34</v>
      </c>
      <c r="AO628" t="s">
        <v>3121</v>
      </c>
      <c r="AP628">
        <v>-0.114712336193439</v>
      </c>
      <c r="AQ628">
        <f>(Table2[[#This Row],[Sharpe Ratio]]-AVERAGE(Table2[Sharpe Ratio]))/_xlfn.STDEV.P(Table2[Sharpe Ratio])</f>
        <v>-2.0574924836772439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-2.5034177086746734</v>
      </c>
      <c r="AS628">
        <f>_xlfn.RANK.AVG(Table2[[#This Row],[1Y Return vs Nifty Z-Score]],Table2[1Y Return vs Nifty Z-Score])</f>
        <v>507</v>
      </c>
      <c r="AT628">
        <f>_xlfn.RANK.AVG(Table2[[#This Row],[6M Return vs Nifty Z-Score]],Table2[6M Return vs Nifty Z-Score])</f>
        <v>508</v>
      </c>
      <c r="AU628">
        <f>_xlfn.RANK.AVG(Table2[[#This Row],[Sharpe Ratio Z-Score]],Table2[Sharpe Ratio Z-Score])</f>
        <v>726</v>
      </c>
      <c r="AV628">
        <f>(Table2[[#This Row],[Rank 1Y]]+Table2[[#This Row],[Rank 6M]]+Table2[[#This Row],[Rank Sharpe]])/3</f>
        <v>580.33333333333337</v>
      </c>
    </row>
    <row r="629" spans="1:48" x14ac:dyDescent="0.3">
      <c r="A629" t="s">
        <v>427</v>
      </c>
      <c r="B629" t="s">
        <v>428</v>
      </c>
      <c r="C629" t="s">
        <v>3076</v>
      </c>
      <c r="D629" t="s">
        <v>24</v>
      </c>
      <c r="E629">
        <v>54490.670716679997</v>
      </c>
      <c r="F629">
        <v>72.86</v>
      </c>
      <c r="G629">
        <v>-41.463289215889198</v>
      </c>
      <c r="H629">
        <f>(Table2[[#This Row],[1Y Return vs Nifty]]-AVERAGE(Table2[1Y Return vs Nifty]))/_xlfn.STDEV.P(Table2[1Y Return vs Nifty])</f>
        <v>-1.1393578310738677</v>
      </c>
      <c r="I629">
        <v>-9.7337506015214696</v>
      </c>
      <c r="J629">
        <f>(Table2[[#This Row],[1M Return vs Nifty]]-AVERAGE(Table2[1M Return vs Nifty]))/_xlfn.STDEV.P(Table2[1M Return vs Nifty])</f>
        <v>-0.78990024253198199</v>
      </c>
      <c r="K629">
        <v>-22.1934785334027</v>
      </c>
      <c r="L629">
        <f>(Table2[[#This Row],[6M Return vs Nifty]]-AVERAGE(Table2[6M Return vs Nifty]))/_xlfn.STDEV.P(Table2[6M Return vs Nifty])</f>
        <v>-0.95269005654109273</v>
      </c>
      <c r="M629">
        <v>-1.74180366200513</v>
      </c>
      <c r="N629">
        <f>(Table2[[#This Row],[1W Return vs Nifty]]-AVERAGE(Table2[1W Return vs Nifty]))/_xlfn.STDEV.P(Table2[1W Return vs Nifty])</f>
        <v>-0.20298812862357257</v>
      </c>
      <c r="O629">
        <v>74.98</v>
      </c>
      <c r="P629">
        <v>77.059270211548295</v>
      </c>
      <c r="Q629">
        <v>79.342749907983602</v>
      </c>
      <c r="R629">
        <v>37.158351115853797</v>
      </c>
      <c r="S629" s="1">
        <f>(Table2[[#This Row],[Close Price]]-Table2[[#This Row],[20D EMA]])/Table2[[#This Row],[20D EMA]]</f>
        <v>-2.827420645505474E-2</v>
      </c>
      <c r="T629" s="1">
        <f>(Table2[[#This Row],[Close Price]]-Table2[[#This Row],[50D EMA]])/Table2[[#This Row],[50D EMA]]</f>
        <v>-5.449403037454386E-2</v>
      </c>
      <c r="U629" s="1">
        <f>(Table2[[#This Row],[Close Price]]-Table2[[#This Row],[200D EMA]])/Table2[[#This Row],[200D EMA]]</f>
        <v>-8.1705636816241697E-2</v>
      </c>
      <c r="V629">
        <v>0.91116576295449003</v>
      </c>
      <c r="W629">
        <v>72.489999999999995</v>
      </c>
      <c r="X629">
        <v>73.7</v>
      </c>
      <c r="Y629">
        <v>71.56</v>
      </c>
      <c r="Z629">
        <v>73.7</v>
      </c>
      <c r="AA629">
        <v>71.56</v>
      </c>
      <c r="AB629">
        <v>76.459999999999994</v>
      </c>
      <c r="AC629" s="1">
        <f>(Table2[[#This Row],[Close Price]]/Table2[[#This Row],[Day Low]])-1</f>
        <v>5.1041522968686692E-3</v>
      </c>
      <c r="AD629" s="1">
        <f>(Table2[[#This Row],[Day High]]/Table2[[#This Row],[Close Price]])-1</f>
        <v>1.1528959648641202E-2</v>
      </c>
      <c r="AE629" s="1">
        <f>(Table2[[#This Row],[Close Price]]/Table2[[#This Row],[Current Week Low]])-1</f>
        <v>1.8166573504751149E-2</v>
      </c>
      <c r="AF629" s="1">
        <f>(Table2[[#This Row],[Current Week High]]/Table2[[#This Row],[Close Price]])-1</f>
        <v>1.1528959648641202E-2</v>
      </c>
      <c r="AG629" s="1">
        <f>(Table2[[#This Row],[Close Price]]/Table2[[#This Row],[Current Month Low]])-1</f>
        <v>1.8166573504751149E-2</v>
      </c>
      <c r="AH629" s="1">
        <f>(Table2[[#This Row],[Current Month High]]/Table2[[#This Row],[Close Price]])-1</f>
        <v>4.940982706560515E-2</v>
      </c>
      <c r="AI629">
        <v>38.210266264067997</v>
      </c>
      <c r="AJ629">
        <v>2.9096045197740201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-0.11</v>
      </c>
      <c r="AM629" t="s">
        <v>3120</v>
      </c>
      <c r="AN629">
        <v>-3.7</v>
      </c>
      <c r="AO629" t="s">
        <v>3120</v>
      </c>
      <c r="AP629">
        <v>4.1343743520332002E-2</v>
      </c>
      <c r="AQ629">
        <f>(Table2[[#This Row],[Sharpe Ratio]]-AVERAGE(Table2[Sharpe Ratio]))/_xlfn.STDEV.P(Table2[Sharpe Ratio])</f>
        <v>-0.24210977531912187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702</v>
      </c>
      <c r="AT629">
        <f>_xlfn.RANK.AVG(Table2[[#This Row],[6M Return vs Nifty Z-Score]],Table2[6M Return vs Nifty Z-Score])</f>
        <v>637</v>
      </c>
      <c r="AU629">
        <f>_xlfn.RANK.AVG(Table2[[#This Row],[Sharpe Ratio Z-Score]],Table2[Sharpe Ratio Z-Score])</f>
        <v>402</v>
      </c>
      <c r="AV629">
        <f>(Table2[[#This Row],[Rank 1Y]]+Table2[[#This Row],[Rank 6M]]+Table2[[#This Row],[Rank Sharpe]])/3</f>
        <v>580.33333333333337</v>
      </c>
    </row>
    <row r="630" spans="1:48" x14ac:dyDescent="0.3">
      <c r="A630" t="s">
        <v>1349</v>
      </c>
      <c r="B630" t="s">
        <v>1350</v>
      </c>
      <c r="C630" t="s">
        <v>3092</v>
      </c>
      <c r="D630" t="s">
        <v>553</v>
      </c>
      <c r="E630">
        <v>8031.7773496</v>
      </c>
      <c r="F630">
        <v>46.85</v>
      </c>
      <c r="G630">
        <v>-10.5774826256262</v>
      </c>
      <c r="H630">
        <f>(Table2[[#This Row],[1Y Return vs Nifty]]-AVERAGE(Table2[1Y Return vs Nifty]))/_xlfn.STDEV.P(Table2[1Y Return vs Nifty])</f>
        <v>-0.66978552897443322</v>
      </c>
      <c r="I630">
        <v>3.31395899956035</v>
      </c>
      <c r="J630">
        <f>(Table2[[#This Row],[1M Return vs Nifty]]-AVERAGE(Table2[1M Return vs Nifty]))/_xlfn.STDEV.P(Table2[1M Return vs Nifty])</f>
        <v>0.43527358911919578</v>
      </c>
      <c r="K630">
        <v>-33.849006618972403</v>
      </c>
      <c r="L630">
        <f>(Table2[[#This Row],[6M Return vs Nifty]]-AVERAGE(Table2[6M Return vs Nifty]))/_xlfn.STDEV.P(Table2[6M Return vs Nifty])</f>
        <v>-1.3505219072880768</v>
      </c>
      <c r="M630">
        <v>2.8355526450388302</v>
      </c>
      <c r="N630">
        <f>(Table2[[#This Row],[1W Return vs Nifty]]-AVERAGE(Table2[1W Return vs Nifty]))/_xlfn.STDEV.P(Table2[1W Return vs Nifty])</f>
        <v>0.70401257803632689</v>
      </c>
      <c r="O630">
        <v>44.67</v>
      </c>
      <c r="P630">
        <v>44.338302581442903</v>
      </c>
      <c r="Q630">
        <v>46.252871432595597</v>
      </c>
      <c r="R630">
        <v>61.087585745892298</v>
      </c>
      <c r="S630" s="1">
        <f>(Table2[[#This Row],[Close Price]]-Table2[[#This Row],[20D EMA]])/Table2[[#This Row],[20D EMA]]</f>
        <v>4.8802328184463839E-2</v>
      </c>
      <c r="T630" s="1">
        <f>(Table2[[#This Row],[Close Price]]-Table2[[#This Row],[50D EMA]])/Table2[[#This Row],[50D EMA]]</f>
        <v>5.6648479358078298E-2</v>
      </c>
      <c r="U630" s="1">
        <f>(Table2[[#This Row],[Close Price]]-Table2[[#This Row],[200D EMA]])/Table2[[#This Row],[200D EMA]]</f>
        <v>1.2910086420787965E-2</v>
      </c>
      <c r="V630">
        <v>1.9729403868031801</v>
      </c>
      <c r="W630">
        <v>45.5</v>
      </c>
      <c r="X630">
        <v>47.99</v>
      </c>
      <c r="Y630">
        <v>42.5</v>
      </c>
      <c r="Z630">
        <v>47.99</v>
      </c>
      <c r="AA630">
        <v>42.5</v>
      </c>
      <c r="AB630">
        <v>47.99</v>
      </c>
      <c r="AC630" s="1">
        <f>(Table2[[#This Row],[Close Price]]/Table2[[#This Row],[Day Low]])-1</f>
        <v>2.9670329670329787E-2</v>
      </c>
      <c r="AD630" s="1">
        <f>(Table2[[#This Row],[Day High]]/Table2[[#This Row],[Close Price]])-1</f>
        <v>2.4332977588046978E-2</v>
      </c>
      <c r="AE630" s="1">
        <f>(Table2[[#This Row],[Close Price]]/Table2[[#This Row],[Current Week Low]])-1</f>
        <v>0.10235294117647054</v>
      </c>
      <c r="AF630" s="1">
        <f>(Table2[[#This Row],[Current Week High]]/Table2[[#This Row],[Close Price]])-1</f>
        <v>2.4332977588046978E-2</v>
      </c>
      <c r="AG630" s="1">
        <f>(Table2[[#This Row],[Close Price]]/Table2[[#This Row],[Current Month Low]])-1</f>
        <v>0.10235294117647054</v>
      </c>
      <c r="AH630" s="1">
        <f>(Table2[[#This Row],[Current Month High]]/Table2[[#This Row],[Close Price]])-1</f>
        <v>2.4332977588046978E-2</v>
      </c>
      <c r="AI630">
        <v>46.638207043756601</v>
      </c>
      <c r="AJ630">
        <v>21.216041397153901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-0.04</v>
      </c>
      <c r="AM630" t="s">
        <v>3120</v>
      </c>
      <c r="AN630">
        <v>11.49</v>
      </c>
      <c r="AO630" t="s">
        <v>3121</v>
      </c>
      <c r="AP630">
        <v>1.9278324331759002E-2</v>
      </c>
      <c r="AQ630">
        <f>(Table2[[#This Row],[Sharpe Ratio]]-AVERAGE(Table2[Sharpe Ratio]))/_xlfn.STDEV.P(Table2[Sharpe Ratio])</f>
        <v>-0.4987942987358287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568</v>
      </c>
      <c r="AT630">
        <f>_xlfn.RANK.AVG(Table2[[#This Row],[6M Return vs Nifty Z-Score]],Table2[6M Return vs Nifty Z-Score])</f>
        <v>702</v>
      </c>
      <c r="AU630">
        <f>_xlfn.RANK.AVG(Table2[[#This Row],[Sharpe Ratio Z-Score]],Table2[Sharpe Ratio Z-Score])</f>
        <v>478</v>
      </c>
      <c r="AV630">
        <f>(Table2[[#This Row],[Rank 1Y]]+Table2[[#This Row],[Rank 6M]]+Table2[[#This Row],[Rank Sharpe]])/3</f>
        <v>582.66666666666663</v>
      </c>
    </row>
    <row r="631" spans="1:48" x14ac:dyDescent="0.3">
      <c r="A631" t="s">
        <v>519</v>
      </c>
      <c r="B631" t="s">
        <v>520</v>
      </c>
      <c r="C631" t="s">
        <v>3075</v>
      </c>
      <c r="D631" t="s">
        <v>21</v>
      </c>
      <c r="E631">
        <v>39205.270459519998</v>
      </c>
      <c r="F631">
        <v>5878.4</v>
      </c>
      <c r="G631">
        <v>-8.1261821347016703</v>
      </c>
      <c r="H631">
        <f>(Table2[[#This Row],[1Y Return vs Nifty]]-AVERAGE(Table2[1Y Return vs Nifty]))/_xlfn.STDEV.P(Table2[1Y Return vs Nifty])</f>
        <v>-0.63251718659532286</v>
      </c>
      <c r="I631">
        <v>-0.82167433033502402</v>
      </c>
      <c r="J631">
        <f>(Table2[[#This Row],[1M Return vs Nifty]]-AVERAGE(Table2[1M Return vs Nifty]))/_xlfn.STDEV.P(Table2[1M Return vs Nifty])</f>
        <v>4.6939552877913411E-2</v>
      </c>
      <c r="K631">
        <v>-21.440835436008701</v>
      </c>
      <c r="L631">
        <f>(Table2[[#This Row],[6M Return vs Nifty]]-AVERAGE(Table2[6M Return vs Nifty]))/_xlfn.STDEV.P(Table2[6M Return vs Nifty])</f>
        <v>-0.92700049582878963</v>
      </c>
      <c r="M631">
        <v>-4.3209395077386397</v>
      </c>
      <c r="N631">
        <f>(Table2[[#This Row],[1W Return vs Nifty]]-AVERAGE(Table2[1W Return vs Nifty]))/_xlfn.STDEV.P(Table2[1W Return vs Nifty])</f>
        <v>-0.71404251848007649</v>
      </c>
      <c r="O631">
        <v>5993.6</v>
      </c>
      <c r="P631">
        <v>5771.6115681585998</v>
      </c>
      <c r="Q631">
        <v>5536.6683643174601</v>
      </c>
      <c r="R631">
        <v>37.265734918587299</v>
      </c>
      <c r="S631" s="1">
        <f>(Table2[[#This Row],[Close Price]]-Table2[[#This Row],[20D EMA]])/Table2[[#This Row],[20D EMA]]</f>
        <v>-1.9220501868660023E-2</v>
      </c>
      <c r="T631" s="1">
        <f>(Table2[[#This Row],[Close Price]]-Table2[[#This Row],[50D EMA]])/Table2[[#This Row],[50D EMA]]</f>
        <v>1.8502359450268777E-2</v>
      </c>
      <c r="U631" s="1">
        <f>(Table2[[#This Row],[Close Price]]-Table2[[#This Row],[200D EMA]])/Table2[[#This Row],[200D EMA]]</f>
        <v>6.1721528759952536E-2</v>
      </c>
      <c r="V631">
        <v>0.454452302219787</v>
      </c>
      <c r="W631">
        <v>5840.65</v>
      </c>
      <c r="X631">
        <v>5994.55</v>
      </c>
      <c r="Y631">
        <v>5749</v>
      </c>
      <c r="Z631">
        <v>6099</v>
      </c>
      <c r="AA631">
        <v>5749</v>
      </c>
      <c r="AB631">
        <v>6357</v>
      </c>
      <c r="AC631" s="1">
        <f>(Table2[[#This Row],[Close Price]]/Table2[[#This Row],[Day Low]])-1</f>
        <v>6.4633217193292847E-3</v>
      </c>
      <c r="AD631" s="1">
        <f>(Table2[[#This Row],[Day High]]/Table2[[#This Row],[Close Price]])-1</f>
        <v>1.9758777898748026E-2</v>
      </c>
      <c r="AE631" s="1">
        <f>(Table2[[#This Row],[Close Price]]/Table2[[#This Row],[Current Week Low]])-1</f>
        <v>2.2508262306488058E-2</v>
      </c>
      <c r="AF631" s="1">
        <f>(Table2[[#This Row],[Current Week High]]/Table2[[#This Row],[Close Price]])-1</f>
        <v>3.7527218290691389E-2</v>
      </c>
      <c r="AG631" s="1">
        <f>(Table2[[#This Row],[Close Price]]/Table2[[#This Row],[Current Month Low]])-1</f>
        <v>2.2508262306488058E-2</v>
      </c>
      <c r="AH631" s="1">
        <f>(Table2[[#This Row],[Current Month High]]/Table2[[#This Row],[Close Price]])-1</f>
        <v>8.1416712030484506E-2</v>
      </c>
      <c r="AI631">
        <v>16.484927871529599</v>
      </c>
      <c r="AJ631">
        <v>37.113534316869703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0.03</v>
      </c>
      <c r="AM631" t="s">
        <v>3121</v>
      </c>
      <c r="AN631">
        <v>-7.19</v>
      </c>
      <c r="AO631" t="s">
        <v>3120</v>
      </c>
      <c r="AP631">
        <v>-5.4278915909000001E-5</v>
      </c>
      <c r="AQ631">
        <f>(Table2[[#This Row],[Sharpe Ratio]]-AVERAGE(Table2[Sharpe Ratio]))/_xlfn.STDEV.P(Table2[Sharpe Ratio])</f>
        <v>-0.72368828369133786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-2.9503089317176139</v>
      </c>
      <c r="AS631">
        <f>_xlfn.RANK.AVG(Table2[[#This Row],[1Y Return vs Nifty Z-Score]],Table2[1Y Return vs Nifty Z-Score])</f>
        <v>548</v>
      </c>
      <c r="AT631">
        <f>_xlfn.RANK.AVG(Table2[[#This Row],[6M Return vs Nifty Z-Score]],Table2[6M Return vs Nifty Z-Score])</f>
        <v>630</v>
      </c>
      <c r="AU631">
        <f>_xlfn.RANK.AVG(Table2[[#This Row],[Sharpe Ratio Z-Score]],Table2[Sharpe Ratio Z-Score])</f>
        <v>571</v>
      </c>
      <c r="AV631">
        <f>(Table2[[#This Row],[Rank 1Y]]+Table2[[#This Row],[Rank 6M]]+Table2[[#This Row],[Rank Sharpe]])/3</f>
        <v>583</v>
      </c>
    </row>
    <row r="632" spans="1:48" x14ac:dyDescent="0.3">
      <c r="A632" t="s">
        <v>1173</v>
      </c>
      <c r="B632" t="s">
        <v>1174</v>
      </c>
      <c r="C632" t="s">
        <v>3075</v>
      </c>
      <c r="D632" t="s">
        <v>21</v>
      </c>
      <c r="E632">
        <v>10136.12233946</v>
      </c>
      <c r="F632">
        <v>492.05</v>
      </c>
      <c r="G632">
        <v>-1.4885718073371501</v>
      </c>
      <c r="H632">
        <f>(Table2[[#This Row],[1Y Return vs Nifty]]-AVERAGE(Table2[1Y Return vs Nifty]))/_xlfn.STDEV.P(Table2[1Y Return vs Nifty])</f>
        <v>-0.53160229053293062</v>
      </c>
      <c r="I632">
        <v>-3.9527298191253699</v>
      </c>
      <c r="J632">
        <f>(Table2[[#This Row],[1M Return vs Nifty]]-AVERAGE(Table2[1M Return vs Nifty]))/_xlfn.STDEV.P(Table2[1M Return vs Nifty])</f>
        <v>-0.24706509373038169</v>
      </c>
      <c r="K632">
        <v>-14.978479555812401</v>
      </c>
      <c r="L632">
        <f>(Table2[[#This Row],[6M Return vs Nifty]]-AVERAGE(Table2[6M Return vs Nifty]))/_xlfn.STDEV.P(Table2[6M Return vs Nifty])</f>
        <v>-0.7064243896987612</v>
      </c>
      <c r="M632">
        <v>-1.1870576036956699</v>
      </c>
      <c r="N632">
        <f>(Table2[[#This Row],[1W Return vs Nifty]]-AVERAGE(Table2[1W Return vs Nifty]))/_xlfn.STDEV.P(Table2[1W Return vs Nifty])</f>
        <v>-9.3065493558178308E-2</v>
      </c>
      <c r="O632">
        <v>509.01</v>
      </c>
      <c r="P632">
        <v>509.084812472902</v>
      </c>
      <c r="Q632">
        <v>481.36162515603002</v>
      </c>
      <c r="R632">
        <v>36.318036754413697</v>
      </c>
      <c r="S632" s="1">
        <f>(Table2[[#This Row],[Close Price]]-Table2[[#This Row],[20D EMA]])/Table2[[#This Row],[20D EMA]]</f>
        <v>-3.3319581147718082E-2</v>
      </c>
      <c r="T632" s="1">
        <f>(Table2[[#This Row],[Close Price]]-Table2[[#This Row],[50D EMA]])/Table2[[#This Row],[50D EMA]]</f>
        <v>-3.3461639505909899E-2</v>
      </c>
      <c r="U632" s="1">
        <f>(Table2[[#This Row],[Close Price]]-Table2[[#This Row],[200D EMA]])/Table2[[#This Row],[200D EMA]]</f>
        <v>2.2204459777003274E-2</v>
      </c>
      <c r="V632">
        <v>1.4569396493426401</v>
      </c>
      <c r="W632">
        <v>488.5</v>
      </c>
      <c r="X632">
        <v>498.5</v>
      </c>
      <c r="Y632">
        <v>483.9</v>
      </c>
      <c r="Z632">
        <v>503</v>
      </c>
      <c r="AA632">
        <v>483.9</v>
      </c>
      <c r="AB632">
        <v>523.35</v>
      </c>
      <c r="AC632" s="1">
        <f>(Table2[[#This Row],[Close Price]]/Table2[[#This Row],[Day Low]])-1</f>
        <v>7.2671443193450536E-3</v>
      </c>
      <c r="AD632" s="1">
        <f>(Table2[[#This Row],[Day High]]/Table2[[#This Row],[Close Price]])-1</f>
        <v>1.3108423940656477E-2</v>
      </c>
      <c r="AE632" s="1">
        <f>(Table2[[#This Row],[Close Price]]/Table2[[#This Row],[Current Week Low]])-1</f>
        <v>1.6842322793965803E-2</v>
      </c>
      <c r="AF632" s="1">
        <f>(Table2[[#This Row],[Current Week High]]/Table2[[#This Row],[Close Price]])-1</f>
        <v>2.225383599227726E-2</v>
      </c>
      <c r="AG632" s="1">
        <f>(Table2[[#This Row],[Close Price]]/Table2[[#This Row],[Current Month Low]])-1</f>
        <v>1.6842322793965803E-2</v>
      </c>
      <c r="AH632" s="1">
        <f>(Table2[[#This Row],[Current Month High]]/Table2[[#This Row],[Close Price]])-1</f>
        <v>6.3611421603495533E-2</v>
      </c>
      <c r="AI632">
        <v>16.8580428818209</v>
      </c>
      <c r="AJ632">
        <v>29.537975516651301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0</v>
      </c>
      <c r="AM632">
        <v>0</v>
      </c>
      <c r="AN632">
        <v>-7.56</v>
      </c>
      <c r="AO632" t="s">
        <v>3120</v>
      </c>
      <c r="AP632">
        <v>-7.7582733676013996E-2</v>
      </c>
      <c r="AQ632">
        <f>(Table2[[#This Row],[Sharpe Ratio]]-AVERAGE(Table2[Sharpe Ratio]))/_xlfn.STDEV.P(Table2[Sharpe Ratio])</f>
        <v>-1.6255680209970784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496</v>
      </c>
      <c r="AT632">
        <f>_xlfn.RANK.AVG(Table2[[#This Row],[6M Return vs Nifty Z-Score]],Table2[6M Return vs Nifty Z-Score])</f>
        <v>560</v>
      </c>
      <c r="AU632">
        <f>_xlfn.RANK.AVG(Table2[[#This Row],[Sharpe Ratio Z-Score]],Table2[Sharpe Ratio Z-Score])</f>
        <v>699</v>
      </c>
      <c r="AV632">
        <f>(Table2[[#This Row],[Rank 1Y]]+Table2[[#This Row],[Rank 6M]]+Table2[[#This Row],[Rank Sharpe]])/3</f>
        <v>585</v>
      </c>
    </row>
    <row r="633" spans="1:48" x14ac:dyDescent="0.3">
      <c r="A633" t="s">
        <v>1849</v>
      </c>
      <c r="B633" t="s">
        <v>1850</v>
      </c>
      <c r="C633" t="s">
        <v>3092</v>
      </c>
      <c r="D633" t="s">
        <v>1851</v>
      </c>
      <c r="E633">
        <v>3844.6669740000002</v>
      </c>
      <c r="F633">
        <v>21.72</v>
      </c>
      <c r="G633">
        <v>7.5185083399298902</v>
      </c>
      <c r="H633">
        <f>(Table2[[#This Row],[1Y Return vs Nifty]]-AVERAGE(Table2[1Y Return vs Nifty]))/_xlfn.STDEV.P(Table2[1Y Return vs Nifty])</f>
        <v>-0.39466316454359418</v>
      </c>
      <c r="I633">
        <v>-8.7445118398590296</v>
      </c>
      <c r="J633">
        <f>(Table2[[#This Row],[1M Return vs Nifty]]-AVERAGE(Table2[1M Return vs Nifty]))/_xlfn.STDEV.P(Table2[1M Return vs Nifty])</f>
        <v>-0.69701118528753292</v>
      </c>
      <c r="K633">
        <v>-25.505495661404002</v>
      </c>
      <c r="L633">
        <f>(Table2[[#This Row],[6M Return vs Nifty]]-AVERAGE(Table2[6M Return vs Nifty]))/_xlfn.STDEV.P(Table2[6M Return vs Nifty])</f>
        <v>-1.0657373499854605</v>
      </c>
      <c r="M633">
        <v>-5.9602506917953599</v>
      </c>
      <c r="N633">
        <f>(Table2[[#This Row],[1W Return vs Nifty]]-AVERAGE(Table2[1W Return vs Nifty]))/_xlfn.STDEV.P(Table2[1W Return vs Nifty])</f>
        <v>-1.0388711537529831</v>
      </c>
      <c r="O633">
        <v>22.66</v>
      </c>
      <c r="P633">
        <v>22.5334861216155</v>
      </c>
      <c r="Q633">
        <v>21.3701387903516</v>
      </c>
      <c r="R633">
        <v>37.806058120135297</v>
      </c>
      <c r="S633" s="1">
        <f>(Table2[[#This Row],[Close Price]]-Table2[[#This Row],[20D EMA]])/Table2[[#This Row],[20D EMA]]</f>
        <v>-4.1482789055604645E-2</v>
      </c>
      <c r="T633" s="1">
        <f>(Table2[[#This Row],[Close Price]]-Table2[[#This Row],[50D EMA]])/Table2[[#This Row],[50D EMA]]</f>
        <v>-3.6101210315396128E-2</v>
      </c>
      <c r="U633" s="1">
        <f>(Table2[[#This Row],[Close Price]]-Table2[[#This Row],[200D EMA]])/Table2[[#This Row],[200D EMA]]</f>
        <v>1.637149917839362E-2</v>
      </c>
      <c r="V633">
        <v>1.02778502605071</v>
      </c>
      <c r="W633">
        <v>21.45</v>
      </c>
      <c r="X633">
        <v>21.92</v>
      </c>
      <c r="Y633">
        <v>21.02</v>
      </c>
      <c r="Z633">
        <v>22.61</v>
      </c>
      <c r="AA633">
        <v>21.02</v>
      </c>
      <c r="AB633">
        <v>24.28</v>
      </c>
      <c r="AC633" s="1">
        <f>(Table2[[#This Row],[Close Price]]/Table2[[#This Row],[Day Low]])-1</f>
        <v>1.2587412587412583E-2</v>
      </c>
      <c r="AD633" s="1">
        <f>(Table2[[#This Row],[Day High]]/Table2[[#This Row],[Close Price]])-1</f>
        <v>9.208103130755152E-3</v>
      </c>
      <c r="AE633" s="1">
        <f>(Table2[[#This Row],[Close Price]]/Table2[[#This Row],[Current Week Low]])-1</f>
        <v>3.3301617507136116E-2</v>
      </c>
      <c r="AF633" s="1">
        <f>(Table2[[#This Row],[Current Week High]]/Table2[[#This Row],[Close Price]])-1</f>
        <v>4.097605893185996E-2</v>
      </c>
      <c r="AG633" s="1">
        <f>(Table2[[#This Row],[Close Price]]/Table2[[#This Row],[Current Month Low]])-1</f>
        <v>3.3301617507136116E-2</v>
      </c>
      <c r="AH633" s="1">
        <f>(Table2[[#This Row],[Current Month High]]/Table2[[#This Row],[Close Price]])-1</f>
        <v>0.11786372007366497</v>
      </c>
      <c r="AI633">
        <v>28.683241252302</v>
      </c>
      <c r="AJ633">
        <v>34.906832298136599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-0.06</v>
      </c>
      <c r="AM633" t="s">
        <v>3120</v>
      </c>
      <c r="AN633">
        <v>-4.78</v>
      </c>
      <c r="AO633" t="s">
        <v>3120</v>
      </c>
      <c r="AP633">
        <v>-5.1944942813349E-2</v>
      </c>
      <c r="AQ633">
        <f>(Table2[[#This Row],[Sharpe Ratio]]-AVERAGE(Table2[Sharpe Ratio]))/_xlfn.STDEV.P(Table2[Sharpe Ratio])</f>
        <v>-1.3273265023202718</v>
      </c>
      <c r="AR6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-4.5236093558898425</v>
      </c>
      <c r="AS633">
        <f>_xlfn.RANK.AVG(Table2[[#This Row],[1Y Return vs Nifty Z-Score]],Table2[1Y Return vs Nifty Z-Score])</f>
        <v>428</v>
      </c>
      <c r="AT633">
        <f>_xlfn.RANK.AVG(Table2[[#This Row],[6M Return vs Nifty Z-Score]],Table2[6M Return vs Nifty Z-Score])</f>
        <v>664</v>
      </c>
      <c r="AU633">
        <f>_xlfn.RANK.AVG(Table2[[#This Row],[Sharpe Ratio Z-Score]],Table2[Sharpe Ratio Z-Score])</f>
        <v>664</v>
      </c>
      <c r="AV633">
        <f>(Table2[[#This Row],[Rank 1Y]]+Table2[[#This Row],[Rank 6M]]+Table2[[#This Row],[Rank Sharpe]])/3</f>
        <v>585.33333333333337</v>
      </c>
    </row>
    <row r="634" spans="1:48" x14ac:dyDescent="0.3">
      <c r="A634" t="s">
        <v>1875</v>
      </c>
      <c r="B634" t="s">
        <v>1876</v>
      </c>
      <c r="C634" t="s">
        <v>3076</v>
      </c>
      <c r="D634" t="s">
        <v>24</v>
      </c>
      <c r="E634">
        <v>3721.2918534</v>
      </c>
      <c r="F634">
        <v>118.8</v>
      </c>
      <c r="G634">
        <v>-22.4055265293104</v>
      </c>
      <c r="H634">
        <f>(Table2[[#This Row],[1Y Return vs Nifty]]-AVERAGE(Table2[1Y Return vs Nifty]))/_xlfn.STDEV.P(Table2[1Y Return vs Nifty])</f>
        <v>-0.84961317210087672</v>
      </c>
      <c r="I634">
        <v>-11.7416942466053</v>
      </c>
      <c r="J634">
        <f>(Table2[[#This Row],[1M Return vs Nifty]]-AVERAGE(Table2[1M Return vs Nifty]))/_xlfn.STDEV.P(Table2[1M Return vs Nifty])</f>
        <v>-0.97844521207843926</v>
      </c>
      <c r="K634">
        <v>-21.662313297727199</v>
      </c>
      <c r="L634">
        <f>(Table2[[#This Row],[6M Return vs Nifty]]-AVERAGE(Table2[6M Return vs Nifty]))/_xlfn.STDEV.P(Table2[6M Return vs Nifty])</f>
        <v>-0.93456008017195136</v>
      </c>
      <c r="M634">
        <v>-3.6720545001589202</v>
      </c>
      <c r="N634">
        <f>(Table2[[#This Row],[1W Return vs Nifty]]-AVERAGE(Table2[1W Return vs Nifty]))/_xlfn.STDEV.P(Table2[1W Return vs Nifty])</f>
        <v>-0.58546630091315166</v>
      </c>
      <c r="O634">
        <v>125.64</v>
      </c>
      <c r="P634">
        <v>129.613258163643</v>
      </c>
      <c r="Q634">
        <v>128.49117278237799</v>
      </c>
      <c r="R634">
        <v>26.5968495616927</v>
      </c>
      <c r="S634" s="1">
        <f>(Table2[[#This Row],[Close Price]]-Table2[[#This Row],[20D EMA]])/Table2[[#This Row],[20D EMA]]</f>
        <v>-5.4441260744985703E-2</v>
      </c>
      <c r="T634" s="1">
        <f>(Table2[[#This Row],[Close Price]]-Table2[[#This Row],[50D EMA]])/Table2[[#This Row],[50D EMA]]</f>
        <v>-8.342709933262181E-2</v>
      </c>
      <c r="U634" s="1">
        <f>(Table2[[#This Row],[Close Price]]-Table2[[#This Row],[200D EMA]])/Table2[[#This Row],[200D EMA]]</f>
        <v>-7.5422868143570188E-2</v>
      </c>
      <c r="V634">
        <v>0.96720115235699</v>
      </c>
      <c r="W634">
        <v>118.33</v>
      </c>
      <c r="X634">
        <v>119.7</v>
      </c>
      <c r="Y634">
        <v>117.3</v>
      </c>
      <c r="Z634">
        <v>122.8</v>
      </c>
      <c r="AA634">
        <v>117.3</v>
      </c>
      <c r="AB634">
        <v>127.1</v>
      </c>
      <c r="AC634" s="1">
        <f>(Table2[[#This Row],[Close Price]]/Table2[[#This Row],[Day Low]])-1</f>
        <v>3.971942871630274E-3</v>
      </c>
      <c r="AD634" s="1">
        <f>(Table2[[#This Row],[Day High]]/Table2[[#This Row],[Close Price]])-1</f>
        <v>7.575757575757569E-3</v>
      </c>
      <c r="AE634" s="1">
        <f>(Table2[[#This Row],[Close Price]]/Table2[[#This Row],[Current Week Low]])-1</f>
        <v>1.2787723785166349E-2</v>
      </c>
      <c r="AF634" s="1">
        <f>(Table2[[#This Row],[Current Week High]]/Table2[[#This Row],[Close Price]])-1</f>
        <v>3.3670033670033739E-2</v>
      </c>
      <c r="AG634" s="1">
        <f>(Table2[[#This Row],[Close Price]]/Table2[[#This Row],[Current Month Low]])-1</f>
        <v>1.2787723785166349E-2</v>
      </c>
      <c r="AH634" s="1">
        <f>(Table2[[#This Row],[Current Month High]]/Table2[[#This Row],[Close Price]])-1</f>
        <v>6.9865319865319853E-2</v>
      </c>
      <c r="AI634">
        <v>37.584175084175001</v>
      </c>
      <c r="AJ634">
        <v>8.0982711555959792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-0.14000000000000001</v>
      </c>
      <c r="AM634" t="s">
        <v>3120</v>
      </c>
      <c r="AN634">
        <v>-10.83</v>
      </c>
      <c r="AO634" t="s">
        <v>3120</v>
      </c>
      <c r="AP634">
        <v>1.2881110480826999E-2</v>
      </c>
      <c r="AQ634">
        <f>(Table2[[#This Row],[Sharpe Ratio]]-AVERAGE(Table2[Sharpe Ratio]))/_xlfn.STDEV.P(Table2[Sharpe Ratio])</f>
        <v>-0.57321236324156055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628</v>
      </c>
      <c r="AT634">
        <f>_xlfn.RANK.AVG(Table2[[#This Row],[6M Return vs Nifty Z-Score]],Table2[6M Return vs Nifty Z-Score])</f>
        <v>633</v>
      </c>
      <c r="AU634">
        <f>_xlfn.RANK.AVG(Table2[[#This Row],[Sharpe Ratio Z-Score]],Table2[Sharpe Ratio Z-Score])</f>
        <v>500</v>
      </c>
      <c r="AV634">
        <f>(Table2[[#This Row],[Rank 1Y]]+Table2[[#This Row],[Rank 6M]]+Table2[[#This Row],[Rank Sharpe]])/3</f>
        <v>587</v>
      </c>
    </row>
    <row r="635" spans="1:48" x14ac:dyDescent="0.3">
      <c r="A635" t="s">
        <v>721</v>
      </c>
      <c r="B635" t="s">
        <v>722</v>
      </c>
      <c r="C635" t="s">
        <v>3080</v>
      </c>
      <c r="D635" t="s">
        <v>54</v>
      </c>
      <c r="E635">
        <v>22984.36155582</v>
      </c>
      <c r="F635">
        <v>426.3</v>
      </c>
      <c r="G635">
        <v>-20.2309295013807</v>
      </c>
      <c r="H635">
        <f>(Table2[[#This Row],[1Y Return vs Nifty]]-AVERAGE(Table2[1Y Return vs Nifty]))/_xlfn.STDEV.P(Table2[1Y Return vs Nifty])</f>
        <v>-0.81655169029824648</v>
      </c>
      <c r="I635">
        <v>-8.8184914743708092</v>
      </c>
      <c r="J635">
        <f>(Table2[[#This Row],[1M Return vs Nifty]]-AVERAGE(Table2[1M Return vs Nifty]))/_xlfn.STDEV.P(Table2[1M Return vs Nifty])</f>
        <v>-0.70395783838222126</v>
      </c>
      <c r="K635">
        <v>-3.2558597190960699</v>
      </c>
      <c r="L635">
        <f>(Table2[[#This Row],[6M Return vs Nifty]]-AVERAGE(Table2[6M Return vs Nifty]))/_xlfn.STDEV.P(Table2[6M Return vs Nifty])</f>
        <v>-0.30630253241302891</v>
      </c>
      <c r="M635">
        <v>-0.87052545512945401</v>
      </c>
      <c r="N635">
        <f>(Table2[[#This Row],[1W Return vs Nifty]]-AVERAGE(Table2[1W Return vs Nifty]))/_xlfn.STDEV.P(Table2[1W Return vs Nifty])</f>
        <v>-3.0344817435951996E-2</v>
      </c>
      <c r="O635">
        <v>441.49</v>
      </c>
      <c r="P635">
        <v>441.57545002847598</v>
      </c>
      <c r="Q635">
        <v>420.96955799884199</v>
      </c>
      <c r="R635">
        <v>35.4842152143381</v>
      </c>
      <c r="S635" s="1">
        <f>(Table2[[#This Row],[Close Price]]-Table2[[#This Row],[20D EMA]])/Table2[[#This Row],[20D EMA]]</f>
        <v>-3.44062153163152E-2</v>
      </c>
      <c r="T635" s="1">
        <f>(Table2[[#This Row],[Close Price]]-Table2[[#This Row],[50D EMA]])/Table2[[#This Row],[50D EMA]]</f>
        <v>-3.4593069038350979E-2</v>
      </c>
      <c r="U635" s="1">
        <f>(Table2[[#This Row],[Close Price]]-Table2[[#This Row],[200D EMA]])/Table2[[#This Row],[200D EMA]]</f>
        <v>1.2662298021019093E-2</v>
      </c>
      <c r="V635">
        <v>1.31193350543016</v>
      </c>
      <c r="W635">
        <v>424.55</v>
      </c>
      <c r="X635">
        <v>439.3</v>
      </c>
      <c r="Y635">
        <v>421.05</v>
      </c>
      <c r="Z635">
        <v>446</v>
      </c>
      <c r="AA635">
        <v>421.05</v>
      </c>
      <c r="AB635">
        <v>466.1</v>
      </c>
      <c r="AC635" s="1">
        <f>(Table2[[#This Row],[Close Price]]/Table2[[#This Row],[Day Low]])-1</f>
        <v>4.1220115416322756E-3</v>
      </c>
      <c r="AD635" s="1">
        <f>(Table2[[#This Row],[Day High]]/Table2[[#This Row],[Close Price]])-1</f>
        <v>3.0494956603331014E-2</v>
      </c>
      <c r="AE635" s="1">
        <f>(Table2[[#This Row],[Close Price]]/Table2[[#This Row],[Current Week Low]])-1</f>
        <v>1.2468827930174564E-2</v>
      </c>
      <c r="AF635" s="1">
        <f>(Table2[[#This Row],[Current Week High]]/Table2[[#This Row],[Close Price]])-1</f>
        <v>4.6211588083509225E-2</v>
      </c>
      <c r="AG635" s="1">
        <f>(Table2[[#This Row],[Close Price]]/Table2[[#This Row],[Current Month Low]])-1</f>
        <v>1.2468827930174564E-2</v>
      </c>
      <c r="AH635" s="1">
        <f>(Table2[[#This Row],[Current Month High]]/Table2[[#This Row],[Close Price]])-1</f>
        <v>9.3361482524044082E-2</v>
      </c>
      <c r="AI635">
        <v>13.605442176870699</v>
      </c>
      <c r="AJ635">
        <v>22.009158557527201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-0.19</v>
      </c>
      <c r="AM635" t="s">
        <v>3120</v>
      </c>
      <c r="AN635">
        <v>-1.9</v>
      </c>
      <c r="AO635" t="s">
        <v>3120</v>
      </c>
      <c r="AP635">
        <v>-0.11016080922100201</v>
      </c>
      <c r="AQ635">
        <f>(Table2[[#This Row],[Sharpe Ratio]]-AVERAGE(Table2[Sharpe Ratio]))/_xlfn.STDEV.P(Table2[Sharpe Ratio])</f>
        <v>-2.004545085680685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618</v>
      </c>
      <c r="AT635">
        <f>_xlfn.RANK.AVG(Table2[[#This Row],[6M Return vs Nifty Z-Score]],Table2[6M Return vs Nifty Z-Score])</f>
        <v>421</v>
      </c>
      <c r="AU635">
        <f>_xlfn.RANK.AVG(Table2[[#This Row],[Sharpe Ratio Z-Score]],Table2[Sharpe Ratio Z-Score])</f>
        <v>723</v>
      </c>
      <c r="AV635">
        <f>(Table2[[#This Row],[Rank 1Y]]+Table2[[#This Row],[Rank 6M]]+Table2[[#This Row],[Rank Sharpe]])/3</f>
        <v>587.33333333333337</v>
      </c>
    </row>
    <row r="636" spans="1:48" x14ac:dyDescent="0.3">
      <c r="A636" t="s">
        <v>165</v>
      </c>
      <c r="B636" t="s">
        <v>166</v>
      </c>
      <c r="C636" t="s">
        <v>3075</v>
      </c>
      <c r="D636" t="s">
        <v>21</v>
      </c>
      <c r="E636">
        <v>159101.546663605</v>
      </c>
      <c r="F636">
        <v>5373.55</v>
      </c>
      <c r="G636">
        <v>-18.840828534159499</v>
      </c>
      <c r="H636">
        <f>(Table2[[#This Row],[1Y Return vs Nifty]]-AVERAGE(Table2[1Y Return vs Nifty]))/_xlfn.STDEV.P(Table2[1Y Return vs Nifty])</f>
        <v>-0.79541729287135543</v>
      </c>
      <c r="I636">
        <v>-0.94493114614969698</v>
      </c>
      <c r="J636">
        <f>(Table2[[#This Row],[1M Return vs Nifty]]-AVERAGE(Table2[1M Return vs Nifty]))/_xlfn.STDEV.P(Table2[1M Return vs Nifty])</f>
        <v>3.5365795496291E-2</v>
      </c>
      <c r="K636">
        <v>-13.3297419391881</v>
      </c>
      <c r="L636">
        <f>(Table2[[#This Row],[6M Return vs Nifty]]-AVERAGE(Table2[6M Return vs Nifty]))/_xlfn.STDEV.P(Table2[6M Return vs Nifty])</f>
        <v>-0.65014891829992449</v>
      </c>
      <c r="M636">
        <v>-3.5765739282668401</v>
      </c>
      <c r="N636">
        <f>(Table2[[#This Row],[1W Return vs Nifty]]-AVERAGE(Table2[1W Return vs Nifty]))/_xlfn.STDEV.P(Table2[1W Return vs Nifty])</f>
        <v>-0.56654687660590675</v>
      </c>
      <c r="O636">
        <v>5514.41</v>
      </c>
      <c r="P636">
        <v>5366.6328291159498</v>
      </c>
      <c r="Q636">
        <v>5223.8583556931599</v>
      </c>
      <c r="R636">
        <v>37.959025873917</v>
      </c>
      <c r="S636" s="1">
        <f>(Table2[[#This Row],[Close Price]]-Table2[[#This Row],[20D EMA]])/Table2[[#This Row],[20D EMA]]</f>
        <v>-2.5543983853213614E-2</v>
      </c>
      <c r="T636" s="1">
        <f>(Table2[[#This Row],[Close Price]]-Table2[[#This Row],[50D EMA]])/Table2[[#This Row],[50D EMA]]</f>
        <v>1.2889219561513889E-3</v>
      </c>
      <c r="U636" s="1">
        <f>(Table2[[#This Row],[Close Price]]-Table2[[#This Row],[200D EMA]])/Table2[[#This Row],[200D EMA]]</f>
        <v>2.8655379628297284E-2</v>
      </c>
      <c r="V636">
        <v>0.85884264216391804</v>
      </c>
      <c r="W636">
        <v>5365.7</v>
      </c>
      <c r="X636">
        <v>5483</v>
      </c>
      <c r="Y636">
        <v>5257.05</v>
      </c>
      <c r="Z636">
        <v>5587</v>
      </c>
      <c r="AA636">
        <v>5257.05</v>
      </c>
      <c r="AB636">
        <v>5767.35</v>
      </c>
      <c r="AC636" s="1">
        <f>(Table2[[#This Row],[Close Price]]/Table2[[#This Row],[Day Low]])-1</f>
        <v>1.4629964403527485E-3</v>
      </c>
      <c r="AD636" s="1">
        <f>(Table2[[#This Row],[Day High]]/Table2[[#This Row],[Close Price]])-1</f>
        <v>2.0368285397921237E-2</v>
      </c>
      <c r="AE636" s="1">
        <f>(Table2[[#This Row],[Close Price]]/Table2[[#This Row],[Current Week Low]])-1</f>
        <v>2.2160717512673456E-2</v>
      </c>
      <c r="AF636" s="1">
        <f>(Table2[[#This Row],[Current Week High]]/Table2[[#This Row],[Close Price]])-1</f>
        <v>3.9722343702021989E-2</v>
      </c>
      <c r="AG636" s="1">
        <f>(Table2[[#This Row],[Close Price]]/Table2[[#This Row],[Current Month Low]])-1</f>
        <v>2.2160717512673456E-2</v>
      </c>
      <c r="AH636" s="1">
        <f>(Table2[[#This Row],[Current Month High]]/Table2[[#This Row],[Close Price]])-1</f>
        <v>7.3284886155335016E-2</v>
      </c>
      <c r="AI636">
        <v>19.8835034567464</v>
      </c>
      <c r="AJ636">
        <v>19.0537381883439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-0.03</v>
      </c>
      <c r="AM636" t="s">
        <v>3120</v>
      </c>
      <c r="AN636">
        <v>-5.15</v>
      </c>
      <c r="AO636" t="s">
        <v>3120</v>
      </c>
      <c r="AP636">
        <v>-2.3601693988968001E-2</v>
      </c>
      <c r="AQ636">
        <f>(Table2[[#This Row],[Sharpe Ratio]]-AVERAGE(Table2[Sharpe Ratio]))/_xlfn.STDEV.P(Table2[Sharpe Ratio])</f>
        <v>-0.99761269745700354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-2.9743599897378994</v>
      </c>
      <c r="AS636">
        <f>_xlfn.RANK.AVG(Table2[[#This Row],[1Y Return vs Nifty Z-Score]],Table2[1Y Return vs Nifty Z-Score])</f>
        <v>611</v>
      </c>
      <c r="AT636">
        <f>_xlfn.RANK.AVG(Table2[[#This Row],[6M Return vs Nifty Z-Score]],Table2[6M Return vs Nifty Z-Score])</f>
        <v>542</v>
      </c>
      <c r="AU636">
        <f>_xlfn.RANK.AVG(Table2[[#This Row],[Sharpe Ratio Z-Score]],Table2[Sharpe Ratio Z-Score])</f>
        <v>611</v>
      </c>
      <c r="AV636">
        <f>(Table2[[#This Row],[Rank 1Y]]+Table2[[#This Row],[Rank 6M]]+Table2[[#This Row],[Rank Sharpe]])/3</f>
        <v>588</v>
      </c>
    </row>
    <row r="637" spans="1:48" x14ac:dyDescent="0.3">
      <c r="A637" t="s">
        <v>1051</v>
      </c>
      <c r="B637" t="s">
        <v>1052</v>
      </c>
      <c r="C637" t="s">
        <v>3087</v>
      </c>
      <c r="D637" t="s">
        <v>83</v>
      </c>
      <c r="E637">
        <v>12341.557724889901</v>
      </c>
      <c r="F637">
        <v>597.65</v>
      </c>
      <c r="G637">
        <v>-36.085744529015798</v>
      </c>
      <c r="H637">
        <f>(Table2[[#This Row],[1Y Return vs Nifty]]-AVERAGE(Table2[1Y Return vs Nifty]))/_xlfn.STDEV.P(Table2[1Y Return vs Nifty])</f>
        <v>-1.0576003405942829</v>
      </c>
      <c r="I637">
        <v>-3.4295107819652602</v>
      </c>
      <c r="J637">
        <f>(Table2[[#This Row],[1M Return vs Nifty]]-AVERAGE(Table2[1M Return vs Nifty]))/_xlfn.STDEV.P(Table2[1M Return vs Nifty])</f>
        <v>-0.19793507074940256</v>
      </c>
      <c r="K637">
        <v>-26.834956472124802</v>
      </c>
      <c r="L637">
        <f>(Table2[[#This Row],[6M Return vs Nifty]]-AVERAGE(Table2[6M Return vs Nifty]))/_xlfn.STDEV.P(Table2[6M Return vs Nifty])</f>
        <v>-1.111115118452207</v>
      </c>
      <c r="M637">
        <v>0.54723327114120002</v>
      </c>
      <c r="N637">
        <f>(Table2[[#This Row],[1W Return vs Nifty]]-AVERAGE(Table2[1W Return vs Nifty]))/_xlfn.STDEV.P(Table2[1W Return vs Nifty])</f>
        <v>0.25058331669725398</v>
      </c>
      <c r="O637">
        <v>599.28</v>
      </c>
      <c r="P637">
        <v>616.63337558142302</v>
      </c>
      <c r="Q637">
        <v>649.00509625117797</v>
      </c>
      <c r="R637">
        <v>52.413123534818602</v>
      </c>
      <c r="S637" s="1">
        <f>(Table2[[#This Row],[Close Price]]-Table2[[#This Row],[20D EMA]])/Table2[[#This Row],[20D EMA]]</f>
        <v>-2.7199305833666993E-3</v>
      </c>
      <c r="T637" s="1">
        <f>(Table2[[#This Row],[Close Price]]-Table2[[#This Row],[50D EMA]])/Table2[[#This Row],[50D EMA]]</f>
        <v>-3.0785514266923421E-2</v>
      </c>
      <c r="U637" s="1">
        <f>(Table2[[#This Row],[Close Price]]-Table2[[#This Row],[200D EMA]])/Table2[[#This Row],[200D EMA]]</f>
        <v>-7.9128956841507669E-2</v>
      </c>
      <c r="V637">
        <v>0.65074069142857205</v>
      </c>
      <c r="W637">
        <v>589.95000000000005</v>
      </c>
      <c r="X637">
        <v>604.15</v>
      </c>
      <c r="Y637">
        <v>570.20000000000005</v>
      </c>
      <c r="Z637">
        <v>604.15</v>
      </c>
      <c r="AA637">
        <v>570.20000000000005</v>
      </c>
      <c r="AB637">
        <v>610.85</v>
      </c>
      <c r="AC637" s="1">
        <f>(Table2[[#This Row],[Close Price]]/Table2[[#This Row],[Day Low]])-1</f>
        <v>1.3051953555385909E-2</v>
      </c>
      <c r="AD637" s="1">
        <f>(Table2[[#This Row],[Day High]]/Table2[[#This Row],[Close Price]])-1</f>
        <v>1.0875930728687422E-2</v>
      </c>
      <c r="AE637" s="1">
        <f>(Table2[[#This Row],[Close Price]]/Table2[[#This Row],[Current Week Low]])-1</f>
        <v>4.8141003156787043E-2</v>
      </c>
      <c r="AF637" s="1">
        <f>(Table2[[#This Row],[Current Week High]]/Table2[[#This Row],[Close Price]])-1</f>
        <v>1.0875930728687422E-2</v>
      </c>
      <c r="AG637" s="1">
        <f>(Table2[[#This Row],[Close Price]]/Table2[[#This Row],[Current Month Low]])-1</f>
        <v>4.8141003156787043E-2</v>
      </c>
      <c r="AH637" s="1">
        <f>(Table2[[#This Row],[Current Month High]]/Table2[[#This Row],[Close Price]])-1</f>
        <v>2.2086505479795848E-2</v>
      </c>
      <c r="AI637">
        <v>37.873337237513603</v>
      </c>
      <c r="AJ637">
        <v>18.5225582548339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-0.15</v>
      </c>
      <c r="AM637" t="s">
        <v>3120</v>
      </c>
      <c r="AN637">
        <v>1.41</v>
      </c>
      <c r="AO637" t="s">
        <v>3121</v>
      </c>
      <c r="AP637">
        <v>3.909972026242E-2</v>
      </c>
      <c r="AQ637">
        <f>(Table2[[#This Row],[Sharpe Ratio]]-AVERAGE(Table2[Sharpe Ratio]))/_xlfn.STDEV.P(Table2[Sharpe Ratio])</f>
        <v>-0.26821424383479114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680</v>
      </c>
      <c r="AT637">
        <f>_xlfn.RANK.AVG(Table2[[#This Row],[6M Return vs Nifty Z-Score]],Table2[6M Return vs Nifty Z-Score])</f>
        <v>676</v>
      </c>
      <c r="AU637">
        <f>_xlfn.RANK.AVG(Table2[[#This Row],[Sharpe Ratio Z-Score]],Table2[Sharpe Ratio Z-Score])</f>
        <v>409</v>
      </c>
      <c r="AV637">
        <f>(Table2[[#This Row],[Rank 1Y]]+Table2[[#This Row],[Rank 6M]]+Table2[[#This Row],[Rank Sharpe]])/3</f>
        <v>588.33333333333337</v>
      </c>
    </row>
    <row r="638" spans="1:48" x14ac:dyDescent="0.3">
      <c r="A638" t="s">
        <v>2291</v>
      </c>
      <c r="B638" t="s">
        <v>2292</v>
      </c>
      <c r="C638" t="s">
        <v>3088</v>
      </c>
      <c r="D638" t="s">
        <v>230</v>
      </c>
      <c r="E638">
        <v>2311.8521704149998</v>
      </c>
      <c r="F638">
        <v>299.14999999999998</v>
      </c>
      <c r="G638">
        <v>-44.8203072513707</v>
      </c>
      <c r="H638">
        <f>(Table2[[#This Row],[1Y Return vs Nifty]]-AVERAGE(Table2[1Y Return vs Nifty]))/_xlfn.STDEV.P(Table2[1Y Return vs Nifty])</f>
        <v>-1.1903962484292148</v>
      </c>
      <c r="I638">
        <v>-4.4481493356986697</v>
      </c>
      <c r="J638">
        <f>(Table2[[#This Row],[1M Return vs Nifty]]-AVERAGE(Table2[1M Return vs Nifty]))/_xlfn.STDEV.P(Table2[1M Return vs Nifty])</f>
        <v>-0.29358475472471879</v>
      </c>
      <c r="K638">
        <v>-10.7689806521019</v>
      </c>
      <c r="L638">
        <f>(Table2[[#This Row],[6M Return vs Nifty]]-AVERAGE(Table2[6M Return vs Nifty]))/_xlfn.STDEV.P(Table2[6M Return vs Nifty])</f>
        <v>-0.56274383509103809</v>
      </c>
      <c r="M638">
        <v>-3.8347738385115</v>
      </c>
      <c r="N638">
        <f>(Table2[[#This Row],[1W Return vs Nifty]]-AVERAGE(Table2[1W Return vs Nifty]))/_xlfn.STDEV.P(Table2[1W Return vs Nifty])</f>
        <v>-0.61770905087034955</v>
      </c>
      <c r="O638">
        <v>307.94</v>
      </c>
      <c r="P638">
        <v>303.011685315992</v>
      </c>
      <c r="Q638">
        <v>319.79801247069997</v>
      </c>
      <c r="R638">
        <v>34.253806334225203</v>
      </c>
      <c r="S638" s="1">
        <f>(Table2[[#This Row],[Close Price]]-Table2[[#This Row],[20D EMA]])/Table2[[#This Row],[20D EMA]]</f>
        <v>-2.8544521660063715E-2</v>
      </c>
      <c r="T638" s="1">
        <f>(Table2[[#This Row],[Close Price]]-Table2[[#This Row],[50D EMA]])/Table2[[#This Row],[50D EMA]]</f>
        <v>-1.2744344535640297E-2</v>
      </c>
      <c r="U638" s="1">
        <f>(Table2[[#This Row],[Close Price]]-Table2[[#This Row],[200D EMA]])/Table2[[#This Row],[200D EMA]]</f>
        <v>-6.4565793611965544E-2</v>
      </c>
      <c r="V638">
        <v>1.9869431493031899</v>
      </c>
      <c r="W638">
        <v>298.14999999999998</v>
      </c>
      <c r="X638">
        <v>304.75</v>
      </c>
      <c r="Y638">
        <v>296.5</v>
      </c>
      <c r="Z638">
        <v>319.55</v>
      </c>
      <c r="AA638">
        <v>296.5</v>
      </c>
      <c r="AB638">
        <v>329.5</v>
      </c>
      <c r="AC638" s="1">
        <f>(Table2[[#This Row],[Close Price]]/Table2[[#This Row],[Day Low]])-1</f>
        <v>3.3540164346805845E-3</v>
      </c>
      <c r="AD638" s="1">
        <f>(Table2[[#This Row],[Day High]]/Table2[[#This Row],[Close Price]])-1</f>
        <v>1.8719705833194045E-2</v>
      </c>
      <c r="AE638" s="1">
        <f>(Table2[[#This Row],[Close Price]]/Table2[[#This Row],[Current Week Low]])-1</f>
        <v>8.9376053962899604E-3</v>
      </c>
      <c r="AF638" s="1">
        <f>(Table2[[#This Row],[Current Week High]]/Table2[[#This Row],[Close Price]])-1</f>
        <v>6.819321410663548E-2</v>
      </c>
      <c r="AG638" s="1">
        <f>(Table2[[#This Row],[Close Price]]/Table2[[#This Row],[Current Month Low]])-1</f>
        <v>8.9376053962899604E-3</v>
      </c>
      <c r="AH638" s="1">
        <f>(Table2[[#This Row],[Current Month High]]/Table2[[#This Row],[Close Price]])-1</f>
        <v>0.10145412000668563</v>
      </c>
      <c r="AI638">
        <v>37.957546381413998</v>
      </c>
      <c r="AJ638">
        <v>21.8781829293134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-0.06</v>
      </c>
      <c r="AM638" t="s">
        <v>3120</v>
      </c>
      <c r="AN638">
        <v>-1.58</v>
      </c>
      <c r="AO638" t="s">
        <v>3120</v>
      </c>
      <c r="AQ638">
        <f>(Table2[[#This Row],[Sharpe Ratio]]-AVERAGE(Table2[Sharpe Ratio]))/_xlfn.STDEV.P(Table2[Sharpe Ratio])</f>
        <v>-0.72305686320743012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712</v>
      </c>
      <c r="AT638">
        <f>_xlfn.RANK.AVG(Table2[[#This Row],[6M Return vs Nifty Z-Score]],Table2[6M Return vs Nifty Z-Score])</f>
        <v>505</v>
      </c>
      <c r="AU638">
        <f>_xlfn.RANK.AVG(Table2[[#This Row],[Sharpe Ratio Z-Score]],Table2[Sharpe Ratio Z-Score])</f>
        <v>548.5</v>
      </c>
      <c r="AV638">
        <f>(Table2[[#This Row],[Rank 1Y]]+Table2[[#This Row],[Rank 6M]]+Table2[[#This Row],[Rank Sharpe]])/3</f>
        <v>588.5</v>
      </c>
    </row>
    <row r="639" spans="1:48" x14ac:dyDescent="0.3">
      <c r="A639" t="s">
        <v>1571</v>
      </c>
      <c r="B639" t="s">
        <v>1572</v>
      </c>
      <c r="C639" t="s">
        <v>3078</v>
      </c>
      <c r="D639" t="s">
        <v>920</v>
      </c>
      <c r="E639">
        <v>5938.4090350199904</v>
      </c>
      <c r="F639">
        <v>129.47</v>
      </c>
      <c r="G639">
        <v>-17.8206467578458</v>
      </c>
      <c r="H639">
        <f>(Table2[[#This Row],[1Y Return vs Nifty]]-AVERAGE(Table2[1Y Return vs Nifty]))/_xlfn.STDEV.P(Table2[1Y Return vs Nifty])</f>
        <v>-0.77990696116402225</v>
      </c>
      <c r="I639">
        <v>-6.7371061857878898</v>
      </c>
      <c r="J639">
        <f>(Table2[[#This Row],[1M Return vs Nifty]]-AVERAGE(Table2[1M Return vs Nifty]))/_xlfn.STDEV.P(Table2[1M Return vs Nifty])</f>
        <v>-0.50851673284565302</v>
      </c>
      <c r="K639">
        <v>-41.8267512493263</v>
      </c>
      <c r="L639">
        <f>(Table2[[#This Row],[6M Return vs Nifty]]-AVERAGE(Table2[6M Return vs Nifty]))/_xlfn.STDEV.P(Table2[6M Return vs Nifty])</f>
        <v>-1.6228219599137383</v>
      </c>
      <c r="M639">
        <v>-2.92172434773989</v>
      </c>
      <c r="N639">
        <f>(Table2[[#This Row],[1W Return vs Nifty]]-AVERAGE(Table2[1W Return vs Nifty]))/_xlfn.STDEV.P(Table2[1W Return vs Nifty])</f>
        <v>-0.4367887820962284</v>
      </c>
      <c r="O639">
        <v>134.86000000000001</v>
      </c>
      <c r="P639">
        <v>140.378393838634</v>
      </c>
      <c r="Q639">
        <v>154.44751660291701</v>
      </c>
      <c r="R639">
        <v>31.710312394756599</v>
      </c>
      <c r="S639" s="1">
        <f>(Table2[[#This Row],[Close Price]]-Table2[[#This Row],[20D EMA]])/Table2[[#This Row],[20D EMA]]</f>
        <v>-3.9967373572593903E-2</v>
      </c>
      <c r="T639" s="1">
        <f>(Table2[[#This Row],[Close Price]]-Table2[[#This Row],[50D EMA]])/Table2[[#This Row],[50D EMA]]</f>
        <v>-7.7707071154933416E-2</v>
      </c>
      <c r="U639" s="1">
        <f>(Table2[[#This Row],[Close Price]]-Table2[[#This Row],[200D EMA]])/Table2[[#This Row],[200D EMA]]</f>
        <v>-0.16172171072930844</v>
      </c>
      <c r="V639">
        <v>0.86083999453441395</v>
      </c>
      <c r="W639">
        <v>128.99</v>
      </c>
      <c r="X639">
        <v>131.44999999999999</v>
      </c>
      <c r="Y639">
        <v>127.83</v>
      </c>
      <c r="Z639">
        <v>135</v>
      </c>
      <c r="AA639">
        <v>127.83</v>
      </c>
      <c r="AB639">
        <v>140.69999999999999</v>
      </c>
      <c r="AC639" s="1">
        <f>(Table2[[#This Row],[Close Price]]/Table2[[#This Row],[Day Low]])-1</f>
        <v>3.721218699123785E-3</v>
      </c>
      <c r="AD639" s="1">
        <f>(Table2[[#This Row],[Day High]]/Table2[[#This Row],[Close Price]])-1</f>
        <v>1.5293118096856295E-2</v>
      </c>
      <c r="AE639" s="1">
        <f>(Table2[[#This Row],[Close Price]]/Table2[[#This Row],[Current Week Low]])-1</f>
        <v>1.2829539231792308E-2</v>
      </c>
      <c r="AF639" s="1">
        <f>(Table2[[#This Row],[Current Week High]]/Table2[[#This Row],[Close Price]])-1</f>
        <v>4.2712597512937434E-2</v>
      </c>
      <c r="AG639" s="1">
        <f>(Table2[[#This Row],[Close Price]]/Table2[[#This Row],[Current Month Low]])-1</f>
        <v>1.2829539231792308E-2</v>
      </c>
      <c r="AH639" s="1">
        <f>(Table2[[#This Row],[Current Month High]]/Table2[[#This Row],[Close Price]])-1</f>
        <v>8.6738240519039111E-2</v>
      </c>
      <c r="AI639">
        <v>62.6631652120182</v>
      </c>
      <c r="AJ639">
        <v>9.2573839662447099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-0.24</v>
      </c>
      <c r="AM639" t="s">
        <v>3120</v>
      </c>
      <c r="AN639">
        <v>-5.97</v>
      </c>
      <c r="AO639" t="s">
        <v>3120</v>
      </c>
      <c r="AP639">
        <v>2.8152870013378E-2</v>
      </c>
      <c r="AQ639">
        <f>(Table2[[#This Row],[Sharpe Ratio]]-AVERAGE(Table2[Sharpe Ratio]))/_xlfn.STDEV.P(Table2[Sharpe Ratio])</f>
        <v>-0.39555771349996555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604</v>
      </c>
      <c r="AT639">
        <f>_xlfn.RANK.AVG(Table2[[#This Row],[6M Return vs Nifty Z-Score]],Table2[6M Return vs Nifty Z-Score])</f>
        <v>720</v>
      </c>
      <c r="AU639">
        <f>_xlfn.RANK.AVG(Table2[[#This Row],[Sharpe Ratio Z-Score]],Table2[Sharpe Ratio Z-Score])</f>
        <v>443</v>
      </c>
      <c r="AV639">
        <f>(Table2[[#This Row],[Rank 1Y]]+Table2[[#This Row],[Rank 6M]]+Table2[[#This Row],[Rank Sharpe]])/3</f>
        <v>589</v>
      </c>
    </row>
    <row r="640" spans="1:48" x14ac:dyDescent="0.3">
      <c r="A640" t="s">
        <v>693</v>
      </c>
      <c r="B640" t="s">
        <v>694</v>
      </c>
      <c r="C640" t="s">
        <v>3076</v>
      </c>
      <c r="D640" t="s">
        <v>530</v>
      </c>
      <c r="E640">
        <v>24208.536022110002</v>
      </c>
      <c r="F640">
        <v>747.45</v>
      </c>
      <c r="G640">
        <v>-4.7073592504236599</v>
      </c>
      <c r="H640">
        <f>(Table2[[#This Row],[1Y Return vs Nifty]]-AVERAGE(Table2[1Y Return vs Nifty]))/_xlfn.STDEV.P(Table2[1Y Return vs Nifty])</f>
        <v>-0.58053911933815205</v>
      </c>
      <c r="I640">
        <v>-4.7578383095880401</v>
      </c>
      <c r="J640">
        <f>(Table2[[#This Row],[1M Return vs Nifty]]-AVERAGE(Table2[1M Return vs Nifty]))/_xlfn.STDEV.P(Table2[1M Return vs Nifty])</f>
        <v>-0.3226644045912902</v>
      </c>
      <c r="K640">
        <v>-18.958685781096001</v>
      </c>
      <c r="L640">
        <f>(Table2[[#This Row],[6M Return vs Nifty]]-AVERAGE(Table2[6M Return vs Nifty]))/_xlfn.STDEV.P(Table2[6M Return vs Nifty])</f>
        <v>-0.84227862104154005</v>
      </c>
      <c r="M640">
        <v>-1.4618407002146201</v>
      </c>
      <c r="N640">
        <f>(Table2[[#This Row],[1W Return vs Nifty]]-AVERAGE(Table2[1W Return vs Nifty]))/_xlfn.STDEV.P(Table2[1W Return vs Nifty])</f>
        <v>-0.14751361732283974</v>
      </c>
      <c r="O640">
        <v>759.96</v>
      </c>
      <c r="P640">
        <v>756.377766245884</v>
      </c>
      <c r="Q640">
        <v>723.49900684101397</v>
      </c>
      <c r="R640">
        <v>36.455440407371299</v>
      </c>
      <c r="S640" s="1">
        <f>(Table2[[#This Row],[Close Price]]-Table2[[#This Row],[20D EMA]])/Table2[[#This Row],[20D EMA]]</f>
        <v>-1.6461392704879192E-2</v>
      </c>
      <c r="T640" s="1">
        <f>(Table2[[#This Row],[Close Price]]-Table2[[#This Row],[50D EMA]])/Table2[[#This Row],[50D EMA]]</f>
        <v>-1.1803316602225073E-2</v>
      </c>
      <c r="U640" s="1">
        <f>(Table2[[#This Row],[Close Price]]-Table2[[#This Row],[200D EMA]])/Table2[[#This Row],[200D EMA]]</f>
        <v>3.3104389822955507E-2</v>
      </c>
      <c r="V640">
        <v>0.59332873266125596</v>
      </c>
      <c r="W640">
        <v>746</v>
      </c>
      <c r="X640">
        <v>753.3</v>
      </c>
      <c r="Y640">
        <v>723</v>
      </c>
      <c r="Z640">
        <v>760.1</v>
      </c>
      <c r="AA640">
        <v>723</v>
      </c>
      <c r="AB640">
        <v>780</v>
      </c>
      <c r="AC640" s="1">
        <f>(Table2[[#This Row],[Close Price]]/Table2[[#This Row],[Day Low]])-1</f>
        <v>1.9436997319035587E-3</v>
      </c>
      <c r="AD640" s="1">
        <f>(Table2[[#This Row],[Day High]]/Table2[[#This Row],[Close Price]])-1</f>
        <v>7.8266104756170574E-3</v>
      </c>
      <c r="AE640" s="1">
        <f>(Table2[[#This Row],[Close Price]]/Table2[[#This Row],[Current Week Low]])-1</f>
        <v>3.3817427385892218E-2</v>
      </c>
      <c r="AF640" s="1">
        <f>(Table2[[#This Row],[Current Week High]]/Table2[[#This Row],[Close Price]])-1</f>
        <v>1.6924208977189048E-2</v>
      </c>
      <c r="AG640" s="1">
        <f>(Table2[[#This Row],[Close Price]]/Table2[[#This Row],[Current Month Low]])-1</f>
        <v>3.3817427385892218E-2</v>
      </c>
      <c r="AH640" s="1">
        <f>(Table2[[#This Row],[Current Month High]]/Table2[[#This Row],[Close Price]])-1</f>
        <v>4.3548063415613125E-2</v>
      </c>
      <c r="AI640">
        <v>15.920797377751001</v>
      </c>
      <c r="AJ640">
        <v>22.966192317183499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-0.03</v>
      </c>
      <c r="AM640" t="s">
        <v>3120</v>
      </c>
      <c r="AN640">
        <v>-3.86</v>
      </c>
      <c r="AO640" t="s">
        <v>3120</v>
      </c>
      <c r="AP640">
        <v>-4.0548666481626E-2</v>
      </c>
      <c r="AQ640">
        <f>(Table2[[#This Row],[Sharpe Ratio]]-AVERAGE(Table2[Sharpe Ratio]))/_xlfn.STDEV.P(Table2[Sharpe Ratio])</f>
        <v>-1.1947549099143451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-3.0877506722081671</v>
      </c>
      <c r="AS640">
        <f>_xlfn.RANK.AVG(Table2[[#This Row],[1Y Return vs Nifty Z-Score]],Table2[1Y Return vs Nifty Z-Score])</f>
        <v>527</v>
      </c>
      <c r="AT640">
        <f>_xlfn.RANK.AVG(Table2[[#This Row],[6M Return vs Nifty Z-Score]],Table2[6M Return vs Nifty Z-Score])</f>
        <v>600</v>
      </c>
      <c r="AU640">
        <f>_xlfn.RANK.AVG(Table2[[#This Row],[Sharpe Ratio Z-Score]],Table2[Sharpe Ratio Z-Score])</f>
        <v>644</v>
      </c>
      <c r="AV640">
        <f>(Table2[[#This Row],[Rank 1Y]]+Table2[[#This Row],[Rank 6M]]+Table2[[#This Row],[Rank Sharpe]])/3</f>
        <v>590.33333333333337</v>
      </c>
    </row>
    <row r="641" spans="1:48" x14ac:dyDescent="0.3">
      <c r="A641" t="s">
        <v>1411</v>
      </c>
      <c r="B641" t="s">
        <v>1412</v>
      </c>
      <c r="C641" t="s">
        <v>3090</v>
      </c>
      <c r="D641" t="s">
        <v>533</v>
      </c>
      <c r="E641">
        <v>7407.7668203550002</v>
      </c>
      <c r="F641">
        <v>267.85000000000002</v>
      </c>
      <c r="G641">
        <v>-22.717136008150501</v>
      </c>
      <c r="H641">
        <f>(Table2[[#This Row],[1Y Return vs Nifty]]-AVERAGE(Table2[1Y Return vs Nifty]))/_xlfn.STDEV.P(Table2[1Y Return vs Nifty])</f>
        <v>-0.85435072622326391</v>
      </c>
      <c r="I641">
        <v>-4.1425149693375403</v>
      </c>
      <c r="J641">
        <f>(Table2[[#This Row],[1M Return vs Nifty]]-AVERAGE(Table2[1M Return vs Nifty]))/_xlfn.STDEV.P(Table2[1M Return vs Nifty])</f>
        <v>-0.26488583060949344</v>
      </c>
      <c r="K641">
        <v>-8.33040934128835</v>
      </c>
      <c r="L641">
        <f>(Table2[[#This Row],[6M Return vs Nifty]]-AVERAGE(Table2[6M Return vs Nifty]))/_xlfn.STDEV.P(Table2[6M Return vs Nifty])</f>
        <v>-0.47950939640777052</v>
      </c>
      <c r="M641">
        <v>7.25940580172806</v>
      </c>
      <c r="N641">
        <f>(Table2[[#This Row],[1W Return vs Nifty]]-AVERAGE(Table2[1W Return vs Nifty]))/_xlfn.STDEV.P(Table2[1W Return vs Nifty])</f>
        <v>1.5805967174667956</v>
      </c>
      <c r="O641">
        <v>259.05</v>
      </c>
      <c r="P641">
        <v>257.23349984333498</v>
      </c>
      <c r="Q641">
        <v>260.06091867646398</v>
      </c>
      <c r="R641">
        <v>62.292414820273102</v>
      </c>
      <c r="S641" s="1">
        <f>(Table2[[#This Row],[Close Price]]-Table2[[#This Row],[20D EMA]])/Table2[[#This Row],[20D EMA]]</f>
        <v>3.397027600849261E-2</v>
      </c>
      <c r="T641" s="1">
        <f>(Table2[[#This Row],[Close Price]]-Table2[[#This Row],[50D EMA]])/Table2[[#This Row],[50D EMA]]</f>
        <v>4.1271841199264067E-2</v>
      </c>
      <c r="U641" s="1">
        <f>(Table2[[#This Row],[Close Price]]-Table2[[#This Row],[200D EMA]])/Table2[[#This Row],[200D EMA]]</f>
        <v>2.9950987496226843E-2</v>
      </c>
      <c r="V641">
        <v>1.57869868396377</v>
      </c>
      <c r="W641">
        <v>262.8</v>
      </c>
      <c r="X641">
        <v>275</v>
      </c>
      <c r="Y641">
        <v>240.05</v>
      </c>
      <c r="Z641">
        <v>279</v>
      </c>
      <c r="AA641">
        <v>240.05</v>
      </c>
      <c r="AB641">
        <v>279</v>
      </c>
      <c r="AC641" s="1">
        <f>(Table2[[#This Row],[Close Price]]/Table2[[#This Row],[Day Low]])-1</f>
        <v>1.9216133942161484E-2</v>
      </c>
      <c r="AD641" s="1">
        <f>(Table2[[#This Row],[Day High]]/Table2[[#This Row],[Close Price]])-1</f>
        <v>2.6694045174537884E-2</v>
      </c>
      <c r="AE641" s="1">
        <f>(Table2[[#This Row],[Close Price]]/Table2[[#This Row],[Current Week Low]])-1</f>
        <v>0.11580920641533021</v>
      </c>
      <c r="AF641" s="1">
        <f>(Table2[[#This Row],[Current Week High]]/Table2[[#This Row],[Close Price]])-1</f>
        <v>4.1627776740712941E-2</v>
      </c>
      <c r="AG641" s="1">
        <f>(Table2[[#This Row],[Close Price]]/Table2[[#This Row],[Current Month Low]])-1</f>
        <v>0.11580920641533021</v>
      </c>
      <c r="AH641" s="1">
        <f>(Table2[[#This Row],[Current Month High]]/Table2[[#This Row],[Close Price]])-1</f>
        <v>4.1627776740712941E-2</v>
      </c>
      <c r="AI641">
        <v>19.824528654097399</v>
      </c>
      <c r="AJ641">
        <v>21.75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0.01</v>
      </c>
      <c r="AM641" t="s">
        <v>3121</v>
      </c>
      <c r="AN641">
        <v>1.96</v>
      </c>
      <c r="AO641" t="s">
        <v>3121</v>
      </c>
      <c r="AP641">
        <v>-5.2893309633426998E-2</v>
      </c>
      <c r="AQ641">
        <f>(Table2[[#This Row],[Sharpe Ratio]]-AVERAGE(Table2[Sharpe Ratio]))/_xlfn.STDEV.P(Table2[Sharpe Ratio])</f>
        <v>-1.3383587461745832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630</v>
      </c>
      <c r="AT641">
        <f>_xlfn.RANK.AVG(Table2[[#This Row],[6M Return vs Nifty Z-Score]],Table2[6M Return vs Nifty Z-Score])</f>
        <v>476</v>
      </c>
      <c r="AU641">
        <f>_xlfn.RANK.AVG(Table2[[#This Row],[Sharpe Ratio Z-Score]],Table2[Sharpe Ratio Z-Score])</f>
        <v>666</v>
      </c>
      <c r="AV641">
        <f>(Table2[[#This Row],[Rank 1Y]]+Table2[[#This Row],[Rank 6M]]+Table2[[#This Row],[Rank Sharpe]])/3</f>
        <v>590.66666666666663</v>
      </c>
    </row>
    <row r="642" spans="1:48" x14ac:dyDescent="0.3">
      <c r="A642" t="s">
        <v>912</v>
      </c>
      <c r="B642" t="s">
        <v>913</v>
      </c>
      <c r="C642" t="s">
        <v>3083</v>
      </c>
      <c r="D642" t="s">
        <v>136</v>
      </c>
      <c r="E642">
        <v>16062.65066385</v>
      </c>
      <c r="F642">
        <v>54.81</v>
      </c>
      <c r="G642">
        <v>-7.1274604191658497</v>
      </c>
      <c r="H642">
        <f>(Table2[[#This Row],[1Y Return vs Nifty]]-AVERAGE(Table2[1Y Return vs Nifty]))/_xlfn.STDEV.P(Table2[1Y Return vs Nifty])</f>
        <v>-0.6173331228814517</v>
      </c>
      <c r="I642">
        <v>-4.1199179048727403</v>
      </c>
      <c r="J642">
        <f>(Table2[[#This Row],[1M Return vs Nifty]]-AVERAGE(Table2[1M Return vs Nifty]))/_xlfn.STDEV.P(Table2[1M Return vs Nifty])</f>
        <v>-0.2627639768205256</v>
      </c>
      <c r="K642">
        <v>-29.570027389951601</v>
      </c>
      <c r="L642">
        <f>(Table2[[#This Row],[6M Return vs Nifty]]-AVERAGE(Table2[6M Return vs Nifty]))/_xlfn.STDEV.P(Table2[6M Return vs Nifty])</f>
        <v>-1.2044698182285665</v>
      </c>
      <c r="M642">
        <v>-1.2505747670760301</v>
      </c>
      <c r="N642">
        <f>(Table2[[#This Row],[1W Return vs Nifty]]-AVERAGE(Table2[1W Return vs Nifty]))/_xlfn.STDEV.P(Table2[1W Return vs Nifty])</f>
        <v>-0.10565138554617244</v>
      </c>
      <c r="O642">
        <v>56.78</v>
      </c>
      <c r="P642">
        <v>58.044757605244897</v>
      </c>
      <c r="Q642">
        <v>56.020663966131998</v>
      </c>
      <c r="R642">
        <v>36.763676656896699</v>
      </c>
      <c r="S642" s="1">
        <f>(Table2[[#This Row],[Close Price]]-Table2[[#This Row],[20D EMA]])/Table2[[#This Row],[20D EMA]]</f>
        <v>-3.4695315251849219E-2</v>
      </c>
      <c r="T642" s="1">
        <f>(Table2[[#This Row],[Close Price]]-Table2[[#This Row],[50D EMA]])/Table2[[#This Row],[50D EMA]]</f>
        <v>-5.5728677984049381E-2</v>
      </c>
      <c r="U642" s="1">
        <f>(Table2[[#This Row],[Close Price]]-Table2[[#This Row],[200D EMA]])/Table2[[#This Row],[200D EMA]]</f>
        <v>-2.1611024940081363E-2</v>
      </c>
      <c r="V642">
        <v>0.65492223790190796</v>
      </c>
      <c r="W642">
        <v>54.52</v>
      </c>
      <c r="X642">
        <v>56.09</v>
      </c>
      <c r="Y642">
        <v>53.75</v>
      </c>
      <c r="Z642">
        <v>56.89</v>
      </c>
      <c r="AA642">
        <v>53.75</v>
      </c>
      <c r="AB642">
        <v>59.59</v>
      </c>
      <c r="AC642" s="1">
        <f>(Table2[[#This Row],[Close Price]]/Table2[[#This Row],[Day Low]])-1</f>
        <v>5.3191489361701372E-3</v>
      </c>
      <c r="AD642" s="1">
        <f>(Table2[[#This Row],[Day High]]/Table2[[#This Row],[Close Price]])-1</f>
        <v>2.3353402663747413E-2</v>
      </c>
      <c r="AE642" s="1">
        <f>(Table2[[#This Row],[Close Price]]/Table2[[#This Row],[Current Week Low]])-1</f>
        <v>1.9720930232558276E-2</v>
      </c>
      <c r="AF642" s="1">
        <f>(Table2[[#This Row],[Current Week High]]/Table2[[#This Row],[Close Price]])-1</f>
        <v>3.7949279328589602E-2</v>
      </c>
      <c r="AG642" s="1">
        <f>(Table2[[#This Row],[Close Price]]/Table2[[#This Row],[Current Month Low]])-1</f>
        <v>1.9720930232558276E-2</v>
      </c>
      <c r="AH642" s="1">
        <f>(Table2[[#This Row],[Current Month High]]/Table2[[#This Row],[Close Price]])-1</f>
        <v>8.7210363072432129E-2</v>
      </c>
      <c r="AI642">
        <v>34.464513774858503</v>
      </c>
      <c r="AJ642">
        <v>40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-0.08</v>
      </c>
      <c r="AM642" t="s">
        <v>3120</v>
      </c>
      <c r="AN642">
        <v>-4.1100000000000003</v>
      </c>
      <c r="AO642" t="s">
        <v>3120</v>
      </c>
      <c r="AQ642">
        <f>(Table2[[#This Row],[Sharpe Ratio]]-AVERAGE(Table2[Sharpe Ratio]))/_xlfn.STDEV.P(Table2[Sharpe Ratio])</f>
        <v>-0.72305686320743012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539</v>
      </c>
      <c r="AT642">
        <f>_xlfn.RANK.AVG(Table2[[#This Row],[6M Return vs Nifty Z-Score]],Table2[6M Return vs Nifty Z-Score])</f>
        <v>688</v>
      </c>
      <c r="AU642">
        <f>_xlfn.RANK.AVG(Table2[[#This Row],[Sharpe Ratio Z-Score]],Table2[Sharpe Ratio Z-Score])</f>
        <v>548.5</v>
      </c>
      <c r="AV642">
        <f>(Table2[[#This Row],[Rank 1Y]]+Table2[[#This Row],[Rank 6M]]+Table2[[#This Row],[Rank Sharpe]])/3</f>
        <v>591.83333333333337</v>
      </c>
    </row>
    <row r="643" spans="1:48" x14ac:dyDescent="0.3">
      <c r="A643" t="s">
        <v>2202</v>
      </c>
      <c r="B643" t="s">
        <v>2203</v>
      </c>
      <c r="C643" t="s">
        <v>3092</v>
      </c>
      <c r="D643" t="s">
        <v>1851</v>
      </c>
      <c r="E643">
        <v>2504.9281121560002</v>
      </c>
      <c r="F643">
        <v>52.54</v>
      </c>
      <c r="G643">
        <v>-3.3362461010314299</v>
      </c>
      <c r="H643">
        <f>(Table2[[#This Row],[1Y Return vs Nifty]]-AVERAGE(Table2[1Y Return vs Nifty]))/_xlfn.STDEV.P(Table2[1Y Return vs Nifty])</f>
        <v>-0.55969340316372362</v>
      </c>
      <c r="I643">
        <v>-6.4832899687693599</v>
      </c>
      <c r="J643">
        <f>(Table2[[#This Row],[1M Return vs Nifty]]-AVERAGE(Table2[1M Return vs Nifty]))/_xlfn.STDEV.P(Table2[1M Return vs Nifty])</f>
        <v>-0.48468350872837068</v>
      </c>
      <c r="K643">
        <v>-25.239130128304101</v>
      </c>
      <c r="L643">
        <f>(Table2[[#This Row],[6M Return vs Nifty]]-AVERAGE(Table2[6M Return vs Nifty]))/_xlfn.STDEV.P(Table2[6M Return vs Nifty])</f>
        <v>-1.0566456389767129</v>
      </c>
      <c r="M643">
        <v>-3.05504545699565</v>
      </c>
      <c r="N643">
        <f>(Table2[[#This Row],[1W Return vs Nifty]]-AVERAGE(Table2[1W Return vs Nifty]))/_xlfn.STDEV.P(Table2[1W Return vs Nifty])</f>
        <v>-0.46320628866471908</v>
      </c>
      <c r="O643">
        <v>53.65</v>
      </c>
      <c r="P643">
        <v>53.498946733270103</v>
      </c>
      <c r="Q643">
        <v>51.815038971077797</v>
      </c>
      <c r="R643">
        <v>44.288549231477504</v>
      </c>
      <c r="S643" s="1">
        <f>(Table2[[#This Row],[Close Price]]-Table2[[#This Row],[20D EMA]])/Table2[[#This Row],[20D EMA]]</f>
        <v>-2.0689655172413782E-2</v>
      </c>
      <c r="T643" s="1">
        <f>(Table2[[#This Row],[Close Price]]-Table2[[#This Row],[50D EMA]])/Table2[[#This Row],[50D EMA]]</f>
        <v>-1.7924590890567017E-2</v>
      </c>
      <c r="U643" s="1">
        <f>(Table2[[#This Row],[Close Price]]-Table2[[#This Row],[200D EMA]])/Table2[[#This Row],[200D EMA]]</f>
        <v>1.399132459066299E-2</v>
      </c>
      <c r="V643">
        <v>1.1668479270488801</v>
      </c>
      <c r="W643">
        <v>52.05</v>
      </c>
      <c r="X643">
        <v>53.9</v>
      </c>
      <c r="Y643">
        <v>50.15</v>
      </c>
      <c r="Z643">
        <v>54</v>
      </c>
      <c r="AA643">
        <v>50.15</v>
      </c>
      <c r="AB643">
        <v>58.14</v>
      </c>
      <c r="AC643" s="1">
        <f>(Table2[[#This Row],[Close Price]]/Table2[[#This Row],[Day Low]])-1</f>
        <v>9.4140249759846473E-3</v>
      </c>
      <c r="AD643" s="1">
        <f>(Table2[[#This Row],[Day High]]/Table2[[#This Row],[Close Price]])-1</f>
        <v>2.5885039969546941E-2</v>
      </c>
      <c r="AE643" s="1">
        <f>(Table2[[#This Row],[Close Price]]/Table2[[#This Row],[Current Week Low]])-1</f>
        <v>4.7657028913260291E-2</v>
      </c>
      <c r="AF643" s="1">
        <f>(Table2[[#This Row],[Current Week High]]/Table2[[#This Row],[Close Price]])-1</f>
        <v>2.7788351732013661E-2</v>
      </c>
      <c r="AG643" s="1">
        <f>(Table2[[#This Row],[Close Price]]/Table2[[#This Row],[Current Month Low]])-1</f>
        <v>4.7657028913260291E-2</v>
      </c>
      <c r="AH643" s="1">
        <f>(Table2[[#This Row],[Current Month High]]/Table2[[#This Row],[Close Price]])-1</f>
        <v>0.10658545869813474</v>
      </c>
      <c r="AI643">
        <v>32.0898363151884</v>
      </c>
      <c r="AJ643">
        <v>29.090909090909001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-0.1</v>
      </c>
      <c r="AM643" t="s">
        <v>3120</v>
      </c>
      <c r="AN643">
        <v>-3.35</v>
      </c>
      <c r="AO643" t="s">
        <v>3120</v>
      </c>
      <c r="AP643">
        <v>-1.9973147397184001E-2</v>
      </c>
      <c r="AQ643">
        <f>(Table2[[#This Row],[Sharpe Ratio]]-AVERAGE(Table2[Sharpe Ratio]))/_xlfn.STDEV.P(Table2[Sharpe Ratio])</f>
        <v>-0.95540222573889855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-3.5196310652724252</v>
      </c>
      <c r="AS643">
        <f>_xlfn.RANK.AVG(Table2[[#This Row],[1Y Return vs Nifty Z-Score]],Table2[1Y Return vs Nifty Z-Score])</f>
        <v>508</v>
      </c>
      <c r="AT643">
        <f>_xlfn.RANK.AVG(Table2[[#This Row],[6M Return vs Nifty Z-Score]],Table2[6M Return vs Nifty Z-Score])</f>
        <v>661</v>
      </c>
      <c r="AU643">
        <f>_xlfn.RANK.AVG(Table2[[#This Row],[Sharpe Ratio Z-Score]],Table2[Sharpe Ratio Z-Score])</f>
        <v>607</v>
      </c>
      <c r="AV643">
        <f>(Table2[[#This Row],[Rank 1Y]]+Table2[[#This Row],[Rank 6M]]+Table2[[#This Row],[Rank Sharpe]])/3</f>
        <v>592</v>
      </c>
    </row>
    <row r="644" spans="1:48" x14ac:dyDescent="0.3">
      <c r="A644" t="s">
        <v>257</v>
      </c>
      <c r="B644" t="s">
        <v>258</v>
      </c>
      <c r="C644" t="s">
        <v>3076</v>
      </c>
      <c r="D644" t="s">
        <v>24</v>
      </c>
      <c r="E644">
        <v>105117.73317504</v>
      </c>
      <c r="F644">
        <v>1349.8</v>
      </c>
      <c r="G644">
        <v>-28.2820073785097</v>
      </c>
      <c r="H644">
        <f>(Table2[[#This Row],[1Y Return vs Nifty]]-AVERAGE(Table2[1Y Return vs Nifty]))/_xlfn.STDEV.P(Table2[1Y Return vs Nifty])</f>
        <v>-0.93895623758104751</v>
      </c>
      <c r="I644">
        <v>-6.5284169337708198</v>
      </c>
      <c r="J644">
        <f>(Table2[[#This Row],[1M Return vs Nifty]]-AVERAGE(Table2[1M Return vs Nifty]))/_xlfn.STDEV.P(Table2[1M Return vs Nifty])</f>
        <v>-0.48892090964485357</v>
      </c>
      <c r="K644">
        <v>-21.048148909284201</v>
      </c>
      <c r="L644">
        <f>(Table2[[#This Row],[6M Return vs Nifty]]-AVERAGE(Table2[6M Return vs Nifty]))/_xlfn.STDEV.P(Table2[6M Return vs Nifty])</f>
        <v>-0.91359713850827262</v>
      </c>
      <c r="M644">
        <v>-2.7594943851124101</v>
      </c>
      <c r="N644">
        <f>(Table2[[#This Row],[1W Return vs Nifty]]-AVERAGE(Table2[1W Return vs Nifty]))/_xlfn.STDEV.P(Table2[1W Return vs Nifty])</f>
        <v>-0.40464300167749639</v>
      </c>
      <c r="O644">
        <v>1400.6</v>
      </c>
      <c r="P644">
        <v>1431.6145674453301</v>
      </c>
      <c r="Q644">
        <v>1449.9618528250001</v>
      </c>
      <c r="R644">
        <v>24.644542292037599</v>
      </c>
      <c r="S644" s="1">
        <f>(Table2[[#This Row],[Close Price]]-Table2[[#This Row],[20D EMA]])/Table2[[#This Row],[20D EMA]]</f>
        <v>-3.6270169927174037E-2</v>
      </c>
      <c r="T644" s="1">
        <f>(Table2[[#This Row],[Close Price]]-Table2[[#This Row],[50D EMA]])/Table2[[#This Row],[50D EMA]]</f>
        <v>-5.7148459722176172E-2</v>
      </c>
      <c r="U644" s="1">
        <f>(Table2[[#This Row],[Close Price]]-Table2[[#This Row],[200D EMA]])/Table2[[#This Row],[200D EMA]]</f>
        <v>-6.9078957235910746E-2</v>
      </c>
      <c r="V644">
        <v>1.03418326347288</v>
      </c>
      <c r="W644">
        <v>1338.05</v>
      </c>
      <c r="X644">
        <v>1367</v>
      </c>
      <c r="Y644">
        <v>1329.2</v>
      </c>
      <c r="Z644">
        <v>1407.3</v>
      </c>
      <c r="AA644">
        <v>1329.2</v>
      </c>
      <c r="AB644">
        <v>1440</v>
      </c>
      <c r="AC644" s="1">
        <f>(Table2[[#This Row],[Close Price]]/Table2[[#This Row],[Day Low]])-1</f>
        <v>8.7814356713127317E-3</v>
      </c>
      <c r="AD644" s="1">
        <f>(Table2[[#This Row],[Day High]]/Table2[[#This Row],[Close Price]])-1</f>
        <v>1.274262853756114E-2</v>
      </c>
      <c r="AE644" s="1">
        <f>(Table2[[#This Row],[Close Price]]/Table2[[#This Row],[Current Week Low]])-1</f>
        <v>1.5498043936202244E-2</v>
      </c>
      <c r="AF644" s="1">
        <f>(Table2[[#This Row],[Current Week High]]/Table2[[#This Row],[Close Price]])-1</f>
        <v>4.2598903541265276E-2</v>
      </c>
      <c r="AG644" s="1">
        <f>(Table2[[#This Row],[Close Price]]/Table2[[#This Row],[Current Month Low]])-1</f>
        <v>1.5498043936202244E-2</v>
      </c>
      <c r="AH644" s="1">
        <f>(Table2[[#This Row],[Current Month High]]/Table2[[#This Row],[Close Price]])-1</f>
        <v>6.6824714772558913E-2</v>
      </c>
      <c r="AI644">
        <v>25.5371166098681</v>
      </c>
      <c r="AJ644">
        <v>1.5498043936202199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-0.09</v>
      </c>
      <c r="AM644" t="s">
        <v>3120</v>
      </c>
      <c r="AN644">
        <v>-3.35</v>
      </c>
      <c r="AO644" t="s">
        <v>3120</v>
      </c>
      <c r="AP644">
        <v>6.0764765420819999E-3</v>
      </c>
      <c r="AQ644">
        <f>(Table2[[#This Row],[Sharpe Ratio]]-AVERAGE(Table2[Sharpe Ratio]))/_xlfn.STDEV.P(Table2[Sharpe Ratio])</f>
        <v>-0.65236989950520152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646</v>
      </c>
      <c r="AT644">
        <f>_xlfn.RANK.AVG(Table2[[#This Row],[6M Return vs Nifty Z-Score]],Table2[6M Return vs Nifty Z-Score])</f>
        <v>623</v>
      </c>
      <c r="AU644">
        <f>_xlfn.RANK.AVG(Table2[[#This Row],[Sharpe Ratio Z-Score]],Table2[Sharpe Ratio Z-Score])</f>
        <v>517</v>
      </c>
      <c r="AV644">
        <f>(Table2[[#This Row],[Rank 1Y]]+Table2[[#This Row],[Rank 6M]]+Table2[[#This Row],[Rank Sharpe]])/3</f>
        <v>595.33333333333337</v>
      </c>
    </row>
    <row r="645" spans="1:48" x14ac:dyDescent="0.3">
      <c r="A645" t="s">
        <v>744</v>
      </c>
      <c r="B645" t="s">
        <v>745</v>
      </c>
      <c r="C645" t="s">
        <v>3076</v>
      </c>
      <c r="D645" t="s">
        <v>413</v>
      </c>
      <c r="E645">
        <v>21741.457069799999</v>
      </c>
      <c r="F645">
        <v>969</v>
      </c>
      <c r="G645">
        <v>-30.9089287862374</v>
      </c>
      <c r="H645">
        <f>(Table2[[#This Row],[1Y Return vs Nifty]]-AVERAGE(Table2[1Y Return vs Nifty]))/_xlfn.STDEV.P(Table2[1Y Return vs Nifty])</f>
        <v>-0.97889463223672935</v>
      </c>
      <c r="I645">
        <v>1.0711728296201</v>
      </c>
      <c r="J645">
        <f>(Table2[[#This Row],[1M Return vs Nifty]]-AVERAGE(Table2[1M Return vs Nifty]))/_xlfn.STDEV.P(Table2[1M Return vs Nifty])</f>
        <v>0.22467701627915199</v>
      </c>
      <c r="K645">
        <v>-3.2533023815828401</v>
      </c>
      <c r="L645">
        <f>(Table2[[#This Row],[6M Return vs Nifty]]-AVERAGE(Table2[6M Return vs Nifty]))/_xlfn.STDEV.P(Table2[6M Return vs Nifty])</f>
        <v>-0.30621524419164559</v>
      </c>
      <c r="M645">
        <v>-5.2333501735091099</v>
      </c>
      <c r="N645">
        <f>(Table2[[#This Row],[1W Return vs Nifty]]-AVERAGE(Table2[1W Return vs Nifty]))/_xlfn.STDEV.P(Table2[1W Return vs Nifty])</f>
        <v>-0.89483620442153178</v>
      </c>
      <c r="O645">
        <v>971.33</v>
      </c>
      <c r="P645">
        <v>935.36111508652903</v>
      </c>
      <c r="Q645">
        <v>916.08999614761103</v>
      </c>
      <c r="R645">
        <v>46.658363030333</v>
      </c>
      <c r="S645" s="1">
        <f>(Table2[[#This Row],[Close Price]]-Table2[[#This Row],[20D EMA]])/Table2[[#This Row],[20D EMA]]</f>
        <v>-2.3987728166534965E-3</v>
      </c>
      <c r="T645" s="1">
        <f>(Table2[[#This Row],[Close Price]]-Table2[[#This Row],[50D EMA]])/Table2[[#This Row],[50D EMA]]</f>
        <v>3.5963527209872399E-2</v>
      </c>
      <c r="U645" s="1">
        <f>(Table2[[#This Row],[Close Price]]-Table2[[#This Row],[200D EMA]])/Table2[[#This Row],[200D EMA]]</f>
        <v>5.775633843278373E-2</v>
      </c>
      <c r="V645">
        <v>1.2897089062632701</v>
      </c>
      <c r="W645">
        <v>949</v>
      </c>
      <c r="X645">
        <v>977.1</v>
      </c>
      <c r="Y645">
        <v>937.3</v>
      </c>
      <c r="Z645">
        <v>1026.8499999999999</v>
      </c>
      <c r="AA645">
        <v>937.3</v>
      </c>
      <c r="AB645">
        <v>1064</v>
      </c>
      <c r="AC645" s="1">
        <f>(Table2[[#This Row],[Close Price]]/Table2[[#This Row],[Day Low]])-1</f>
        <v>2.1074815595363505E-2</v>
      </c>
      <c r="AD645" s="1">
        <f>(Table2[[#This Row],[Day High]]/Table2[[#This Row],[Close Price]])-1</f>
        <v>8.3591331269350366E-3</v>
      </c>
      <c r="AE645" s="1">
        <f>(Table2[[#This Row],[Close Price]]/Table2[[#This Row],[Current Week Low]])-1</f>
        <v>3.3820548383655336E-2</v>
      </c>
      <c r="AF645" s="1">
        <f>(Table2[[#This Row],[Current Week High]]/Table2[[#This Row],[Close Price]])-1</f>
        <v>5.9700722394220751E-2</v>
      </c>
      <c r="AG645" s="1">
        <f>(Table2[[#This Row],[Close Price]]/Table2[[#This Row],[Current Month Low]])-1</f>
        <v>3.3820548383655336E-2</v>
      </c>
      <c r="AH645" s="1">
        <f>(Table2[[#This Row],[Current Month High]]/Table2[[#This Row],[Close Price]])-1</f>
        <v>9.8039215686274606E-2</v>
      </c>
      <c r="AI645">
        <v>17.641898864809001</v>
      </c>
      <c r="AJ645">
        <v>31.550366549008899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0.1</v>
      </c>
      <c r="AM645" t="s">
        <v>3121</v>
      </c>
      <c r="AN645">
        <v>3.97</v>
      </c>
      <c r="AO645" t="s">
        <v>3121</v>
      </c>
      <c r="AP645">
        <v>-9.4689034232228006E-2</v>
      </c>
      <c r="AQ645">
        <f>(Table2[[#This Row],[Sharpe Ratio]]-AVERAGE(Table2[Sharpe Ratio]))/_xlfn.STDEV.P(Table2[Sharpe Ratio])</f>
        <v>-1.8245636787803972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-3.779832743351152</v>
      </c>
      <c r="AS645">
        <f>_xlfn.RANK.AVG(Table2[[#This Row],[1Y Return vs Nifty Z-Score]],Table2[1Y Return vs Nifty Z-Score])</f>
        <v>655</v>
      </c>
      <c r="AT645">
        <f>_xlfn.RANK.AVG(Table2[[#This Row],[6M Return vs Nifty Z-Score]],Table2[6M Return vs Nifty Z-Score])</f>
        <v>420</v>
      </c>
      <c r="AU645">
        <f>_xlfn.RANK.AVG(Table2[[#This Row],[Sharpe Ratio Z-Score]],Table2[Sharpe Ratio Z-Score])</f>
        <v>711</v>
      </c>
      <c r="AV645">
        <f>(Table2[[#This Row],[Rank 1Y]]+Table2[[#This Row],[Rank 6M]]+Table2[[#This Row],[Rank Sharpe]])/3</f>
        <v>595.33333333333337</v>
      </c>
    </row>
    <row r="646" spans="1:48" x14ac:dyDescent="0.3">
      <c r="A646" t="s">
        <v>1452</v>
      </c>
      <c r="B646" t="s">
        <v>1453</v>
      </c>
      <c r="C646" t="s">
        <v>3086</v>
      </c>
      <c r="D646" t="s">
        <v>819</v>
      </c>
      <c r="E646">
        <v>6999.5604411000004</v>
      </c>
      <c r="F646">
        <v>39.5</v>
      </c>
      <c r="G646">
        <v>-26.707251104078601</v>
      </c>
      <c r="H646">
        <f>(Table2[[#This Row],[1Y Return vs Nifty]]-AVERAGE(Table2[1Y Return vs Nifty]))/_xlfn.STDEV.P(Table2[1Y Return vs Nifty])</f>
        <v>-0.91501443354011747</v>
      </c>
      <c r="I646">
        <v>-4.4671121697692797</v>
      </c>
      <c r="J646">
        <f>(Table2[[#This Row],[1M Return vs Nifty]]-AVERAGE(Table2[1M Return vs Nifty]))/_xlfn.STDEV.P(Table2[1M Return vs Nifty])</f>
        <v>-0.29536535597869895</v>
      </c>
      <c r="K646">
        <v>-34.567911771397597</v>
      </c>
      <c r="L646">
        <f>(Table2[[#This Row],[6M Return vs Nifty]]-AVERAGE(Table2[6M Return vs Nifty]))/_xlfn.STDEV.P(Table2[6M Return vs Nifty])</f>
        <v>-1.3750599089299713</v>
      </c>
      <c r="M646">
        <v>-2.48659258246041</v>
      </c>
      <c r="N646">
        <f>(Table2[[#This Row],[1W Return vs Nifty]]-AVERAGE(Table2[1W Return vs Nifty]))/_xlfn.STDEV.P(Table2[1W Return vs Nifty])</f>
        <v>-0.35056765528743716</v>
      </c>
      <c r="O646">
        <v>40.65</v>
      </c>
      <c r="P646">
        <v>41.629587598862102</v>
      </c>
      <c r="Q646">
        <v>43.260972485188397</v>
      </c>
      <c r="R646">
        <v>35.147159961105999</v>
      </c>
      <c r="S646" s="1">
        <f>(Table2[[#This Row],[Close Price]]-Table2[[#This Row],[20D EMA]])/Table2[[#This Row],[20D EMA]]</f>
        <v>-2.8290282902828996E-2</v>
      </c>
      <c r="T646" s="1">
        <f>(Table2[[#This Row],[Close Price]]-Table2[[#This Row],[50D EMA]])/Table2[[#This Row],[50D EMA]]</f>
        <v>-5.115562564257331E-2</v>
      </c>
      <c r="U646" s="1">
        <f>(Table2[[#This Row],[Close Price]]-Table2[[#This Row],[200D EMA]])/Table2[[#This Row],[200D EMA]]</f>
        <v>-8.693684559393737E-2</v>
      </c>
      <c r="V646">
        <v>1.6361223535298</v>
      </c>
      <c r="W646">
        <v>39.4</v>
      </c>
      <c r="X646">
        <v>39.9</v>
      </c>
      <c r="Y646">
        <v>38.81</v>
      </c>
      <c r="Z646">
        <v>40.56</v>
      </c>
      <c r="AA646">
        <v>38.81</v>
      </c>
      <c r="AB646">
        <v>42.75</v>
      </c>
      <c r="AC646" s="1">
        <f>(Table2[[#This Row],[Close Price]]/Table2[[#This Row],[Day Low]])-1</f>
        <v>2.5380710659899108E-3</v>
      </c>
      <c r="AD646" s="1">
        <f>(Table2[[#This Row],[Day High]]/Table2[[#This Row],[Close Price]])-1</f>
        <v>1.0126582278481067E-2</v>
      </c>
      <c r="AE646" s="1">
        <f>(Table2[[#This Row],[Close Price]]/Table2[[#This Row],[Current Week Low]])-1</f>
        <v>1.7778922958000543E-2</v>
      </c>
      <c r="AF646" s="1">
        <f>(Table2[[#This Row],[Current Week High]]/Table2[[#This Row],[Close Price]])-1</f>
        <v>2.6835443037974693E-2</v>
      </c>
      <c r="AG646" s="1">
        <f>(Table2[[#This Row],[Close Price]]/Table2[[#This Row],[Current Month Low]])-1</f>
        <v>1.7778922958000543E-2</v>
      </c>
      <c r="AH646" s="1">
        <f>(Table2[[#This Row],[Current Month High]]/Table2[[#This Row],[Close Price]])-1</f>
        <v>8.2278481012658222E-2</v>
      </c>
      <c r="AI646">
        <v>36.708860759493597</v>
      </c>
      <c r="AJ646">
        <v>6.7567567567567499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-0.21</v>
      </c>
      <c r="AM646" t="s">
        <v>3120</v>
      </c>
      <c r="AN646">
        <v>-7.77</v>
      </c>
      <c r="AO646" t="s">
        <v>3120</v>
      </c>
      <c r="AP646">
        <v>2.8423828173514999E-2</v>
      </c>
      <c r="AQ646">
        <f>(Table2[[#This Row],[Sharpe Ratio]]-AVERAGE(Table2[Sharpe Ratio]))/_xlfn.STDEV.P(Table2[Sharpe Ratio])</f>
        <v>-0.39240568789799329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641</v>
      </c>
      <c r="AT646">
        <f>_xlfn.RANK.AVG(Table2[[#This Row],[6M Return vs Nifty Z-Score]],Table2[6M Return vs Nifty Z-Score])</f>
        <v>704</v>
      </c>
      <c r="AU646">
        <f>_xlfn.RANK.AVG(Table2[[#This Row],[Sharpe Ratio Z-Score]],Table2[Sharpe Ratio Z-Score])</f>
        <v>442</v>
      </c>
      <c r="AV646">
        <f>(Table2[[#This Row],[Rank 1Y]]+Table2[[#This Row],[Rank 6M]]+Table2[[#This Row],[Rank Sharpe]])/3</f>
        <v>595.66666666666663</v>
      </c>
    </row>
    <row r="647" spans="1:48" x14ac:dyDescent="0.3">
      <c r="A647" t="s">
        <v>107</v>
      </c>
      <c r="B647" t="s">
        <v>108</v>
      </c>
      <c r="C647" t="s">
        <v>3075</v>
      </c>
      <c r="D647" t="s">
        <v>21</v>
      </c>
      <c r="E647">
        <v>256695.84768913899</v>
      </c>
      <c r="F647">
        <v>491.3</v>
      </c>
      <c r="G647">
        <v>-7.4831018258736499</v>
      </c>
      <c r="H647">
        <f>(Table2[[#This Row],[1Y Return vs Nifty]]-AVERAGE(Table2[1Y Return vs Nifty]))/_xlfn.STDEV.P(Table2[1Y Return vs Nifty])</f>
        <v>-0.62274011633592441</v>
      </c>
      <c r="I647">
        <v>-9.9417118425452191</v>
      </c>
      <c r="J647">
        <f>(Table2[[#This Row],[1M Return vs Nifty]]-AVERAGE(Table2[1M Return vs Nifty]))/_xlfn.STDEV.P(Table2[1M Return vs Nifty])</f>
        <v>-0.80942770584085855</v>
      </c>
      <c r="K647">
        <v>-11.694014461945599</v>
      </c>
      <c r="L647">
        <f>(Table2[[#This Row],[6M Return vs Nifty]]-AVERAGE(Table2[6M Return vs Nifty]))/_xlfn.STDEV.P(Table2[6M Return vs Nifty])</f>
        <v>-0.59431751496825191</v>
      </c>
      <c r="M647">
        <v>-3.7153943575016899</v>
      </c>
      <c r="N647">
        <f>(Table2[[#This Row],[1W Return vs Nifty]]-AVERAGE(Table2[1W Return vs Nifty]))/_xlfn.STDEV.P(Table2[1W Return vs Nifty])</f>
        <v>-0.59405407049008829</v>
      </c>
      <c r="O647">
        <v>509.11</v>
      </c>
      <c r="P647">
        <v>505.07638802234499</v>
      </c>
      <c r="Q647">
        <v>474.540105730253</v>
      </c>
      <c r="R647">
        <v>36.9760805114147</v>
      </c>
      <c r="S647" s="1">
        <f>(Table2[[#This Row],[Close Price]]-Table2[[#This Row],[20D EMA]])/Table2[[#This Row],[20D EMA]]</f>
        <v>-3.4982616723301455E-2</v>
      </c>
      <c r="T647" s="1">
        <f>(Table2[[#This Row],[Close Price]]-Table2[[#This Row],[50D EMA]])/Table2[[#This Row],[50D EMA]]</f>
        <v>-2.7275850443706538E-2</v>
      </c>
      <c r="U647" s="1">
        <f>(Table2[[#This Row],[Close Price]]-Table2[[#This Row],[200D EMA]])/Table2[[#This Row],[200D EMA]]</f>
        <v>3.5318182946741244E-2</v>
      </c>
      <c r="V647">
        <v>0.74117238262282104</v>
      </c>
      <c r="W647">
        <v>489.65</v>
      </c>
      <c r="X647">
        <v>496.45</v>
      </c>
      <c r="Y647">
        <v>480.25</v>
      </c>
      <c r="Z647">
        <v>500.1</v>
      </c>
      <c r="AA647">
        <v>480.25</v>
      </c>
      <c r="AB647">
        <v>526.79999999999995</v>
      </c>
      <c r="AC647" s="1">
        <f>(Table2[[#This Row],[Close Price]]/Table2[[#This Row],[Day Low]])-1</f>
        <v>3.3697539058512582E-3</v>
      </c>
      <c r="AD647" s="1">
        <f>(Table2[[#This Row],[Day High]]/Table2[[#This Row],[Close Price]])-1</f>
        <v>1.048239364950132E-2</v>
      </c>
      <c r="AE647" s="1">
        <f>(Table2[[#This Row],[Close Price]]/Table2[[#This Row],[Current Week Low]])-1</f>
        <v>2.3008849557522248E-2</v>
      </c>
      <c r="AF647" s="1">
        <f>(Table2[[#This Row],[Current Week High]]/Table2[[#This Row],[Close Price]])-1</f>
        <v>1.7911662935070183E-2</v>
      </c>
      <c r="AG647" s="1">
        <f>(Table2[[#This Row],[Close Price]]/Table2[[#This Row],[Current Month Low]])-1</f>
        <v>2.3008849557522248E-2</v>
      </c>
      <c r="AH647" s="1">
        <f>(Table2[[#This Row],[Current Month High]]/Table2[[#This Row],[Close Price]])-1</f>
        <v>7.2257276613067356E-2</v>
      </c>
      <c r="AI647">
        <v>18.033787909627499</v>
      </c>
      <c r="AJ647">
        <v>30.995867217704301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-0.08</v>
      </c>
      <c r="AM647" t="s">
        <v>3120</v>
      </c>
      <c r="AN647">
        <v>-1.76</v>
      </c>
      <c r="AO647" t="s">
        <v>3120</v>
      </c>
      <c r="AP647">
        <v>-0.11750667030262101</v>
      </c>
      <c r="AQ647">
        <f>(Table2[[#This Row],[Sharpe Ratio]]-AVERAGE(Table2[Sharpe Ratio]))/_xlfn.STDEV.P(Table2[Sharpe Ratio])</f>
        <v>-2.0899986560255979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-4.7105380636607208</v>
      </c>
      <c r="AS647">
        <f>_xlfn.RANK.AVG(Table2[[#This Row],[1Y Return vs Nifty Z-Score]],Table2[1Y Return vs Nifty Z-Score])</f>
        <v>544</v>
      </c>
      <c r="AT647">
        <f>_xlfn.RANK.AVG(Table2[[#This Row],[6M Return vs Nifty Z-Score]],Table2[6M Return vs Nifty Z-Score])</f>
        <v>517</v>
      </c>
      <c r="AU647">
        <f>_xlfn.RANK.AVG(Table2[[#This Row],[Sharpe Ratio Z-Score]],Table2[Sharpe Ratio Z-Score])</f>
        <v>727</v>
      </c>
      <c r="AV647">
        <f>(Table2[[#This Row],[Rank 1Y]]+Table2[[#This Row],[Rank 6M]]+Table2[[#This Row],[Rank Sharpe]])/3</f>
        <v>596</v>
      </c>
    </row>
    <row r="648" spans="1:48" x14ac:dyDescent="0.3">
      <c r="A648" t="s">
        <v>112</v>
      </c>
      <c r="B648" t="s">
        <v>113</v>
      </c>
      <c r="C648" t="s">
        <v>3076</v>
      </c>
      <c r="D648" t="s">
        <v>37</v>
      </c>
      <c r="E648">
        <v>248643.41468654</v>
      </c>
      <c r="F648">
        <v>1560.2</v>
      </c>
      <c r="G648">
        <v>-21.243003654603299</v>
      </c>
      <c r="H648">
        <f>(Table2[[#This Row],[1Y Return vs Nifty]]-AVERAGE(Table2[1Y Return vs Nifty]))/_xlfn.STDEV.P(Table2[1Y Return vs Nifty])</f>
        <v>-0.83193875777324311</v>
      </c>
      <c r="I648">
        <v>-2.1078754070337999</v>
      </c>
      <c r="J648">
        <f>(Table2[[#This Row],[1M Return vs Nifty]]-AVERAGE(Table2[1M Return vs Nifty]))/_xlfn.STDEV.P(Table2[1M Return vs Nifty])</f>
        <v>-7.3834126916604265E-2</v>
      </c>
      <c r="K648">
        <v>-12.551623996584</v>
      </c>
      <c r="L648">
        <f>(Table2[[#This Row],[6M Return vs Nifty]]-AVERAGE(Table2[6M Return vs Nifty]))/_xlfn.STDEV.P(Table2[6M Return vs Nifty])</f>
        <v>-0.62358983844245486</v>
      </c>
      <c r="M648">
        <v>-3.80501297172626</v>
      </c>
      <c r="N648">
        <f>(Table2[[#This Row],[1W Return vs Nifty]]-AVERAGE(Table2[1W Return vs Nifty]))/_xlfn.STDEV.P(Table2[1W Return vs Nifty])</f>
        <v>-0.61181195101743113</v>
      </c>
      <c r="O648">
        <v>1591.31</v>
      </c>
      <c r="P648">
        <v>1593.4530688416601</v>
      </c>
      <c r="Q648">
        <v>1590.59195521522</v>
      </c>
      <c r="R648">
        <v>39.110921057971296</v>
      </c>
      <c r="S648" s="1">
        <f>(Table2[[#This Row],[Close Price]]-Table2[[#This Row],[20D EMA]])/Table2[[#This Row],[20D EMA]]</f>
        <v>-1.9549930560355869E-2</v>
      </c>
      <c r="T648" s="1">
        <f>(Table2[[#This Row],[Close Price]]-Table2[[#This Row],[50D EMA]])/Table2[[#This Row],[50D EMA]]</f>
        <v>-2.086855866161964E-2</v>
      </c>
      <c r="U648" s="1">
        <f>(Table2[[#This Row],[Close Price]]-Table2[[#This Row],[200D EMA]])/Table2[[#This Row],[200D EMA]]</f>
        <v>-1.9107323607145774E-2</v>
      </c>
      <c r="V648">
        <v>1.1042135107356099</v>
      </c>
      <c r="W648">
        <v>1545.5</v>
      </c>
      <c r="X648">
        <v>1562.55</v>
      </c>
      <c r="Y648">
        <v>1532.55</v>
      </c>
      <c r="Z648">
        <v>1605</v>
      </c>
      <c r="AA648">
        <v>1532.55</v>
      </c>
      <c r="AB648">
        <v>1659</v>
      </c>
      <c r="AC648" s="1">
        <f>(Table2[[#This Row],[Close Price]]/Table2[[#This Row],[Day Low]])-1</f>
        <v>9.5114849563249226E-3</v>
      </c>
      <c r="AD648" s="1">
        <f>(Table2[[#This Row],[Day High]]/Table2[[#This Row],[Close Price]])-1</f>
        <v>1.5062171516471157E-3</v>
      </c>
      <c r="AE648" s="1">
        <f>(Table2[[#This Row],[Close Price]]/Table2[[#This Row],[Current Week Low]])-1</f>
        <v>1.804182571531121E-2</v>
      </c>
      <c r="AF648" s="1">
        <f>(Table2[[#This Row],[Current Week High]]/Table2[[#This Row],[Close Price]])-1</f>
        <v>2.8714267401615201E-2</v>
      </c>
      <c r="AG648" s="1">
        <f>(Table2[[#This Row],[Close Price]]/Table2[[#This Row],[Current Month Low]])-1</f>
        <v>1.804182571531121E-2</v>
      </c>
      <c r="AH648" s="1">
        <f>(Table2[[#This Row],[Current Month High]]/Table2[[#This Row],[Close Price]])-1</f>
        <v>6.3325214716062117E-2</v>
      </c>
      <c r="AI648">
        <v>11.5882579156518</v>
      </c>
      <c r="AJ648">
        <v>9.9467953912829099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-0.09</v>
      </c>
      <c r="AM648" t="s">
        <v>3120</v>
      </c>
      <c r="AN648">
        <v>-1.21</v>
      </c>
      <c r="AO648" t="s">
        <v>3120</v>
      </c>
      <c r="AP648">
        <v>-3.7780768297922998E-2</v>
      </c>
      <c r="AQ648">
        <f>(Table2[[#This Row],[Sharpe Ratio]]-AVERAGE(Table2[Sharpe Ratio]))/_xlfn.STDEV.P(Table2[Sharpe Ratio])</f>
        <v>-1.1625562636943036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622</v>
      </c>
      <c r="AT648">
        <f>_xlfn.RANK.AVG(Table2[[#This Row],[6M Return vs Nifty Z-Score]],Table2[6M Return vs Nifty Z-Score])</f>
        <v>530</v>
      </c>
      <c r="AU648">
        <f>_xlfn.RANK.AVG(Table2[[#This Row],[Sharpe Ratio Z-Score]],Table2[Sharpe Ratio Z-Score])</f>
        <v>637</v>
      </c>
      <c r="AV648">
        <f>(Table2[[#This Row],[Rank 1Y]]+Table2[[#This Row],[Rank 6M]]+Table2[[#This Row],[Rank Sharpe]])/3</f>
        <v>596.33333333333337</v>
      </c>
    </row>
    <row r="649" spans="1:48" x14ac:dyDescent="0.3">
      <c r="A649" t="s">
        <v>1004</v>
      </c>
      <c r="B649" t="s">
        <v>1005</v>
      </c>
      <c r="C649" t="s">
        <v>3076</v>
      </c>
      <c r="D649" t="s">
        <v>24</v>
      </c>
      <c r="E649">
        <v>13158.145367355</v>
      </c>
      <c r="F649">
        <v>216.85</v>
      </c>
      <c r="G649">
        <v>-25.9734787406518</v>
      </c>
      <c r="H649">
        <f>(Table2[[#This Row],[1Y Return vs Nifty]]-AVERAGE(Table2[1Y Return vs Nifty]))/_xlfn.STDEV.P(Table2[1Y Return vs Nifty])</f>
        <v>-0.90385852680009759</v>
      </c>
      <c r="I649">
        <v>-15.5371730745342</v>
      </c>
      <c r="J649">
        <f>(Table2[[#This Row],[1M Return vs Nifty]]-AVERAGE(Table2[1M Return vs Nifty]))/_xlfn.STDEV.P(Table2[1M Return vs Nifty])</f>
        <v>-1.3348388996095457</v>
      </c>
      <c r="K649">
        <v>-28.4313877884417</v>
      </c>
      <c r="L649">
        <f>(Table2[[#This Row],[6M Return vs Nifty]]-AVERAGE(Table2[6M Return vs Nifty]))/_xlfn.STDEV.P(Table2[6M Return vs Nifty])</f>
        <v>-1.1656052471274665</v>
      </c>
      <c r="M649">
        <v>-4.43433533312633</v>
      </c>
      <c r="N649">
        <f>(Table2[[#This Row],[1W Return vs Nifty]]-AVERAGE(Table2[1W Return vs Nifty]))/_xlfn.STDEV.P(Table2[1W Return vs Nifty])</f>
        <v>-0.73651184069575026</v>
      </c>
      <c r="O649">
        <v>230.15</v>
      </c>
      <c r="P649">
        <v>241.023097987358</v>
      </c>
      <c r="Q649">
        <v>242.57567883025999</v>
      </c>
      <c r="R649">
        <v>29.752839296434399</v>
      </c>
      <c r="S649" s="1">
        <f>(Table2[[#This Row],[Close Price]]-Table2[[#This Row],[20D EMA]])/Table2[[#This Row],[20D EMA]]</f>
        <v>-5.7788398870302023E-2</v>
      </c>
      <c r="T649" s="1">
        <f>(Table2[[#This Row],[Close Price]]-Table2[[#This Row],[50D EMA]])/Table2[[#This Row],[50D EMA]]</f>
        <v>-0.10029369877498595</v>
      </c>
      <c r="U649" s="1">
        <f>(Table2[[#This Row],[Close Price]]-Table2[[#This Row],[200D EMA]])/Table2[[#This Row],[200D EMA]]</f>
        <v>-0.10605217701260683</v>
      </c>
      <c r="V649">
        <v>1.14046773636021</v>
      </c>
      <c r="W649">
        <v>215.65</v>
      </c>
      <c r="X649">
        <v>219.15</v>
      </c>
      <c r="Y649">
        <v>210</v>
      </c>
      <c r="Z649">
        <v>222.99</v>
      </c>
      <c r="AA649">
        <v>210</v>
      </c>
      <c r="AB649">
        <v>236.95</v>
      </c>
      <c r="AC649" s="1">
        <f>(Table2[[#This Row],[Close Price]]/Table2[[#This Row],[Day Low]])-1</f>
        <v>5.5645722235102557E-3</v>
      </c>
      <c r="AD649" s="1">
        <f>(Table2[[#This Row],[Day High]]/Table2[[#This Row],[Close Price]])-1</f>
        <v>1.0606409960802532E-2</v>
      </c>
      <c r="AE649" s="1">
        <f>(Table2[[#This Row],[Close Price]]/Table2[[#This Row],[Current Week Low]])-1</f>
        <v>3.2619047619047548E-2</v>
      </c>
      <c r="AF649" s="1">
        <f>(Table2[[#This Row],[Current Week High]]/Table2[[#This Row],[Close Price]])-1</f>
        <v>2.8314503112750744E-2</v>
      </c>
      <c r="AG649" s="1">
        <f>(Table2[[#This Row],[Close Price]]/Table2[[#This Row],[Current Month Low]])-1</f>
        <v>3.2619047619047548E-2</v>
      </c>
      <c r="AH649" s="1">
        <f>(Table2[[#This Row],[Current Month High]]/Table2[[#This Row],[Close Price]])-1</f>
        <v>9.2690800092229519E-2</v>
      </c>
      <c r="AI649">
        <v>38.6672815310122</v>
      </c>
      <c r="AJ649">
        <v>3.4096328087744401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-0.18</v>
      </c>
      <c r="AM649" t="s">
        <v>3120</v>
      </c>
      <c r="AN649">
        <v>-8.8699999999999992</v>
      </c>
      <c r="AO649" t="s">
        <v>3120</v>
      </c>
      <c r="AP649">
        <v>2.0160006348762E-2</v>
      </c>
      <c r="AQ649">
        <f>(Table2[[#This Row],[Sharpe Ratio]]-AVERAGE(Table2[Sharpe Ratio]))/_xlfn.STDEV.P(Table2[Sharpe Ratio])</f>
        <v>-0.48853779164636918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638</v>
      </c>
      <c r="AT649">
        <f>_xlfn.RANK.AVG(Table2[[#This Row],[6M Return vs Nifty Z-Score]],Table2[6M Return vs Nifty Z-Score])</f>
        <v>681</v>
      </c>
      <c r="AU649">
        <f>_xlfn.RANK.AVG(Table2[[#This Row],[Sharpe Ratio Z-Score]],Table2[Sharpe Ratio Z-Score])</f>
        <v>472</v>
      </c>
      <c r="AV649">
        <f>(Table2[[#This Row],[Rank 1Y]]+Table2[[#This Row],[Rank 6M]]+Table2[[#This Row],[Rank Sharpe]])/3</f>
        <v>597</v>
      </c>
    </row>
    <row r="650" spans="1:48" x14ac:dyDescent="0.3">
      <c r="A650" t="s">
        <v>2001</v>
      </c>
      <c r="B650" t="s">
        <v>2002</v>
      </c>
      <c r="C650" t="s">
        <v>3078</v>
      </c>
      <c r="D650" t="s">
        <v>989</v>
      </c>
      <c r="E650">
        <v>3152.990548365</v>
      </c>
      <c r="F650">
        <v>389.55</v>
      </c>
      <c r="G650">
        <v>-18.016806678702501</v>
      </c>
      <c r="H650">
        <f>(Table2[[#This Row],[1Y Return vs Nifty]]-AVERAGE(Table2[1Y Return vs Nifty]))/_xlfn.STDEV.P(Table2[1Y Return vs Nifty])</f>
        <v>-0.78288927814988862</v>
      </c>
      <c r="I650">
        <v>-3.7488690553868</v>
      </c>
      <c r="J650">
        <f>(Table2[[#This Row],[1M Return vs Nifty]]-AVERAGE(Table2[1M Return vs Nifty]))/_xlfn.STDEV.P(Table2[1M Return vs Nifty])</f>
        <v>-0.22792266332158331</v>
      </c>
      <c r="K650">
        <v>-15.4798447911707</v>
      </c>
      <c r="L650">
        <f>(Table2[[#This Row],[6M Return vs Nifty]]-AVERAGE(Table2[6M Return vs Nifty]))/_xlfn.STDEV.P(Table2[6M Return vs Nifty])</f>
        <v>-0.723537218737347</v>
      </c>
      <c r="M650">
        <v>-1.3353792668014099</v>
      </c>
      <c r="N650">
        <f>(Table2[[#This Row],[1W Return vs Nifty]]-AVERAGE(Table2[1W Return vs Nifty]))/_xlfn.STDEV.P(Table2[1W Return vs Nifty])</f>
        <v>-0.12245535185757632</v>
      </c>
      <c r="O650">
        <v>397.84</v>
      </c>
      <c r="P650">
        <v>399.70820174498999</v>
      </c>
      <c r="Q650">
        <v>396.180486599125</v>
      </c>
      <c r="R650">
        <v>41.9285176383653</v>
      </c>
      <c r="S650" s="1">
        <f>(Table2[[#This Row],[Close Price]]-Table2[[#This Row],[20D EMA]])/Table2[[#This Row],[20D EMA]]</f>
        <v>-2.0837522622159571E-2</v>
      </c>
      <c r="T650" s="1">
        <f>(Table2[[#This Row],[Close Price]]-Table2[[#This Row],[50D EMA]])/Table2[[#This Row],[50D EMA]]</f>
        <v>-2.5414043796556408E-2</v>
      </c>
      <c r="U650" s="1">
        <f>(Table2[[#This Row],[Close Price]]-Table2[[#This Row],[200D EMA]])/Table2[[#This Row],[200D EMA]]</f>
        <v>-1.6736025178933273E-2</v>
      </c>
      <c r="V650">
        <v>0.66291428263641905</v>
      </c>
      <c r="W650">
        <v>386.45</v>
      </c>
      <c r="X650">
        <v>394</v>
      </c>
      <c r="Y650">
        <v>376.8</v>
      </c>
      <c r="Z650">
        <v>394</v>
      </c>
      <c r="AA650">
        <v>376.8</v>
      </c>
      <c r="AB650">
        <v>411.9</v>
      </c>
      <c r="AC650" s="1">
        <f>(Table2[[#This Row],[Close Price]]/Table2[[#This Row],[Day Low]])-1</f>
        <v>8.0217363177643719E-3</v>
      </c>
      <c r="AD650" s="1">
        <f>(Table2[[#This Row],[Day High]]/Table2[[#This Row],[Close Price]])-1</f>
        <v>1.1423437299447947E-2</v>
      </c>
      <c r="AE650" s="1">
        <f>(Table2[[#This Row],[Close Price]]/Table2[[#This Row],[Current Week Low]])-1</f>
        <v>3.383757961783429E-2</v>
      </c>
      <c r="AF650" s="1">
        <f>(Table2[[#This Row],[Current Week High]]/Table2[[#This Row],[Close Price]])-1</f>
        <v>1.1423437299447947E-2</v>
      </c>
      <c r="AG650" s="1">
        <f>(Table2[[#This Row],[Close Price]]/Table2[[#This Row],[Current Month Low]])-1</f>
        <v>3.383757961783429E-2</v>
      </c>
      <c r="AH650" s="1">
        <f>(Table2[[#This Row],[Current Month High]]/Table2[[#This Row],[Close Price]])-1</f>
        <v>5.7373892953407779E-2</v>
      </c>
      <c r="AI650">
        <v>25.786163522012501</v>
      </c>
      <c r="AJ650">
        <v>15.234432776216501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-7.0000000000000007E-2</v>
      </c>
      <c r="AM650" t="s">
        <v>3120</v>
      </c>
      <c r="AN650">
        <v>-2.87</v>
      </c>
      <c r="AO650" t="s">
        <v>3120</v>
      </c>
      <c r="AP650">
        <v>-2.863562389115E-2</v>
      </c>
      <c r="AQ650">
        <f>(Table2[[#This Row],[Sharpe Ratio]]-AVERAGE(Table2[Sharpe Ratio]))/_xlfn.STDEV.P(Table2[Sharpe Ratio])</f>
        <v>-1.0561718341229342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605</v>
      </c>
      <c r="AT650">
        <f>_xlfn.RANK.AVG(Table2[[#This Row],[6M Return vs Nifty Z-Score]],Table2[6M Return vs Nifty Z-Score])</f>
        <v>566</v>
      </c>
      <c r="AU650">
        <f>_xlfn.RANK.AVG(Table2[[#This Row],[Sharpe Ratio Z-Score]],Table2[Sharpe Ratio Z-Score])</f>
        <v>622</v>
      </c>
      <c r="AV650">
        <f>(Table2[[#This Row],[Rank 1Y]]+Table2[[#This Row],[Rank 6M]]+Table2[[#This Row],[Rank Sharpe]])/3</f>
        <v>597.66666666666663</v>
      </c>
    </row>
    <row r="651" spans="1:48" x14ac:dyDescent="0.3">
      <c r="A651" t="s">
        <v>1337</v>
      </c>
      <c r="B651" t="s">
        <v>1338</v>
      </c>
      <c r="C651" t="s">
        <v>3076</v>
      </c>
      <c r="D651" t="s">
        <v>24</v>
      </c>
      <c r="E651">
        <v>8178.8406312879997</v>
      </c>
      <c r="F651">
        <v>42.29</v>
      </c>
      <c r="G651">
        <v>-36.415991942396403</v>
      </c>
      <c r="H651">
        <f>(Table2[[#This Row],[1Y Return vs Nifty]]-AVERAGE(Table2[1Y Return vs Nifty]))/_xlfn.STDEV.P(Table2[1Y Return vs Nifty])</f>
        <v>-1.0626212565192179</v>
      </c>
      <c r="I651">
        <v>-6.3453134460639102</v>
      </c>
      <c r="J651">
        <f>(Table2[[#This Row],[1M Return vs Nifty]]-AVERAGE(Table2[1M Return vs Nifty]))/_xlfn.STDEV.P(Table2[1M Return vs Nifty])</f>
        <v>-0.4717275777512645</v>
      </c>
      <c r="K651">
        <v>-38.191366499095601</v>
      </c>
      <c r="L651">
        <f>(Table2[[#This Row],[6M Return vs Nifty]]-AVERAGE(Table2[6M Return vs Nifty]))/_xlfn.STDEV.P(Table2[6M Return vs Nifty])</f>
        <v>-1.498737333911059</v>
      </c>
      <c r="M651">
        <v>-3.1972010613211799</v>
      </c>
      <c r="N651">
        <f>(Table2[[#This Row],[1W Return vs Nifty]]-AVERAGE(Table2[1W Return vs Nifty]))/_xlfn.STDEV.P(Table2[1W Return vs Nifty])</f>
        <v>-0.49137434571120814</v>
      </c>
      <c r="O651">
        <v>43.94</v>
      </c>
      <c r="P651">
        <v>45.881316284081301</v>
      </c>
      <c r="Q651">
        <v>48.674387639020601</v>
      </c>
      <c r="R651">
        <v>29.3576269117147</v>
      </c>
      <c r="S651" s="1">
        <f>(Table2[[#This Row],[Close Price]]-Table2[[#This Row],[20D EMA]])/Table2[[#This Row],[20D EMA]]</f>
        <v>-3.7551206190259416E-2</v>
      </c>
      <c r="T651" s="1">
        <f>(Table2[[#This Row],[Close Price]]-Table2[[#This Row],[50D EMA]])/Table2[[#This Row],[50D EMA]]</f>
        <v>-7.8274046495203156E-2</v>
      </c>
      <c r="U651" s="1">
        <f>(Table2[[#This Row],[Close Price]]-Table2[[#This Row],[200D EMA]])/Table2[[#This Row],[200D EMA]]</f>
        <v>-0.13116523799679927</v>
      </c>
      <c r="V651">
        <v>0.94287142811212199</v>
      </c>
      <c r="W651">
        <v>42.12</v>
      </c>
      <c r="X651">
        <v>42.89</v>
      </c>
      <c r="Y651">
        <v>42.12</v>
      </c>
      <c r="Z651">
        <v>44.19</v>
      </c>
      <c r="AA651">
        <v>42.12</v>
      </c>
      <c r="AB651">
        <v>45.7</v>
      </c>
      <c r="AC651" s="1">
        <f>(Table2[[#This Row],[Close Price]]/Table2[[#This Row],[Day Low]])-1</f>
        <v>4.0360873694207378E-3</v>
      </c>
      <c r="AD651" s="1">
        <f>(Table2[[#This Row],[Day High]]/Table2[[#This Row],[Close Price]])-1</f>
        <v>1.4187751241428348E-2</v>
      </c>
      <c r="AE651" s="1">
        <f>(Table2[[#This Row],[Close Price]]/Table2[[#This Row],[Current Week Low]])-1</f>
        <v>4.0360873694207378E-3</v>
      </c>
      <c r="AF651" s="1">
        <f>(Table2[[#This Row],[Current Week High]]/Table2[[#This Row],[Close Price]])-1</f>
        <v>4.4927878931189325E-2</v>
      </c>
      <c r="AG651" s="1">
        <f>(Table2[[#This Row],[Close Price]]/Table2[[#This Row],[Current Month Low]])-1</f>
        <v>4.0360873694207378E-3</v>
      </c>
      <c r="AH651" s="1">
        <f>(Table2[[#This Row],[Current Month High]]/Table2[[#This Row],[Close Price]])-1</f>
        <v>8.0633719555450512E-2</v>
      </c>
      <c r="AI651">
        <v>48.971388034996401</v>
      </c>
      <c r="AJ651">
        <v>5.7249999999999996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-0.25</v>
      </c>
      <c r="AM651" t="s">
        <v>3120</v>
      </c>
      <c r="AN651">
        <v>-4.9400000000000004</v>
      </c>
      <c r="AO651" t="s">
        <v>3120</v>
      </c>
      <c r="AP651">
        <v>4.4571753890531002E-2</v>
      </c>
      <c r="AQ651">
        <f>(Table2[[#This Row],[Sharpe Ratio]]-AVERAGE(Table2[Sharpe Ratio]))/_xlfn.STDEV.P(Table2[Sharpe Ratio])</f>
        <v>-0.20455869612241148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681</v>
      </c>
      <c r="AT651">
        <f>_xlfn.RANK.AVG(Table2[[#This Row],[6M Return vs Nifty Z-Score]],Table2[6M Return vs Nifty Z-Score])</f>
        <v>718</v>
      </c>
      <c r="AU651">
        <f>_xlfn.RANK.AVG(Table2[[#This Row],[Sharpe Ratio Z-Score]],Table2[Sharpe Ratio Z-Score])</f>
        <v>396</v>
      </c>
      <c r="AV651">
        <f>(Table2[[#This Row],[Rank 1Y]]+Table2[[#This Row],[Rank 6M]]+Table2[[#This Row],[Rank Sharpe]])/3</f>
        <v>598.33333333333337</v>
      </c>
    </row>
    <row r="652" spans="1:48" x14ac:dyDescent="0.3">
      <c r="A652" t="s">
        <v>1592</v>
      </c>
      <c r="B652" t="s">
        <v>1593</v>
      </c>
      <c r="C652" t="s">
        <v>3087</v>
      </c>
      <c r="D652" t="s">
        <v>270</v>
      </c>
      <c r="E652">
        <v>5572.7151014699903</v>
      </c>
      <c r="F652">
        <v>1811.7</v>
      </c>
      <c r="G652">
        <v>-44.259789927161201</v>
      </c>
      <c r="H652">
        <f>(Table2[[#This Row],[1Y Return vs Nifty]]-AVERAGE(Table2[1Y Return vs Nifty]))/_xlfn.STDEV.P(Table2[1Y Return vs Nifty])</f>
        <v>-1.1818744243503629</v>
      </c>
      <c r="I652">
        <v>-7.4128085569033004</v>
      </c>
      <c r="J652">
        <f>(Table2[[#This Row],[1M Return vs Nifty]]-AVERAGE(Table2[1M Return vs Nifty]))/_xlfn.STDEV.P(Table2[1M Return vs Nifty])</f>
        <v>-0.57196486959806925</v>
      </c>
      <c r="K652">
        <v>-20.2910110925867</v>
      </c>
      <c r="L652">
        <f>(Table2[[#This Row],[6M Return vs Nifty]]-AVERAGE(Table2[6M Return vs Nifty]))/_xlfn.STDEV.P(Table2[6M Return vs Nifty])</f>
        <v>-0.88775416196736245</v>
      </c>
      <c r="M652">
        <v>-1.1501867091440801</v>
      </c>
      <c r="N652">
        <f>(Table2[[#This Row],[1W Return vs Nifty]]-AVERAGE(Table2[1W Return vs Nifty]))/_xlfn.STDEV.P(Table2[1W Return vs Nifty])</f>
        <v>-8.5759545502089279E-2</v>
      </c>
      <c r="O652">
        <v>1864.21</v>
      </c>
      <c r="P652">
        <v>1880.5769974997399</v>
      </c>
      <c r="Q652">
        <v>1955.0696215795799</v>
      </c>
      <c r="R652">
        <v>37.949429718033002</v>
      </c>
      <c r="S652" s="1">
        <f>(Table2[[#This Row],[Close Price]]-Table2[[#This Row],[20D EMA]])/Table2[[#This Row],[20D EMA]]</f>
        <v>-2.8167427489392285E-2</v>
      </c>
      <c r="T652" s="1">
        <f>(Table2[[#This Row],[Close Price]]-Table2[[#This Row],[50D EMA]])/Table2[[#This Row],[50D EMA]]</f>
        <v>-3.6625459947299724E-2</v>
      </c>
      <c r="U652" s="1">
        <f>(Table2[[#This Row],[Close Price]]-Table2[[#This Row],[200D EMA]])/Table2[[#This Row],[200D EMA]]</f>
        <v>-7.3332233285761841E-2</v>
      </c>
      <c r="V652">
        <v>0.368236618455142</v>
      </c>
      <c r="W652">
        <v>1803.95</v>
      </c>
      <c r="X652">
        <v>1849.95</v>
      </c>
      <c r="Y652">
        <v>1755.55</v>
      </c>
      <c r="Z652">
        <v>1871.8</v>
      </c>
      <c r="AA652">
        <v>1755.55</v>
      </c>
      <c r="AB652">
        <v>1938.65</v>
      </c>
      <c r="AC652" s="1">
        <f>(Table2[[#This Row],[Close Price]]/Table2[[#This Row],[Day Low]])-1</f>
        <v>4.2961279414617248E-3</v>
      </c>
      <c r="AD652" s="1">
        <f>(Table2[[#This Row],[Day High]]/Table2[[#This Row],[Close Price]])-1</f>
        <v>2.1112767014406453E-2</v>
      </c>
      <c r="AE652" s="1">
        <f>(Table2[[#This Row],[Close Price]]/Table2[[#This Row],[Current Week Low]])-1</f>
        <v>3.1984278431260948E-2</v>
      </c>
      <c r="AF652" s="1">
        <f>(Table2[[#This Row],[Current Week High]]/Table2[[#This Row],[Close Price]])-1</f>
        <v>3.317326268145937E-2</v>
      </c>
      <c r="AG652" s="1">
        <f>(Table2[[#This Row],[Close Price]]/Table2[[#This Row],[Current Month Low]])-1</f>
        <v>3.1984278431260948E-2</v>
      </c>
      <c r="AH652" s="1">
        <f>(Table2[[#This Row],[Current Month High]]/Table2[[#This Row],[Close Price]])-1</f>
        <v>7.007230777722584E-2</v>
      </c>
      <c r="AI652">
        <v>61.193906275873402</v>
      </c>
      <c r="AJ652">
        <v>13.231249999999999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-0.19</v>
      </c>
      <c r="AM652" t="s">
        <v>3120</v>
      </c>
      <c r="AN652">
        <v>-3.47</v>
      </c>
      <c r="AO652" t="s">
        <v>3120</v>
      </c>
      <c r="AP652">
        <v>2.0479852894797999E-2</v>
      </c>
      <c r="AQ652">
        <f>(Table2[[#This Row],[Sharpe Ratio]]-AVERAGE(Table2[Sharpe Ratio]))/_xlfn.STDEV.P(Table2[Sharpe Ratio])</f>
        <v>-0.48481705298583888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710</v>
      </c>
      <c r="AT652">
        <f>_xlfn.RANK.AVG(Table2[[#This Row],[6M Return vs Nifty Z-Score]],Table2[6M Return vs Nifty Z-Score])</f>
        <v>619</v>
      </c>
      <c r="AU652">
        <f>_xlfn.RANK.AVG(Table2[[#This Row],[Sharpe Ratio Z-Score]],Table2[Sharpe Ratio Z-Score])</f>
        <v>470</v>
      </c>
      <c r="AV652">
        <f>(Table2[[#This Row],[Rank 1Y]]+Table2[[#This Row],[Rank 6M]]+Table2[[#This Row],[Rank Sharpe]])/3</f>
        <v>599.66666666666663</v>
      </c>
    </row>
    <row r="653" spans="1:48" x14ac:dyDescent="0.3">
      <c r="A653" t="s">
        <v>2009</v>
      </c>
      <c r="B653" t="s">
        <v>2010</v>
      </c>
      <c r="C653" t="s">
        <v>3087</v>
      </c>
      <c r="D653" t="s">
        <v>133</v>
      </c>
      <c r="E653">
        <v>3115.0372029300001</v>
      </c>
      <c r="F653">
        <v>473.1</v>
      </c>
      <c r="G653">
        <v>-43.713368552721903</v>
      </c>
      <c r="H653">
        <f>(Table2[[#This Row],[1Y Return vs Nifty]]-AVERAGE(Table2[1Y Return vs Nifty]))/_xlfn.STDEV.P(Table2[1Y Return vs Nifty])</f>
        <v>-1.1735669080171909</v>
      </c>
      <c r="I653">
        <v>-8.4014821386321099</v>
      </c>
      <c r="J653">
        <f>(Table2[[#This Row],[1M Return vs Nifty]]-AVERAGE(Table2[1M Return vs Nifty]))/_xlfn.STDEV.P(Table2[1M Return vs Nifty])</f>
        <v>-0.66480085671097577</v>
      </c>
      <c r="K653">
        <v>-13.499510985200899</v>
      </c>
      <c r="L653">
        <f>(Table2[[#This Row],[6M Return vs Nifty]]-AVERAGE(Table2[6M Return vs Nifty]))/_xlfn.STDEV.P(Table2[6M Return vs Nifty])</f>
        <v>-0.65594355353901246</v>
      </c>
      <c r="M653">
        <v>-1.1260755504976501</v>
      </c>
      <c r="N653">
        <f>(Table2[[#This Row],[1W Return vs Nifty]]-AVERAGE(Table2[1W Return vs Nifty]))/_xlfn.STDEV.P(Table2[1W Return vs Nifty])</f>
        <v>-8.0981932298361273E-2</v>
      </c>
      <c r="O653">
        <v>509.91</v>
      </c>
      <c r="P653">
        <v>515.29777125904695</v>
      </c>
      <c r="Q653">
        <v>512.91795326787496</v>
      </c>
      <c r="R653">
        <v>21.172251641974</v>
      </c>
      <c r="S653" s="1">
        <f>(Table2[[#This Row],[Close Price]]-Table2[[#This Row],[20D EMA]])/Table2[[#This Row],[20D EMA]]</f>
        <v>-7.2189209860563625E-2</v>
      </c>
      <c r="T653" s="1">
        <f>(Table2[[#This Row],[Close Price]]-Table2[[#This Row],[50D EMA]])/Table2[[#This Row],[50D EMA]]</f>
        <v>-8.1890071358048933E-2</v>
      </c>
      <c r="U653" s="1">
        <f>(Table2[[#This Row],[Close Price]]-Table2[[#This Row],[200D EMA]])/Table2[[#This Row],[200D EMA]]</f>
        <v>-7.7630258434490285E-2</v>
      </c>
      <c r="V653">
        <v>0.97911858906453197</v>
      </c>
      <c r="W653">
        <v>425</v>
      </c>
      <c r="X653">
        <v>485</v>
      </c>
      <c r="Y653">
        <v>425</v>
      </c>
      <c r="Z653">
        <v>505.8</v>
      </c>
      <c r="AA653">
        <v>425</v>
      </c>
      <c r="AB653">
        <v>527.15</v>
      </c>
      <c r="AC653" s="1">
        <f>(Table2[[#This Row],[Close Price]]/Table2[[#This Row],[Day Low]])-1</f>
        <v>0.11317647058823543</v>
      </c>
      <c r="AD653" s="1">
        <f>(Table2[[#This Row],[Day High]]/Table2[[#This Row],[Close Price]])-1</f>
        <v>2.5153244557176047E-2</v>
      </c>
      <c r="AE653" s="1">
        <f>(Table2[[#This Row],[Close Price]]/Table2[[#This Row],[Current Week Low]])-1</f>
        <v>0.11317647058823543</v>
      </c>
      <c r="AF653" s="1">
        <f>(Table2[[#This Row],[Current Week High]]/Table2[[#This Row],[Close Price]])-1</f>
        <v>6.9118579581483708E-2</v>
      </c>
      <c r="AG653" s="1">
        <f>(Table2[[#This Row],[Close Price]]/Table2[[#This Row],[Current Month Low]])-1</f>
        <v>0.11317647058823543</v>
      </c>
      <c r="AH653" s="1">
        <f>(Table2[[#This Row],[Current Month High]]/Table2[[#This Row],[Close Price]])-1</f>
        <v>0.11424645952229961</v>
      </c>
      <c r="AI653">
        <v>31.050517860917299</v>
      </c>
      <c r="AJ653">
        <v>11.3176470588235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-0.11</v>
      </c>
      <c r="AM653" t="s">
        <v>3120</v>
      </c>
      <c r="AN653">
        <v>-10.130000000000001</v>
      </c>
      <c r="AO653" t="s">
        <v>3120</v>
      </c>
      <c r="AQ653">
        <f>(Table2[[#This Row],[Sharpe Ratio]]-AVERAGE(Table2[Sharpe Ratio]))/_xlfn.STDEV.P(Table2[Sharpe Ratio])</f>
        <v>-0.72305686320743012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707</v>
      </c>
      <c r="AT653">
        <f>_xlfn.RANK.AVG(Table2[[#This Row],[6M Return vs Nifty Z-Score]],Table2[6M Return vs Nifty Z-Score])</f>
        <v>545</v>
      </c>
      <c r="AU653">
        <f>_xlfn.RANK.AVG(Table2[[#This Row],[Sharpe Ratio Z-Score]],Table2[Sharpe Ratio Z-Score])</f>
        <v>548.5</v>
      </c>
      <c r="AV653">
        <f>(Table2[[#This Row],[Rank 1Y]]+Table2[[#This Row],[Rank 6M]]+Table2[[#This Row],[Rank Sharpe]])/3</f>
        <v>600.16666666666663</v>
      </c>
    </row>
    <row r="654" spans="1:48" x14ac:dyDescent="0.3">
      <c r="A654" t="s">
        <v>1440</v>
      </c>
      <c r="B654" t="s">
        <v>1441</v>
      </c>
      <c r="C654" t="s">
        <v>3076</v>
      </c>
      <c r="D654" t="s">
        <v>24</v>
      </c>
      <c r="E654">
        <v>7150.35990537</v>
      </c>
      <c r="F654">
        <v>451.55</v>
      </c>
      <c r="G654">
        <v>-24.317102584456698</v>
      </c>
      <c r="H654">
        <f>(Table2[[#This Row],[1Y Return vs Nifty]]-AVERAGE(Table2[1Y Return vs Nifty]))/_xlfn.STDEV.P(Table2[1Y Return vs Nifty])</f>
        <v>-0.87867581504108694</v>
      </c>
      <c r="I654">
        <v>-6.8950160336202302</v>
      </c>
      <c r="J654">
        <f>(Table2[[#This Row],[1M Return vs Nifty]]-AVERAGE(Table2[1M Return vs Nifty]))/_xlfn.STDEV.P(Table2[1M Return vs Nifty])</f>
        <v>-0.52334439373321306</v>
      </c>
      <c r="K654">
        <v>-20.3956342182931</v>
      </c>
      <c r="L654">
        <f>(Table2[[#This Row],[6M Return vs Nifty]]-AVERAGE(Table2[6M Return vs Nifty]))/_xlfn.STDEV.P(Table2[6M Return vs Nifty])</f>
        <v>-0.89132520666178883</v>
      </c>
      <c r="M654">
        <v>0.41910086765760501</v>
      </c>
      <c r="N654">
        <f>(Table2[[#This Row],[1W Return vs Nifty]]-AVERAGE(Table2[1W Return vs Nifty]))/_xlfn.STDEV.P(Table2[1W Return vs Nifty])</f>
        <v>0.2251939494053064</v>
      </c>
      <c r="O654">
        <v>458.65</v>
      </c>
      <c r="P654">
        <v>466.09252772986298</v>
      </c>
      <c r="Q654">
        <v>481.129919139805</v>
      </c>
      <c r="R654">
        <v>38.4678967511324</v>
      </c>
      <c r="S654" s="1">
        <f>(Table2[[#This Row],[Close Price]]-Table2[[#This Row],[20D EMA]])/Table2[[#This Row],[20D EMA]]</f>
        <v>-1.5480213670554816E-2</v>
      </c>
      <c r="T654" s="1">
        <f>(Table2[[#This Row],[Close Price]]-Table2[[#This Row],[50D EMA]])/Table2[[#This Row],[50D EMA]]</f>
        <v>-3.1200945873758993E-2</v>
      </c>
      <c r="U654" s="1">
        <f>(Table2[[#This Row],[Close Price]]-Table2[[#This Row],[200D EMA]])/Table2[[#This Row],[200D EMA]]</f>
        <v>-6.1480107478432994E-2</v>
      </c>
      <c r="V654">
        <v>3.06345997017812</v>
      </c>
      <c r="W654">
        <v>449.5</v>
      </c>
      <c r="X654">
        <v>456</v>
      </c>
      <c r="Y654">
        <v>438.05</v>
      </c>
      <c r="Z654">
        <v>485</v>
      </c>
      <c r="AA654">
        <v>438.05</v>
      </c>
      <c r="AB654">
        <v>485</v>
      </c>
      <c r="AC654" s="1">
        <f>(Table2[[#This Row],[Close Price]]/Table2[[#This Row],[Day Low]])-1</f>
        <v>4.5606229143493326E-3</v>
      </c>
      <c r="AD654" s="1">
        <f>(Table2[[#This Row],[Day High]]/Table2[[#This Row],[Close Price]])-1</f>
        <v>9.854944081497008E-3</v>
      </c>
      <c r="AE654" s="1">
        <f>(Table2[[#This Row],[Close Price]]/Table2[[#This Row],[Current Week Low]])-1</f>
        <v>3.0818399726058709E-2</v>
      </c>
      <c r="AF654" s="1">
        <f>(Table2[[#This Row],[Current Week High]]/Table2[[#This Row],[Close Price]])-1</f>
        <v>7.4078175174399297E-2</v>
      </c>
      <c r="AG654" s="1">
        <f>(Table2[[#This Row],[Close Price]]/Table2[[#This Row],[Current Month Low]])-1</f>
        <v>3.0818399726058709E-2</v>
      </c>
      <c r="AH654" s="1">
        <f>(Table2[[#This Row],[Current Month High]]/Table2[[#This Row],[Close Price]])-1</f>
        <v>7.4078175174399297E-2</v>
      </c>
      <c r="AI654">
        <v>35.389214926364701</v>
      </c>
      <c r="AJ654">
        <v>3.0818399726058701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-0.09</v>
      </c>
      <c r="AM654" t="s">
        <v>3120</v>
      </c>
      <c r="AN654">
        <v>-1.77</v>
      </c>
      <c r="AO654" t="s">
        <v>3120</v>
      </c>
      <c r="AQ654">
        <f>(Table2[[#This Row],[Sharpe Ratio]]-AVERAGE(Table2[Sharpe Ratio]))/_xlfn.STDEV.P(Table2[Sharpe Ratio])</f>
        <v>-0.72305686320743012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635</v>
      </c>
      <c r="AT654">
        <f>_xlfn.RANK.AVG(Table2[[#This Row],[6M Return vs Nifty Z-Score]],Table2[6M Return vs Nifty Z-Score])</f>
        <v>620</v>
      </c>
      <c r="AU654">
        <f>_xlfn.RANK.AVG(Table2[[#This Row],[Sharpe Ratio Z-Score]],Table2[Sharpe Ratio Z-Score])</f>
        <v>548.5</v>
      </c>
      <c r="AV654">
        <f>(Table2[[#This Row],[Rank 1Y]]+Table2[[#This Row],[Rank 6M]]+Table2[[#This Row],[Rank Sharpe]])/3</f>
        <v>601.16666666666663</v>
      </c>
    </row>
    <row r="655" spans="1:48" x14ac:dyDescent="0.3">
      <c r="A655" t="s">
        <v>461</v>
      </c>
      <c r="B655" t="s">
        <v>462</v>
      </c>
      <c r="C655" t="s">
        <v>3076</v>
      </c>
      <c r="D655" t="s">
        <v>57</v>
      </c>
      <c r="E655">
        <v>46525.002237674998</v>
      </c>
      <c r="F655">
        <v>625.95000000000005</v>
      </c>
      <c r="G655">
        <v>-36.865276539812498</v>
      </c>
      <c r="H655">
        <f>(Table2[[#This Row],[1Y Return vs Nifty]]-AVERAGE(Table2[1Y Return vs Nifty]))/_xlfn.STDEV.P(Table2[1Y Return vs Nifty])</f>
        <v>-1.0694519540465737</v>
      </c>
      <c r="I655">
        <v>-2.38668234014456</v>
      </c>
      <c r="J655">
        <f>(Table2[[#This Row],[1M Return vs Nifty]]-AVERAGE(Table2[1M Return vs Nifty]))/_xlfn.STDEV.P(Table2[1M Return vs Nifty])</f>
        <v>-0.10001396759162218</v>
      </c>
      <c r="K655">
        <v>-8.2160579212280602</v>
      </c>
      <c r="L655">
        <f>(Table2[[#This Row],[6M Return vs Nifty]]-AVERAGE(Table2[6M Return vs Nifty]))/_xlfn.STDEV.P(Table2[6M Return vs Nifty])</f>
        <v>-0.47560630109161295</v>
      </c>
      <c r="M655">
        <v>-0.915312891235046</v>
      </c>
      <c r="N655">
        <f>(Table2[[#This Row],[1W Return vs Nifty]]-AVERAGE(Table2[1W Return vs Nifty]))/_xlfn.STDEV.P(Table2[1W Return vs Nifty])</f>
        <v>-3.92194239713324E-2</v>
      </c>
      <c r="O655">
        <v>640.66</v>
      </c>
      <c r="P655">
        <v>644.34640981556595</v>
      </c>
      <c r="Q655">
        <v>655.28548935913295</v>
      </c>
      <c r="R655">
        <v>32.716566058598403</v>
      </c>
      <c r="S655" s="1">
        <f>(Table2[[#This Row],[Close Price]]-Table2[[#This Row],[20D EMA]])/Table2[[#This Row],[20D EMA]]</f>
        <v>-2.2960696781444016E-2</v>
      </c>
      <c r="T655" s="1">
        <f>(Table2[[#This Row],[Close Price]]-Table2[[#This Row],[50D EMA]])/Table2[[#This Row],[50D EMA]]</f>
        <v>-2.8550496340674244E-2</v>
      </c>
      <c r="U655" s="1">
        <f>(Table2[[#This Row],[Close Price]]-Table2[[#This Row],[200D EMA]])/Table2[[#This Row],[200D EMA]]</f>
        <v>-4.4767494222743918E-2</v>
      </c>
      <c r="V655">
        <v>0.70670121980853196</v>
      </c>
      <c r="W655">
        <v>623.25</v>
      </c>
      <c r="X655">
        <v>636</v>
      </c>
      <c r="Y655">
        <v>622.29999999999995</v>
      </c>
      <c r="Z655">
        <v>644.9</v>
      </c>
      <c r="AA655">
        <v>622.29999999999995</v>
      </c>
      <c r="AB655">
        <v>659.85</v>
      </c>
      <c r="AC655" s="1">
        <f>(Table2[[#This Row],[Close Price]]/Table2[[#This Row],[Day Low]])-1</f>
        <v>4.3321299638989785E-3</v>
      </c>
      <c r="AD655" s="1">
        <f>(Table2[[#This Row],[Day High]]/Table2[[#This Row],[Close Price]])-1</f>
        <v>1.6055595494847807E-2</v>
      </c>
      <c r="AE655" s="1">
        <f>(Table2[[#This Row],[Close Price]]/Table2[[#This Row],[Current Week Low]])-1</f>
        <v>5.8653382612889882E-3</v>
      </c>
      <c r="AF655" s="1">
        <f>(Table2[[#This Row],[Current Week High]]/Table2[[#This Row],[Close Price]])-1</f>
        <v>3.0273983545011429E-2</v>
      </c>
      <c r="AG655" s="1">
        <f>(Table2[[#This Row],[Close Price]]/Table2[[#This Row],[Current Month Low]])-1</f>
        <v>5.8653382612889882E-3</v>
      </c>
      <c r="AH655" s="1">
        <f>(Table2[[#This Row],[Current Month High]]/Table2[[#This Row],[Close Price]])-1</f>
        <v>5.4157680325904511E-2</v>
      </c>
      <c r="AI655">
        <v>29.9464813483504</v>
      </c>
      <c r="AJ655">
        <v>13.048582264764301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-0.02</v>
      </c>
      <c r="AM655" t="s">
        <v>3120</v>
      </c>
      <c r="AN655">
        <v>-5.09</v>
      </c>
      <c r="AO655" t="s">
        <v>3120</v>
      </c>
      <c r="AP655">
        <v>-4.4852586194189997E-2</v>
      </c>
      <c r="AQ655">
        <f>(Table2[[#This Row],[Sharpe Ratio]]-AVERAGE(Table2[Sharpe Ratio]))/_xlfn.STDEV.P(Table2[Sharpe Ratio])</f>
        <v>-1.2448219206881705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683</v>
      </c>
      <c r="AT655">
        <f>_xlfn.RANK.AVG(Table2[[#This Row],[6M Return vs Nifty Z-Score]],Table2[6M Return vs Nifty Z-Score])</f>
        <v>475</v>
      </c>
      <c r="AU655">
        <f>_xlfn.RANK.AVG(Table2[[#This Row],[Sharpe Ratio Z-Score]],Table2[Sharpe Ratio Z-Score])</f>
        <v>651</v>
      </c>
      <c r="AV655">
        <f>(Table2[[#This Row],[Rank 1Y]]+Table2[[#This Row],[Rank 6M]]+Table2[[#This Row],[Rank Sharpe]])/3</f>
        <v>603</v>
      </c>
    </row>
    <row r="656" spans="1:48" x14ac:dyDescent="0.3">
      <c r="A656" t="s">
        <v>1074</v>
      </c>
      <c r="B656" t="s">
        <v>1075</v>
      </c>
      <c r="C656" t="s">
        <v>3090</v>
      </c>
      <c r="D656" t="s">
        <v>533</v>
      </c>
      <c r="E656">
        <v>11673.702543109999</v>
      </c>
      <c r="F656">
        <v>880.7</v>
      </c>
      <c r="G656">
        <v>-41.083866704532497</v>
      </c>
      <c r="H656">
        <f>(Table2[[#This Row],[1Y Return vs Nifty]]-AVERAGE(Table2[1Y Return vs Nifty]))/_xlfn.STDEV.P(Table2[1Y Return vs Nifty])</f>
        <v>-1.1335892816398283</v>
      </c>
      <c r="I656">
        <v>-4.4957041534340298</v>
      </c>
      <c r="J656">
        <f>(Table2[[#This Row],[1M Return vs Nifty]]-AVERAGE(Table2[1M Return vs Nifty]))/_xlfn.STDEV.P(Table2[1M Return vs Nifty])</f>
        <v>-0.29805012987787777</v>
      </c>
      <c r="K656">
        <v>-10.205082969599101</v>
      </c>
      <c r="L656">
        <f>(Table2[[#This Row],[6M Return vs Nifty]]-AVERAGE(Table2[6M Return vs Nifty]))/_xlfn.STDEV.P(Table2[6M Return vs Nifty])</f>
        <v>-0.54349661977697894</v>
      </c>
      <c r="M656">
        <v>-0.36288161959994503</v>
      </c>
      <c r="N656">
        <f>(Table2[[#This Row],[1W Return vs Nifty]]-AVERAGE(Table2[1W Return vs Nifty]))/_xlfn.STDEV.P(Table2[1W Return vs Nifty])</f>
        <v>7.0244537351277267E-2</v>
      </c>
      <c r="O656">
        <v>888.66</v>
      </c>
      <c r="P656">
        <v>878.99859657480602</v>
      </c>
      <c r="Q656">
        <v>874.03106191915595</v>
      </c>
      <c r="R656">
        <v>44.753450864051302</v>
      </c>
      <c r="S656" s="1">
        <f>(Table2[[#This Row],[Close Price]]-Table2[[#This Row],[20D EMA]])/Table2[[#This Row],[20D EMA]]</f>
        <v>-8.9573065064253183E-3</v>
      </c>
      <c r="T656" s="1">
        <f>(Table2[[#This Row],[Close Price]]-Table2[[#This Row],[50D EMA]])/Table2[[#This Row],[50D EMA]]</f>
        <v>1.9356156333171512E-3</v>
      </c>
      <c r="U656" s="1">
        <f>(Table2[[#This Row],[Close Price]]-Table2[[#This Row],[200D EMA]])/Table2[[#This Row],[200D EMA]]</f>
        <v>7.6300927637523112E-3</v>
      </c>
      <c r="V656">
        <v>0.57552348021370903</v>
      </c>
      <c r="W656">
        <v>870.45</v>
      </c>
      <c r="X656">
        <v>900.5</v>
      </c>
      <c r="Y656">
        <v>861</v>
      </c>
      <c r="Z656">
        <v>900.5</v>
      </c>
      <c r="AA656">
        <v>861</v>
      </c>
      <c r="AB656">
        <v>918</v>
      </c>
      <c r="AC656" s="1">
        <f>(Table2[[#This Row],[Close Price]]/Table2[[#This Row],[Day Low]])-1</f>
        <v>1.1775518410017893E-2</v>
      </c>
      <c r="AD656" s="1">
        <f>(Table2[[#This Row],[Day High]]/Table2[[#This Row],[Close Price]])-1</f>
        <v>2.2482116498240057E-2</v>
      </c>
      <c r="AE656" s="1">
        <f>(Table2[[#This Row],[Close Price]]/Table2[[#This Row],[Current Week Low]])-1</f>
        <v>2.2880371660859433E-2</v>
      </c>
      <c r="AF656" s="1">
        <f>(Table2[[#This Row],[Current Week High]]/Table2[[#This Row],[Close Price]])-1</f>
        <v>2.2482116498240057E-2</v>
      </c>
      <c r="AG656" s="1">
        <f>(Table2[[#This Row],[Close Price]]/Table2[[#This Row],[Current Month Low]])-1</f>
        <v>2.2880371660859433E-2</v>
      </c>
      <c r="AH656" s="1">
        <f>(Table2[[#This Row],[Current Month High]]/Table2[[#This Row],[Close Price]])-1</f>
        <v>4.2352674009310753E-2</v>
      </c>
      <c r="AI656">
        <v>23.9922788690813</v>
      </c>
      <c r="AJ656">
        <v>15.645722539557401</v>
      </c>
      <c r="AK656" t="str">
        <f>IF(AND(Table2[[#This Row],[20D EMA]]&gt;Table2[[#This Row],[50D EMA]],Table2[[#This Row],[50D EMA]]&gt;Table2[[#This Row],[200D EMA]]),"Uptrend","Downtrend/NoTrend")</f>
        <v>Uptrend</v>
      </c>
      <c r="AL656">
        <v>0.06</v>
      </c>
      <c r="AM656" t="s">
        <v>3121</v>
      </c>
      <c r="AN656">
        <v>-4.17</v>
      </c>
      <c r="AO656" t="s">
        <v>3120</v>
      </c>
      <c r="AP656">
        <v>-2.4780031029735999E-2</v>
      </c>
      <c r="AQ656">
        <f>(Table2[[#This Row],[Sharpe Ratio]]-AVERAGE(Table2[Sharpe Ratio]))/_xlfn.STDEV.P(Table2[Sharpe Ratio])</f>
        <v>-1.0113201588539038</v>
      </c>
      <c r="AR6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-2.9162116527973114</v>
      </c>
      <c r="AS656">
        <f>_xlfn.RANK.AVG(Table2[[#This Row],[1Y Return vs Nifty Z-Score]],Table2[1Y Return vs Nifty Z-Score])</f>
        <v>698</v>
      </c>
      <c r="AT656">
        <f>_xlfn.RANK.AVG(Table2[[#This Row],[6M Return vs Nifty Z-Score]],Table2[6M Return vs Nifty Z-Score])</f>
        <v>499</v>
      </c>
      <c r="AU656">
        <f>_xlfn.RANK.AVG(Table2[[#This Row],[Sharpe Ratio Z-Score]],Table2[Sharpe Ratio Z-Score])</f>
        <v>613</v>
      </c>
      <c r="AV656">
        <f>(Table2[[#This Row],[Rank 1Y]]+Table2[[#This Row],[Rank 6M]]+Table2[[#This Row],[Rank Sharpe]])/3</f>
        <v>603.33333333333337</v>
      </c>
    </row>
    <row r="657" spans="1:48" x14ac:dyDescent="0.3">
      <c r="A657" t="s">
        <v>472</v>
      </c>
      <c r="B657" t="s">
        <v>473</v>
      </c>
      <c r="C657" t="s">
        <v>3085</v>
      </c>
      <c r="D657" t="s">
        <v>83</v>
      </c>
      <c r="E657">
        <v>44159.113830765004</v>
      </c>
      <c r="F657">
        <v>2351.5500000000002</v>
      </c>
      <c r="G657">
        <v>-5.7800347997424799</v>
      </c>
      <c r="H657">
        <f>(Table2[[#This Row],[1Y Return vs Nifty]]-AVERAGE(Table2[1Y Return vs Nifty]))/_xlfn.STDEV.P(Table2[1Y Return vs Nifty])</f>
        <v>-0.59684754002411888</v>
      </c>
      <c r="I657">
        <v>-11.8248652562591</v>
      </c>
      <c r="J657">
        <f>(Table2[[#This Row],[1M Return vs Nifty]]-AVERAGE(Table2[1M Return vs Nifty]))/_xlfn.STDEV.P(Table2[1M Return vs Nifty])</f>
        <v>-0.98625493100193484</v>
      </c>
      <c r="K657">
        <v>-22.388433494158999</v>
      </c>
      <c r="L657">
        <f>(Table2[[#This Row],[6M Return vs Nifty]]-AVERAGE(Table2[6M Return vs Nifty]))/_xlfn.STDEV.P(Table2[6M Return vs Nifty])</f>
        <v>-0.95934434901763943</v>
      </c>
      <c r="M657">
        <v>-3.1019332662518</v>
      </c>
      <c r="N657">
        <f>(Table2[[#This Row],[1W Return vs Nifty]]-AVERAGE(Table2[1W Return vs Nifty]))/_xlfn.STDEV.P(Table2[1W Return vs Nifty])</f>
        <v>-0.47249708301769933</v>
      </c>
      <c r="O657">
        <v>2507.35</v>
      </c>
      <c r="P657">
        <v>2555.5935723325001</v>
      </c>
      <c r="Q657">
        <v>2421.8689278069101</v>
      </c>
      <c r="R657">
        <v>23.741916276765501</v>
      </c>
      <c r="S657" s="1">
        <f>(Table2[[#This Row],[Close Price]]-Table2[[#This Row],[20D EMA]])/Table2[[#This Row],[20D EMA]]</f>
        <v>-6.2137316290106978E-2</v>
      </c>
      <c r="T657" s="1">
        <f>(Table2[[#This Row],[Close Price]]-Table2[[#This Row],[50D EMA]])/Table2[[#This Row],[50D EMA]]</f>
        <v>-7.9841949260448547E-2</v>
      </c>
      <c r="U657" s="1">
        <f>(Table2[[#This Row],[Close Price]]-Table2[[#This Row],[200D EMA]])/Table2[[#This Row],[200D EMA]]</f>
        <v>-2.9034984924054583E-2</v>
      </c>
      <c r="V657">
        <v>1.10504931013425</v>
      </c>
      <c r="W657">
        <v>2341.0500000000002</v>
      </c>
      <c r="X657">
        <v>2382.15</v>
      </c>
      <c r="Y657">
        <v>2336</v>
      </c>
      <c r="Z657">
        <v>2443.4</v>
      </c>
      <c r="AA657">
        <v>2336</v>
      </c>
      <c r="AB657">
        <v>2590.5500000000002</v>
      </c>
      <c r="AC657" s="1">
        <f>(Table2[[#This Row],[Close Price]]/Table2[[#This Row],[Day Low]])-1</f>
        <v>4.4851669122829563E-3</v>
      </c>
      <c r="AD657" s="1">
        <f>(Table2[[#This Row],[Day High]]/Table2[[#This Row],[Close Price]])-1</f>
        <v>1.3012693755182658E-2</v>
      </c>
      <c r="AE657" s="1">
        <f>(Table2[[#This Row],[Close Price]]/Table2[[#This Row],[Current Week Low]])-1</f>
        <v>6.6566780821919469E-3</v>
      </c>
      <c r="AF657" s="1">
        <f>(Table2[[#This Row],[Current Week High]]/Table2[[#This Row],[Close Price]])-1</f>
        <v>3.9059343837043681E-2</v>
      </c>
      <c r="AG657" s="1">
        <f>(Table2[[#This Row],[Close Price]]/Table2[[#This Row],[Current Month Low]])-1</f>
        <v>6.6566780821919469E-3</v>
      </c>
      <c r="AH657" s="1">
        <f>(Table2[[#This Row],[Current Month High]]/Table2[[#This Row],[Close Price]])-1</f>
        <v>0.10163509174799601</v>
      </c>
      <c r="AI657">
        <v>20.9415066658161</v>
      </c>
      <c r="AJ657">
        <v>30.424292845257899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-0.12</v>
      </c>
      <c r="AM657" t="s">
        <v>3120</v>
      </c>
      <c r="AN657">
        <v>-10.220000000000001</v>
      </c>
      <c r="AO657" t="s">
        <v>3120</v>
      </c>
      <c r="AP657">
        <v>-3.9885442254257997E-2</v>
      </c>
      <c r="AQ657">
        <f>(Table2[[#This Row],[Sharpe Ratio]]-AVERAGE(Table2[Sharpe Ratio]))/_xlfn.STDEV.P(Table2[Sharpe Ratio])</f>
        <v>-1.1870396975603223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532</v>
      </c>
      <c r="AT657">
        <f>_xlfn.RANK.AVG(Table2[[#This Row],[6M Return vs Nifty Z-Score]],Table2[6M Return vs Nifty Z-Score])</f>
        <v>640</v>
      </c>
      <c r="AU657">
        <f>_xlfn.RANK.AVG(Table2[[#This Row],[Sharpe Ratio Z-Score]],Table2[Sharpe Ratio Z-Score])</f>
        <v>640</v>
      </c>
      <c r="AV657">
        <f>(Table2[[#This Row],[Rank 1Y]]+Table2[[#This Row],[Rank 6M]]+Table2[[#This Row],[Rank Sharpe]])/3</f>
        <v>604</v>
      </c>
    </row>
    <row r="658" spans="1:48" x14ac:dyDescent="0.3">
      <c r="A658" t="s">
        <v>1706</v>
      </c>
      <c r="B658" t="s">
        <v>1707</v>
      </c>
      <c r="C658" t="s">
        <v>3084</v>
      </c>
      <c r="D658" t="s">
        <v>393</v>
      </c>
      <c r="E658">
        <v>4619.6485634250002</v>
      </c>
      <c r="F658">
        <v>528.15</v>
      </c>
      <c r="G658">
        <v>-48.246972363548302</v>
      </c>
      <c r="H658">
        <f>(Table2[[#This Row],[1Y Return vs Nifty]]-AVERAGE(Table2[1Y Return vs Nifty]))/_xlfn.STDEV.P(Table2[1Y Return vs Nifty])</f>
        <v>-1.2424935449834296</v>
      </c>
      <c r="I658">
        <v>-11.0574733462841</v>
      </c>
      <c r="J658">
        <f>(Table2[[#This Row],[1M Return vs Nifty]]-AVERAGE(Table2[1M Return vs Nifty]))/_xlfn.STDEV.P(Table2[1M Return vs Nifty])</f>
        <v>-0.91419718941606798</v>
      </c>
      <c r="K658">
        <v>-29.932791643500799</v>
      </c>
      <c r="L658">
        <f>(Table2[[#This Row],[6M Return vs Nifty]]-AVERAGE(Table2[6M Return vs Nifty]))/_xlfn.STDEV.P(Table2[6M Return vs Nifty])</f>
        <v>-1.2168518547450418</v>
      </c>
      <c r="M658">
        <v>-6.7424935468657203</v>
      </c>
      <c r="N658">
        <f>(Table2[[#This Row],[1W Return vs Nifty]]-AVERAGE(Table2[1W Return vs Nifty]))/_xlfn.STDEV.P(Table2[1W Return vs Nifty])</f>
        <v>-1.1938721575500117</v>
      </c>
      <c r="O658">
        <v>556.79999999999995</v>
      </c>
      <c r="P658">
        <v>566.04379105989597</v>
      </c>
      <c r="Q658">
        <v>602.71332822986801</v>
      </c>
      <c r="R658">
        <v>27.497271507986898</v>
      </c>
      <c r="S658" s="1">
        <f>(Table2[[#This Row],[Close Price]]-Table2[[#This Row],[20D EMA]])/Table2[[#This Row],[20D EMA]]</f>
        <v>-5.1454741379310311E-2</v>
      </c>
      <c r="T658" s="1">
        <f>(Table2[[#This Row],[Close Price]]-Table2[[#This Row],[50D EMA]])/Table2[[#This Row],[50D EMA]]</f>
        <v>-6.6944981392590266E-2</v>
      </c>
      <c r="U658" s="1">
        <f>(Table2[[#This Row],[Close Price]]-Table2[[#This Row],[200D EMA]])/Table2[[#This Row],[200D EMA]]</f>
        <v>-0.12371275818448539</v>
      </c>
      <c r="V658">
        <v>1.2459149635123501</v>
      </c>
      <c r="W658">
        <v>520</v>
      </c>
      <c r="X658">
        <v>533.04999999999995</v>
      </c>
      <c r="Y658">
        <v>518</v>
      </c>
      <c r="Z658">
        <v>562.20000000000005</v>
      </c>
      <c r="AA658">
        <v>518</v>
      </c>
      <c r="AB658">
        <v>583.79999999999995</v>
      </c>
      <c r="AC658" s="1">
        <f>(Table2[[#This Row],[Close Price]]/Table2[[#This Row],[Day Low]])-1</f>
        <v>1.5673076923076845E-2</v>
      </c>
      <c r="AD658" s="1">
        <f>(Table2[[#This Row],[Day High]]/Table2[[#This Row],[Close Price]])-1</f>
        <v>9.2776673293570866E-3</v>
      </c>
      <c r="AE658" s="1">
        <f>(Table2[[#This Row],[Close Price]]/Table2[[#This Row],[Current Week Low]])-1</f>
        <v>1.9594594594594561E-2</v>
      </c>
      <c r="AF658" s="1">
        <f>(Table2[[#This Row],[Current Week High]]/Table2[[#This Row],[Close Price]])-1</f>
        <v>6.4470320931553582E-2</v>
      </c>
      <c r="AG658" s="1">
        <f>(Table2[[#This Row],[Close Price]]/Table2[[#This Row],[Current Month Low]])-1</f>
        <v>1.9594594594594561E-2</v>
      </c>
      <c r="AH658" s="1">
        <f>(Table2[[#This Row],[Current Month High]]/Table2[[#This Row],[Close Price]])-1</f>
        <v>0.10536779324055656</v>
      </c>
      <c r="AI658">
        <v>51.282779513395802</v>
      </c>
      <c r="AJ658">
        <v>3.3056234718826301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-0.14000000000000001</v>
      </c>
      <c r="AM658" t="s">
        <v>3120</v>
      </c>
      <c r="AN658">
        <v>-7.5</v>
      </c>
      <c r="AO658" t="s">
        <v>3120</v>
      </c>
      <c r="AP658">
        <v>3.9422619070471003E-2</v>
      </c>
      <c r="AQ658">
        <f>(Table2[[#This Row],[Sharpe Ratio]]-AVERAGE(Table2[Sharpe Ratio]))/_xlfn.STDEV.P(Table2[Sharpe Ratio])</f>
        <v>-0.26445799855578384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716</v>
      </c>
      <c r="AT658">
        <f>_xlfn.RANK.AVG(Table2[[#This Row],[6M Return vs Nifty Z-Score]],Table2[6M Return vs Nifty Z-Score])</f>
        <v>689</v>
      </c>
      <c r="AU658">
        <f>_xlfn.RANK.AVG(Table2[[#This Row],[Sharpe Ratio Z-Score]],Table2[Sharpe Ratio Z-Score])</f>
        <v>407</v>
      </c>
      <c r="AV658">
        <f>(Table2[[#This Row],[Rank 1Y]]+Table2[[#This Row],[Rank 6M]]+Table2[[#This Row],[Rank Sharpe]])/3</f>
        <v>604</v>
      </c>
    </row>
    <row r="659" spans="1:48" x14ac:dyDescent="0.3">
      <c r="A659" t="s">
        <v>1035</v>
      </c>
      <c r="B659" t="s">
        <v>1036</v>
      </c>
      <c r="C659" t="s">
        <v>3075</v>
      </c>
      <c r="D659" t="s">
        <v>304</v>
      </c>
      <c r="E659">
        <v>12574.686107199999</v>
      </c>
      <c r="F659">
        <v>935.2</v>
      </c>
      <c r="G659">
        <v>-43.441730175396401</v>
      </c>
      <c r="H659">
        <f>(Table2[[#This Row],[1Y Return vs Nifty]]-AVERAGE(Table2[1Y Return vs Nifty]))/_xlfn.STDEV.P(Table2[1Y Return vs Nifty])</f>
        <v>-1.1694370544611079</v>
      </c>
      <c r="I659">
        <v>1.15638097742589</v>
      </c>
      <c r="J659">
        <f>(Table2[[#This Row],[1M Return vs Nifty]]-AVERAGE(Table2[1M Return vs Nifty]))/_xlfn.STDEV.P(Table2[1M Return vs Nifty])</f>
        <v>0.23267802152274386</v>
      </c>
      <c r="K659">
        <v>-16.971332804955601</v>
      </c>
      <c r="L659">
        <f>(Table2[[#This Row],[6M Return vs Nifty]]-AVERAGE(Table2[6M Return vs Nifty]))/_xlfn.STDEV.P(Table2[6M Return vs Nifty])</f>
        <v>-0.77444537429536164</v>
      </c>
      <c r="M659">
        <v>1.55253328362517</v>
      </c>
      <c r="N659">
        <f>(Table2[[#This Row],[1W Return vs Nifty]]-AVERAGE(Table2[1W Return vs Nifty]))/_xlfn.STDEV.P(Table2[1W Return vs Nifty])</f>
        <v>0.4497829770612532</v>
      </c>
      <c r="O659">
        <v>950.74</v>
      </c>
      <c r="P659">
        <v>946.00739405383695</v>
      </c>
      <c r="Q659">
        <v>948.63251989337004</v>
      </c>
      <c r="R659">
        <v>45.344543881792397</v>
      </c>
      <c r="S659" s="1">
        <f>(Table2[[#This Row],[Close Price]]-Table2[[#This Row],[20D EMA]])/Table2[[#This Row],[20D EMA]]</f>
        <v>-1.6345162715358526E-2</v>
      </c>
      <c r="T659" s="1">
        <f>(Table2[[#This Row],[Close Price]]-Table2[[#This Row],[50D EMA]])/Table2[[#This Row],[50D EMA]]</f>
        <v>-1.1424217317715655E-2</v>
      </c>
      <c r="U659" s="1">
        <f>(Table2[[#This Row],[Close Price]]-Table2[[#This Row],[200D EMA]])/Table2[[#This Row],[200D EMA]]</f>
        <v>-1.4159877098541664E-2</v>
      </c>
      <c r="V659">
        <v>1.32797822698999</v>
      </c>
      <c r="W659">
        <v>930</v>
      </c>
      <c r="X659">
        <v>976</v>
      </c>
      <c r="Y659">
        <v>869</v>
      </c>
      <c r="Z659">
        <v>976</v>
      </c>
      <c r="AA659">
        <v>869</v>
      </c>
      <c r="AB659">
        <v>1003.95</v>
      </c>
      <c r="AC659" s="1">
        <f>(Table2[[#This Row],[Close Price]]/Table2[[#This Row],[Day Low]])-1</f>
        <v>5.5913978494623873E-3</v>
      </c>
      <c r="AD659" s="1">
        <f>(Table2[[#This Row],[Day High]]/Table2[[#This Row],[Close Price]])-1</f>
        <v>4.3627031650983694E-2</v>
      </c>
      <c r="AE659" s="1">
        <f>(Table2[[#This Row],[Close Price]]/Table2[[#This Row],[Current Week Low]])-1</f>
        <v>7.6179516685845883E-2</v>
      </c>
      <c r="AF659" s="1">
        <f>(Table2[[#This Row],[Current Week High]]/Table2[[#This Row],[Close Price]])-1</f>
        <v>4.3627031650983694E-2</v>
      </c>
      <c r="AG659" s="1">
        <f>(Table2[[#This Row],[Close Price]]/Table2[[#This Row],[Current Month Low]])-1</f>
        <v>7.6179516685845883E-2</v>
      </c>
      <c r="AH659" s="1">
        <f>(Table2[[#This Row],[Current Month High]]/Table2[[#This Row],[Close Price]])-1</f>
        <v>7.3513686911890419E-2</v>
      </c>
      <c r="AI659">
        <v>33.447390932420802</v>
      </c>
      <c r="AJ659">
        <v>19.583146857617798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-0.09</v>
      </c>
      <c r="AM659" t="s">
        <v>3120</v>
      </c>
      <c r="AN659">
        <v>-1.45</v>
      </c>
      <c r="AO659" t="s">
        <v>3120</v>
      </c>
      <c r="AP659">
        <v>4.1311580476500001E-4</v>
      </c>
      <c r="AQ659">
        <f>(Table2[[#This Row],[Sharpe Ratio]]-AVERAGE(Table2[Sharpe Ratio]))/_xlfn.STDEV.P(Table2[Sharpe Ratio])</f>
        <v>-0.7182511338190245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706</v>
      </c>
      <c r="AT659">
        <f>_xlfn.RANK.AVG(Table2[[#This Row],[6M Return vs Nifty Z-Score]],Table2[6M Return vs Nifty Z-Score])</f>
        <v>582</v>
      </c>
      <c r="AU659">
        <f>_xlfn.RANK.AVG(Table2[[#This Row],[Sharpe Ratio Z-Score]],Table2[Sharpe Ratio Z-Score])</f>
        <v>525</v>
      </c>
      <c r="AV659">
        <f>(Table2[[#This Row],[Rank 1Y]]+Table2[[#This Row],[Rank 6M]]+Table2[[#This Row],[Rank Sharpe]])/3</f>
        <v>604.33333333333337</v>
      </c>
    </row>
    <row r="660" spans="1:48" x14ac:dyDescent="0.3">
      <c r="A660" t="s">
        <v>1177</v>
      </c>
      <c r="B660" t="s">
        <v>1178</v>
      </c>
      <c r="C660" t="s">
        <v>3077</v>
      </c>
      <c r="D660" t="s">
        <v>21</v>
      </c>
      <c r="E660">
        <v>9998.7597783399997</v>
      </c>
      <c r="F660">
        <v>1592.45</v>
      </c>
      <c r="G660">
        <v>-18.824943368372299</v>
      </c>
      <c r="H660">
        <f>(Table2[[#This Row],[1Y Return vs Nifty]]-AVERAGE(Table2[1Y Return vs Nifty]))/_xlfn.STDEV.P(Table2[1Y Return vs Nifty])</f>
        <v>-0.79517578278334378</v>
      </c>
      <c r="I660">
        <v>-10.179371090138901</v>
      </c>
      <c r="J660">
        <f>(Table2[[#This Row],[1M Return vs Nifty]]-AVERAGE(Table2[1M Return vs Nifty]))/_xlfn.STDEV.P(Table2[1M Return vs Nifty])</f>
        <v>-0.83174379808263754</v>
      </c>
      <c r="K660">
        <v>-12.142867161495101</v>
      </c>
      <c r="L660">
        <f>(Table2[[#This Row],[6M Return vs Nifty]]-AVERAGE(Table2[6M Return vs Nifty]))/_xlfn.STDEV.P(Table2[6M Return vs Nifty])</f>
        <v>-0.60963796195817732</v>
      </c>
      <c r="M660">
        <v>0.95733319512228998</v>
      </c>
      <c r="N660">
        <f>(Table2[[#This Row],[1W Return vs Nifty]]-AVERAGE(Table2[1W Return vs Nifty]))/_xlfn.STDEV.P(Table2[1W Return vs Nifty])</f>
        <v>0.33184439752673189</v>
      </c>
      <c r="O660">
        <v>1640.75</v>
      </c>
      <c r="P660">
        <v>1641.69847802553</v>
      </c>
      <c r="Q660">
        <v>1582.55900048015</v>
      </c>
      <c r="R660">
        <v>44.857488688960302</v>
      </c>
      <c r="S660" s="1">
        <f>(Table2[[#This Row],[Close Price]]-Table2[[#This Row],[20D EMA]])/Table2[[#This Row],[20D EMA]]</f>
        <v>-2.943775712326677E-2</v>
      </c>
      <c r="T660" s="1">
        <f>(Table2[[#This Row],[Close Price]]-Table2[[#This Row],[50D EMA]])/Table2[[#This Row],[50D EMA]]</f>
        <v>-2.9998491613856565E-2</v>
      </c>
      <c r="U660" s="1">
        <f>(Table2[[#This Row],[Close Price]]-Table2[[#This Row],[200D EMA]])/Table2[[#This Row],[200D EMA]]</f>
        <v>6.2500036440026217E-3</v>
      </c>
      <c r="V660">
        <v>1.1925641300655001</v>
      </c>
      <c r="W660">
        <v>1581.05</v>
      </c>
      <c r="X660">
        <v>1649.8</v>
      </c>
      <c r="Y660">
        <v>1491</v>
      </c>
      <c r="Z660">
        <v>1650.65</v>
      </c>
      <c r="AA660">
        <v>1491</v>
      </c>
      <c r="AB660">
        <v>1650.65</v>
      </c>
      <c r="AC660" s="1">
        <f>(Table2[[#This Row],[Close Price]]/Table2[[#This Row],[Day Low]])-1</f>
        <v>7.2103981531261852E-3</v>
      </c>
      <c r="AD660" s="1">
        <f>(Table2[[#This Row],[Day High]]/Table2[[#This Row],[Close Price]])-1</f>
        <v>3.6013689597789611E-2</v>
      </c>
      <c r="AE660" s="1">
        <f>(Table2[[#This Row],[Close Price]]/Table2[[#This Row],[Current Week Low]])-1</f>
        <v>6.8041582830315361E-2</v>
      </c>
      <c r="AF660" s="1">
        <f>(Table2[[#This Row],[Current Week High]]/Table2[[#This Row],[Close Price]])-1</f>
        <v>3.6547458318942461E-2</v>
      </c>
      <c r="AG660" s="1">
        <f>(Table2[[#This Row],[Close Price]]/Table2[[#This Row],[Current Month Low]])-1</f>
        <v>6.8041582830315361E-2</v>
      </c>
      <c r="AH660" s="1">
        <f>(Table2[[#This Row],[Current Month High]]/Table2[[#This Row],[Close Price]])-1</f>
        <v>3.6547458318942461E-2</v>
      </c>
      <c r="AI660">
        <v>21.978712047474001</v>
      </c>
      <c r="AJ660">
        <v>14.891237689838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-0.05</v>
      </c>
      <c r="AM660" t="s">
        <v>3120</v>
      </c>
      <c r="AN660">
        <v>-9.93</v>
      </c>
      <c r="AO660" t="s">
        <v>3120</v>
      </c>
      <c r="AP660">
        <v>-6.6700646794239996E-2</v>
      </c>
      <c r="AQ660">
        <f>(Table2[[#This Row],[Sharpe Ratio]]-AVERAGE(Table2[Sharpe Ratio]))/_xlfn.STDEV.P(Table2[Sharpe Ratio])</f>
        <v>-1.4989779362515367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610</v>
      </c>
      <c r="AT660">
        <f>_xlfn.RANK.AVG(Table2[[#This Row],[6M Return vs Nifty Z-Score]],Table2[6M Return vs Nifty Z-Score])</f>
        <v>523</v>
      </c>
      <c r="AU660">
        <f>_xlfn.RANK.AVG(Table2[[#This Row],[Sharpe Ratio Z-Score]],Table2[Sharpe Ratio Z-Score])</f>
        <v>684</v>
      </c>
      <c r="AV660">
        <f>(Table2[[#This Row],[Rank 1Y]]+Table2[[#This Row],[Rank 6M]]+Table2[[#This Row],[Rank Sharpe]])/3</f>
        <v>605.66666666666663</v>
      </c>
    </row>
    <row r="661" spans="1:48" x14ac:dyDescent="0.3">
      <c r="A661" t="s">
        <v>96</v>
      </c>
      <c r="B661" t="s">
        <v>97</v>
      </c>
      <c r="C661" t="s">
        <v>3088</v>
      </c>
      <c r="D661" t="s">
        <v>98</v>
      </c>
      <c r="E661">
        <v>291492.77421194001</v>
      </c>
      <c r="F661">
        <v>3040.6</v>
      </c>
      <c r="G661">
        <v>-32.835957968304001</v>
      </c>
      <c r="H661">
        <f>(Table2[[#This Row],[1Y Return vs Nifty]]-AVERAGE(Table2[1Y Return vs Nifty]))/_xlfn.STDEV.P(Table2[1Y Return vs Nifty])</f>
        <v>-1.0081922167628552</v>
      </c>
      <c r="I661">
        <v>3.29628465819646</v>
      </c>
      <c r="J661">
        <f>(Table2[[#This Row],[1M Return vs Nifty]]-AVERAGE(Table2[1M Return vs Nifty]))/_xlfn.STDEV.P(Table2[1M Return vs Nifty])</f>
        <v>0.43361397672799779</v>
      </c>
      <c r="K661">
        <v>-8.8537560053252697</v>
      </c>
      <c r="L661">
        <f>(Table2[[#This Row],[6M Return vs Nifty]]-AVERAGE(Table2[6M Return vs Nifty]))/_xlfn.STDEV.P(Table2[6M Return vs Nifty])</f>
        <v>-0.49737250569012376</v>
      </c>
      <c r="M661">
        <v>-0.86245023978364999</v>
      </c>
      <c r="N661">
        <f>(Table2[[#This Row],[1W Return vs Nifty]]-AVERAGE(Table2[1W Return vs Nifty]))/_xlfn.STDEV.P(Table2[1W Return vs Nifty])</f>
        <v>-2.8744717829590989E-2</v>
      </c>
      <c r="O661">
        <v>3013.93</v>
      </c>
      <c r="P661">
        <v>2964.1443490633801</v>
      </c>
      <c r="Q661">
        <v>2987.2639623452401</v>
      </c>
      <c r="R661">
        <v>52.265381187616804</v>
      </c>
      <c r="S661" s="1">
        <f>(Table2[[#This Row],[Close Price]]-Table2[[#This Row],[20D EMA]])/Table2[[#This Row],[20D EMA]]</f>
        <v>8.8489115540175359E-3</v>
      </c>
      <c r="T661" s="1">
        <f>(Table2[[#This Row],[Close Price]]-Table2[[#This Row],[50D EMA]])/Table2[[#This Row],[50D EMA]]</f>
        <v>2.5793497864157158E-2</v>
      </c>
      <c r="U661" s="1">
        <f>(Table2[[#This Row],[Close Price]]-Table2[[#This Row],[200D EMA]])/Table2[[#This Row],[200D EMA]]</f>
        <v>1.7854477651478372E-2</v>
      </c>
      <c r="V661">
        <v>1.1070687093903699</v>
      </c>
      <c r="W661">
        <v>2966</v>
      </c>
      <c r="X661">
        <v>3052.75</v>
      </c>
      <c r="Y661">
        <v>2966</v>
      </c>
      <c r="Z661">
        <v>3145</v>
      </c>
      <c r="AA661">
        <v>2966</v>
      </c>
      <c r="AB661">
        <v>3145</v>
      </c>
      <c r="AC661" s="1">
        <f>(Table2[[#This Row],[Close Price]]/Table2[[#This Row],[Day Low]])-1</f>
        <v>2.5151719487525259E-2</v>
      </c>
      <c r="AD661" s="1">
        <f>(Table2[[#This Row],[Day High]]/Table2[[#This Row],[Close Price]])-1</f>
        <v>3.9959218575280619E-3</v>
      </c>
      <c r="AE661" s="1">
        <f>(Table2[[#This Row],[Close Price]]/Table2[[#This Row],[Current Week Low]])-1</f>
        <v>2.5151719487525259E-2</v>
      </c>
      <c r="AF661" s="1">
        <f>(Table2[[#This Row],[Current Week High]]/Table2[[#This Row],[Close Price]])-1</f>
        <v>3.4335328553575017E-2</v>
      </c>
      <c r="AG661" s="1">
        <f>(Table2[[#This Row],[Close Price]]/Table2[[#This Row],[Current Month Low]])-1</f>
        <v>2.5151719487525259E-2</v>
      </c>
      <c r="AH661" s="1">
        <f>(Table2[[#This Row],[Current Month High]]/Table2[[#This Row],[Close Price]])-1</f>
        <v>3.4335328553575017E-2</v>
      </c>
      <c r="AI661">
        <v>12.5748207590607</v>
      </c>
      <c r="AJ661">
        <v>13.875884798322099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0.03</v>
      </c>
      <c r="AM661" t="s">
        <v>3121</v>
      </c>
      <c r="AN661">
        <v>4.3899999999999997</v>
      </c>
      <c r="AO661" t="s">
        <v>3121</v>
      </c>
      <c r="AP661">
        <v>-5.7393482043521002E-2</v>
      </c>
      <c r="AQ661">
        <f>(Table2[[#This Row],[Sharpe Ratio]]-AVERAGE(Table2[Sharpe Ratio]))/_xlfn.STDEV.P(Table2[Sharpe Ratio])</f>
        <v>-1.3907087423612043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665</v>
      </c>
      <c r="AT661">
        <f>_xlfn.RANK.AVG(Table2[[#This Row],[6M Return vs Nifty Z-Score]],Table2[6M Return vs Nifty Z-Score])</f>
        <v>479</v>
      </c>
      <c r="AU661">
        <f>_xlfn.RANK.AVG(Table2[[#This Row],[Sharpe Ratio Z-Score]],Table2[Sharpe Ratio Z-Score])</f>
        <v>675</v>
      </c>
      <c r="AV661">
        <f>(Table2[[#This Row],[Rank 1Y]]+Table2[[#This Row],[Rank 6M]]+Table2[[#This Row],[Rank Sharpe]])/3</f>
        <v>606.33333333333337</v>
      </c>
    </row>
    <row r="662" spans="1:48" x14ac:dyDescent="0.3">
      <c r="A662" t="s">
        <v>1169</v>
      </c>
      <c r="B662" t="s">
        <v>1170</v>
      </c>
      <c r="C662" t="s">
        <v>3087</v>
      </c>
      <c r="D662" t="s">
        <v>230</v>
      </c>
      <c r="E662">
        <v>10154.646498149999</v>
      </c>
      <c r="F662">
        <v>519.75</v>
      </c>
      <c r="G662">
        <v>-2.1108130429126</v>
      </c>
      <c r="H662">
        <f>(Table2[[#This Row],[1Y Return vs Nifty]]-AVERAGE(Table2[1Y Return vs Nifty]))/_xlfn.STDEV.P(Table2[1Y Return vs Nifty])</f>
        <v>-0.5410625339815337</v>
      </c>
      <c r="I662">
        <v>-6.9365703173296396</v>
      </c>
      <c r="J662">
        <f>(Table2[[#This Row],[1M Return vs Nifty]]-AVERAGE(Table2[1M Return vs Nifty]))/_xlfn.STDEV.P(Table2[1M Return vs Nifty])</f>
        <v>-0.52724632154662454</v>
      </c>
      <c r="K662">
        <v>-22.8766560801091</v>
      </c>
      <c r="L662">
        <f>(Table2[[#This Row],[6M Return vs Nifty]]-AVERAGE(Table2[6M Return vs Nifty]))/_xlfn.STDEV.P(Table2[6M Return vs Nifty])</f>
        <v>-0.97600858709583316</v>
      </c>
      <c r="M662">
        <v>0.61983454166343299</v>
      </c>
      <c r="N662">
        <f>(Table2[[#This Row],[1W Return vs Nifty]]-AVERAGE(Table2[1W Return vs Nifty]))/_xlfn.STDEV.P(Table2[1W Return vs Nifty])</f>
        <v>0.26496921966197151</v>
      </c>
      <c r="O662">
        <v>527.07000000000005</v>
      </c>
      <c r="P662">
        <v>550.33216293139196</v>
      </c>
      <c r="Q662">
        <v>548.88765282250097</v>
      </c>
      <c r="R662">
        <v>48.628169452125903</v>
      </c>
      <c r="S662" s="1">
        <f>(Table2[[#This Row],[Close Price]]-Table2[[#This Row],[20D EMA]])/Table2[[#This Row],[20D EMA]]</f>
        <v>-1.3888098355057296E-2</v>
      </c>
      <c r="T662" s="1">
        <f>(Table2[[#This Row],[Close Price]]-Table2[[#This Row],[50D EMA]])/Table2[[#This Row],[50D EMA]]</f>
        <v>-5.557037184323995E-2</v>
      </c>
      <c r="U662" s="1">
        <f>(Table2[[#This Row],[Close Price]]-Table2[[#This Row],[200D EMA]])/Table2[[#This Row],[200D EMA]]</f>
        <v>-5.3084912135787261E-2</v>
      </c>
      <c r="V662">
        <v>1.7565010456628201</v>
      </c>
      <c r="W662">
        <v>518</v>
      </c>
      <c r="X662">
        <v>529.5</v>
      </c>
      <c r="Y662">
        <v>485.15</v>
      </c>
      <c r="Z662">
        <v>533</v>
      </c>
      <c r="AA662">
        <v>485.15</v>
      </c>
      <c r="AB662">
        <v>548</v>
      </c>
      <c r="AC662" s="1">
        <f>(Table2[[#This Row],[Close Price]]/Table2[[#This Row],[Day Low]])-1</f>
        <v>3.3783783783782884E-3</v>
      </c>
      <c r="AD662" s="1">
        <f>(Table2[[#This Row],[Day High]]/Table2[[#This Row],[Close Price]])-1</f>
        <v>1.8759018759018753E-2</v>
      </c>
      <c r="AE662" s="1">
        <f>(Table2[[#This Row],[Close Price]]/Table2[[#This Row],[Current Week Low]])-1</f>
        <v>7.1318149026074362E-2</v>
      </c>
      <c r="AF662" s="1">
        <f>(Table2[[#This Row],[Current Week High]]/Table2[[#This Row],[Close Price]])-1</f>
        <v>2.5493025493025456E-2</v>
      </c>
      <c r="AG662" s="1">
        <f>(Table2[[#This Row],[Close Price]]/Table2[[#This Row],[Current Month Low]])-1</f>
        <v>7.1318149026074362E-2</v>
      </c>
      <c r="AH662" s="1">
        <f>(Table2[[#This Row],[Current Month High]]/Table2[[#This Row],[Close Price]])-1</f>
        <v>5.4353054353054375E-2</v>
      </c>
      <c r="AI662">
        <v>36.488696488696398</v>
      </c>
      <c r="AJ662">
        <v>26.0764099454214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-0.18</v>
      </c>
      <c r="AM662" t="s">
        <v>3120</v>
      </c>
      <c r="AN662">
        <v>-0.78</v>
      </c>
      <c r="AO662" t="s">
        <v>3120</v>
      </c>
      <c r="AP662">
        <v>-6.1416312087218997E-2</v>
      </c>
      <c r="AQ662">
        <f>(Table2[[#This Row],[Sharpe Ratio]]-AVERAGE(Table2[Sharpe Ratio]))/_xlfn.STDEV.P(Table2[Sharpe Ratio])</f>
        <v>-1.4375058688389908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501</v>
      </c>
      <c r="AT662">
        <f>_xlfn.RANK.AVG(Table2[[#This Row],[6M Return vs Nifty Z-Score]],Table2[6M Return vs Nifty Z-Score])</f>
        <v>643</v>
      </c>
      <c r="AU662">
        <f>_xlfn.RANK.AVG(Table2[[#This Row],[Sharpe Ratio Z-Score]],Table2[Sharpe Ratio Z-Score])</f>
        <v>680</v>
      </c>
      <c r="AV662">
        <f>(Table2[[#This Row],[Rank 1Y]]+Table2[[#This Row],[Rank 6M]]+Table2[[#This Row],[Rank Sharpe]])/3</f>
        <v>608</v>
      </c>
    </row>
    <row r="663" spans="1:48" x14ac:dyDescent="0.3">
      <c r="A663" t="s">
        <v>1436</v>
      </c>
      <c r="B663" t="s">
        <v>1437</v>
      </c>
      <c r="C663" t="s">
        <v>3090</v>
      </c>
      <c r="D663" t="s">
        <v>533</v>
      </c>
      <c r="E663">
        <v>7200.6362349999999</v>
      </c>
      <c r="F663">
        <v>2222.35</v>
      </c>
      <c r="G663">
        <v>-22.936376512969801</v>
      </c>
      <c r="H663">
        <f>(Table2[[#This Row],[1Y Return vs Nifty]]-AVERAGE(Table2[1Y Return vs Nifty]))/_xlfn.STDEV.P(Table2[1Y Return vs Nifty])</f>
        <v>-0.85768394882376719</v>
      </c>
      <c r="I663">
        <v>-5.3040289246473096</v>
      </c>
      <c r="J663">
        <f>(Table2[[#This Row],[1M Return vs Nifty]]-AVERAGE(Table2[1M Return vs Nifty]))/_xlfn.STDEV.P(Table2[1M Return vs Nifty])</f>
        <v>-0.37395144799763608</v>
      </c>
      <c r="K663">
        <v>-10.888135301570999</v>
      </c>
      <c r="L663">
        <f>(Table2[[#This Row],[6M Return vs Nifty]]-AVERAGE(Table2[6M Return vs Nifty]))/_xlfn.STDEV.P(Table2[6M Return vs Nifty])</f>
        <v>-0.56681087644475314</v>
      </c>
      <c r="M663">
        <v>-7.47209040035637</v>
      </c>
      <c r="N663">
        <f>(Table2[[#This Row],[1W Return vs Nifty]]-AVERAGE(Table2[1W Return vs Nifty]))/_xlfn.STDEV.P(Table2[1W Return vs Nifty])</f>
        <v>-1.3384413842616223</v>
      </c>
      <c r="O663">
        <v>2334.08</v>
      </c>
      <c r="P663">
        <v>2308.0863321830302</v>
      </c>
      <c r="Q663">
        <v>2272.6986887264902</v>
      </c>
      <c r="R663">
        <v>35.670324033678803</v>
      </c>
      <c r="S663" s="1">
        <f>(Table2[[#This Row],[Close Price]]-Table2[[#This Row],[20D EMA]])/Table2[[#This Row],[20D EMA]]</f>
        <v>-4.7868967644639437E-2</v>
      </c>
      <c r="T663" s="1">
        <f>(Table2[[#This Row],[Close Price]]-Table2[[#This Row],[50D EMA]])/Table2[[#This Row],[50D EMA]]</f>
        <v>-3.7146068146393513E-2</v>
      </c>
      <c r="U663" s="1">
        <f>(Table2[[#This Row],[Close Price]]-Table2[[#This Row],[200D EMA]])/Table2[[#This Row],[200D EMA]]</f>
        <v>-2.2153701665883069E-2</v>
      </c>
      <c r="V663">
        <v>1.73441515997188</v>
      </c>
      <c r="W663">
        <v>2206.0500000000002</v>
      </c>
      <c r="X663">
        <v>2255.6</v>
      </c>
      <c r="Y663">
        <v>2206.0500000000002</v>
      </c>
      <c r="Z663">
        <v>2415</v>
      </c>
      <c r="AA663">
        <v>2206.0500000000002</v>
      </c>
      <c r="AB663">
        <v>2549.75</v>
      </c>
      <c r="AC663" s="1">
        <f>(Table2[[#This Row],[Close Price]]/Table2[[#This Row],[Day Low]])-1</f>
        <v>7.3887717866774061E-3</v>
      </c>
      <c r="AD663" s="1">
        <f>(Table2[[#This Row],[Day High]]/Table2[[#This Row],[Close Price]])-1</f>
        <v>1.4961639705716845E-2</v>
      </c>
      <c r="AE663" s="1">
        <f>(Table2[[#This Row],[Close Price]]/Table2[[#This Row],[Current Week Low]])-1</f>
        <v>7.3887717866774061E-3</v>
      </c>
      <c r="AF663" s="1">
        <f>(Table2[[#This Row],[Current Week High]]/Table2[[#This Row],[Close Price]])-1</f>
        <v>8.6687515467860576E-2</v>
      </c>
      <c r="AG663" s="1">
        <f>(Table2[[#This Row],[Close Price]]/Table2[[#This Row],[Current Month Low]])-1</f>
        <v>7.3887717866774061E-3</v>
      </c>
      <c r="AH663" s="1">
        <f>(Table2[[#This Row],[Current Month High]]/Table2[[#This Row],[Close Price]])-1</f>
        <v>0.14732152901208195</v>
      </c>
      <c r="AI663">
        <v>23.067923594393299</v>
      </c>
      <c r="AJ663">
        <v>13.385204081632599</v>
      </c>
      <c r="AK663" t="str">
        <f>IF(AND(Table2[[#This Row],[20D EMA]]&gt;Table2[[#This Row],[50D EMA]],Table2[[#This Row],[50D EMA]]&gt;Table2[[#This Row],[200D EMA]]),"Uptrend","Downtrend/NoTrend")</f>
        <v>Uptrend</v>
      </c>
      <c r="AL663">
        <v>-0.03</v>
      </c>
      <c r="AM663" t="s">
        <v>3120</v>
      </c>
      <c r="AN663">
        <v>-2.97</v>
      </c>
      <c r="AO663" t="s">
        <v>3120</v>
      </c>
      <c r="AP663">
        <v>-7.1123414923750003E-2</v>
      </c>
      <c r="AQ663">
        <f>(Table2[[#This Row],[Sharpe Ratio]]-AVERAGE(Table2[Sharpe Ratio]))/_xlfn.STDEV.P(Table2[Sharpe Ratio])</f>
        <v>-1.5504274972049856</v>
      </c>
      <c r="AR6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-4.6873151547327643</v>
      </c>
      <c r="AS663">
        <f>_xlfn.RANK.AVG(Table2[[#This Row],[1Y Return vs Nifty Z-Score]],Table2[1Y Return vs Nifty Z-Score])</f>
        <v>631</v>
      </c>
      <c r="AT663">
        <f>_xlfn.RANK.AVG(Table2[[#This Row],[6M Return vs Nifty Z-Score]],Table2[6M Return vs Nifty Z-Score])</f>
        <v>507</v>
      </c>
      <c r="AU663">
        <f>_xlfn.RANK.AVG(Table2[[#This Row],[Sharpe Ratio Z-Score]],Table2[Sharpe Ratio Z-Score])</f>
        <v>692</v>
      </c>
      <c r="AV663">
        <f>(Table2[[#This Row],[Rank 1Y]]+Table2[[#This Row],[Rank 6M]]+Table2[[#This Row],[Rank Sharpe]])/3</f>
        <v>610</v>
      </c>
    </row>
    <row r="664" spans="1:48" x14ac:dyDescent="0.3">
      <c r="A664" t="s">
        <v>55</v>
      </c>
      <c r="B664" t="s">
        <v>56</v>
      </c>
      <c r="C664" t="s">
        <v>3076</v>
      </c>
      <c r="D664" t="s">
        <v>57</v>
      </c>
      <c r="E664">
        <v>409328.75067189999</v>
      </c>
      <c r="F664">
        <v>6618.2</v>
      </c>
      <c r="G664">
        <v>-31.2354003994813</v>
      </c>
      <c r="H664">
        <f>(Table2[[#This Row],[1Y Return vs Nifty]]-AVERAGE(Table2[1Y Return vs Nifty]))/_xlfn.STDEV.P(Table2[1Y Return vs Nifty])</f>
        <v>-0.98385814279142469</v>
      </c>
      <c r="I664">
        <v>-7.4863993525739403</v>
      </c>
      <c r="J664">
        <f>(Table2[[#This Row],[1M Return vs Nifty]]-AVERAGE(Table2[1M Return vs Nifty]))/_xlfn.STDEV.P(Table2[1M Return vs Nifty])</f>
        <v>-0.57887501090735938</v>
      </c>
      <c r="K664">
        <v>-12.4128202165899</v>
      </c>
      <c r="L664">
        <f>(Table2[[#This Row],[6M Return vs Nifty]]-AVERAGE(Table2[6M Return vs Nifty]))/_xlfn.STDEV.P(Table2[6M Return vs Nifty])</f>
        <v>-0.61885212391932687</v>
      </c>
      <c r="M664">
        <v>-1.1017441799816201</v>
      </c>
      <c r="N664">
        <f>(Table2[[#This Row],[1W Return vs Nifty]]-AVERAGE(Table2[1W Return vs Nifty]))/_xlfn.STDEV.P(Table2[1W Return vs Nifty])</f>
        <v>-7.6160684230326375E-2</v>
      </c>
      <c r="O664">
        <v>6765.51</v>
      </c>
      <c r="P664">
        <v>6879.3120595073296</v>
      </c>
      <c r="Q664">
        <v>6974.9725896919399</v>
      </c>
      <c r="R664">
        <v>38.583777930157602</v>
      </c>
      <c r="S664" s="1">
        <f>(Table2[[#This Row],[Close Price]]-Table2[[#This Row],[20D EMA]])/Table2[[#This Row],[20D EMA]]</f>
        <v>-2.1773672642565068E-2</v>
      </c>
      <c r="T664" s="1">
        <f>(Table2[[#This Row],[Close Price]]-Table2[[#This Row],[50D EMA]])/Table2[[#This Row],[50D EMA]]</f>
        <v>-3.7956129515373326E-2</v>
      </c>
      <c r="U664" s="1">
        <f>(Table2[[#This Row],[Close Price]]-Table2[[#This Row],[200D EMA]])/Table2[[#This Row],[200D EMA]]</f>
        <v>-5.1150393080999543E-2</v>
      </c>
      <c r="V664">
        <v>0.78782222642365396</v>
      </c>
      <c r="W664">
        <v>6591</v>
      </c>
      <c r="X664">
        <v>6700</v>
      </c>
      <c r="Y664">
        <v>6511.5</v>
      </c>
      <c r="Z664">
        <v>6700</v>
      </c>
      <c r="AA664">
        <v>6511.5</v>
      </c>
      <c r="AB664">
        <v>6844</v>
      </c>
      <c r="AC664" s="1">
        <f>(Table2[[#This Row],[Close Price]]/Table2[[#This Row],[Day Low]])-1</f>
        <v>4.1268396297982068E-3</v>
      </c>
      <c r="AD664" s="1">
        <f>(Table2[[#This Row],[Day High]]/Table2[[#This Row],[Close Price]])-1</f>
        <v>1.2359856154241289E-2</v>
      </c>
      <c r="AE664" s="1">
        <f>(Table2[[#This Row],[Close Price]]/Table2[[#This Row],[Current Week Low]])-1</f>
        <v>1.6386393304154145E-2</v>
      </c>
      <c r="AF664" s="1">
        <f>(Table2[[#This Row],[Current Week High]]/Table2[[#This Row],[Close Price]])-1</f>
        <v>1.2359856154241289E-2</v>
      </c>
      <c r="AG664" s="1">
        <f>(Table2[[#This Row],[Close Price]]/Table2[[#This Row],[Current Month Low]])-1</f>
        <v>1.6386393304154145E-2</v>
      </c>
      <c r="AH664" s="1">
        <f>(Table2[[#This Row],[Current Month High]]/Table2[[#This Row],[Close Price]])-1</f>
        <v>3.4118038137257889E-2</v>
      </c>
      <c r="AI664">
        <v>23.779879725605099</v>
      </c>
      <c r="AJ664">
        <v>6.9556223536636397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-0.09</v>
      </c>
      <c r="AM664" t="s">
        <v>3120</v>
      </c>
      <c r="AN664">
        <v>0.17</v>
      </c>
      <c r="AO664" t="s">
        <v>3121</v>
      </c>
      <c r="AP664">
        <v>-4.2443738147415998E-2</v>
      </c>
      <c r="AQ664">
        <f>(Table2[[#This Row],[Sharpe Ratio]]-AVERAGE(Table2[Sharpe Ratio]))/_xlfn.STDEV.P(Table2[Sharpe Ratio])</f>
        <v>-1.2168000640633188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658</v>
      </c>
      <c r="AT664">
        <f>_xlfn.RANK.AVG(Table2[[#This Row],[6M Return vs Nifty Z-Score]],Table2[6M Return vs Nifty Z-Score])</f>
        <v>526</v>
      </c>
      <c r="AU664">
        <f>_xlfn.RANK.AVG(Table2[[#This Row],[Sharpe Ratio Z-Score]],Table2[Sharpe Ratio Z-Score])</f>
        <v>648</v>
      </c>
      <c r="AV664">
        <f>(Table2[[#This Row],[Rank 1Y]]+Table2[[#This Row],[Rank 6M]]+Table2[[#This Row],[Rank Sharpe]])/3</f>
        <v>610.66666666666663</v>
      </c>
    </row>
    <row r="665" spans="1:48" x14ac:dyDescent="0.3">
      <c r="A665" t="s">
        <v>1275</v>
      </c>
      <c r="B665" t="s">
        <v>1276</v>
      </c>
      <c r="C665" t="s">
        <v>3076</v>
      </c>
      <c r="D665" t="s">
        <v>124</v>
      </c>
      <c r="E665">
        <v>8716.3285354109994</v>
      </c>
      <c r="F665">
        <v>81.27</v>
      </c>
      <c r="G665">
        <v>-35.972519070837201</v>
      </c>
      <c r="H665">
        <f>(Table2[[#This Row],[1Y Return vs Nifty]]-AVERAGE(Table2[1Y Return vs Nifty]))/_xlfn.STDEV.P(Table2[1Y Return vs Nifty])</f>
        <v>-1.0558789175549395</v>
      </c>
      <c r="I665">
        <v>-2.2349819806661002</v>
      </c>
      <c r="J665">
        <f>(Table2[[#This Row],[1M Return vs Nifty]]-AVERAGE(Table2[1M Return vs Nifty]))/_xlfn.STDEV.P(Table2[1M Return vs Nifty])</f>
        <v>-8.5769374757514685E-2</v>
      </c>
      <c r="K665">
        <v>-19.3573645278863</v>
      </c>
      <c r="L665">
        <f>(Table2[[#This Row],[6M Return vs Nifty]]-AVERAGE(Table2[6M Return vs Nifty]))/_xlfn.STDEV.P(Table2[6M Return vs Nifty])</f>
        <v>-0.85588650757612261</v>
      </c>
      <c r="M665">
        <v>-0.73982801749159199</v>
      </c>
      <c r="N665">
        <f>(Table2[[#This Row],[1W Return vs Nifty]]-AVERAGE(Table2[1W Return vs Nifty]))/_xlfn.STDEV.P(Table2[1W Return vs Nifty])</f>
        <v>-4.4471899967777435E-3</v>
      </c>
      <c r="O665">
        <v>81.97</v>
      </c>
      <c r="P665">
        <v>82.726576917073203</v>
      </c>
      <c r="Q665">
        <v>84.906897693781801</v>
      </c>
      <c r="R665">
        <v>45.711721404766003</v>
      </c>
      <c r="S665" s="1">
        <f>(Table2[[#This Row],[Close Price]]-Table2[[#This Row],[20D EMA]])/Table2[[#This Row],[20D EMA]]</f>
        <v>-8.5397096498719387E-3</v>
      </c>
      <c r="T665" s="1">
        <f>(Table2[[#This Row],[Close Price]]-Table2[[#This Row],[50D EMA]])/Table2[[#This Row],[50D EMA]]</f>
        <v>-1.7607121814472139E-2</v>
      </c>
      <c r="U665" s="1">
        <f>(Table2[[#This Row],[Close Price]]-Table2[[#This Row],[200D EMA]])/Table2[[#This Row],[200D EMA]]</f>
        <v>-4.2833948625685743E-2</v>
      </c>
      <c r="V665">
        <v>1.0416891537259201</v>
      </c>
      <c r="W665">
        <v>81.03</v>
      </c>
      <c r="X665">
        <v>82</v>
      </c>
      <c r="Y665">
        <v>79.989999999999995</v>
      </c>
      <c r="Z665">
        <v>82.4</v>
      </c>
      <c r="AA665">
        <v>79.989999999999995</v>
      </c>
      <c r="AB665">
        <v>85.39</v>
      </c>
      <c r="AC665" s="1">
        <f>(Table2[[#This Row],[Close Price]]/Table2[[#This Row],[Day Low]])-1</f>
        <v>2.9618659755645815E-3</v>
      </c>
      <c r="AD665" s="1">
        <f>(Table2[[#This Row],[Day High]]/Table2[[#This Row],[Close Price]])-1</f>
        <v>8.9824043312416446E-3</v>
      </c>
      <c r="AE665" s="1">
        <f>(Table2[[#This Row],[Close Price]]/Table2[[#This Row],[Current Week Low]])-1</f>
        <v>1.6002000250031179E-2</v>
      </c>
      <c r="AF665" s="1">
        <f>(Table2[[#This Row],[Current Week High]]/Table2[[#This Row],[Close Price]])-1</f>
        <v>1.3904269718223228E-2</v>
      </c>
      <c r="AG665" s="1">
        <f>(Table2[[#This Row],[Close Price]]/Table2[[#This Row],[Current Month Low]])-1</f>
        <v>1.6002000250031179E-2</v>
      </c>
      <c r="AH665" s="1">
        <f>(Table2[[#This Row],[Current Month High]]/Table2[[#This Row],[Close Price]])-1</f>
        <v>5.0695213485911328E-2</v>
      </c>
      <c r="AI665">
        <v>20.5857019810508</v>
      </c>
      <c r="AJ665">
        <v>12.2513812154696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-0.09</v>
      </c>
      <c r="AM665" t="s">
        <v>3120</v>
      </c>
      <c r="AN665">
        <v>-0.67</v>
      </c>
      <c r="AO665" t="s">
        <v>3120</v>
      </c>
      <c r="AQ665">
        <f>(Table2[[#This Row],[Sharpe Ratio]]-AVERAGE(Table2[Sharpe Ratio]))/_xlfn.STDEV.P(Table2[Sharpe Ratio])</f>
        <v>-0.72305686320743012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678</v>
      </c>
      <c r="AT665">
        <f>_xlfn.RANK.AVG(Table2[[#This Row],[6M Return vs Nifty Z-Score]],Table2[6M Return vs Nifty Z-Score])</f>
        <v>608</v>
      </c>
      <c r="AU665">
        <f>_xlfn.RANK.AVG(Table2[[#This Row],[Sharpe Ratio Z-Score]],Table2[Sharpe Ratio Z-Score])</f>
        <v>548.5</v>
      </c>
      <c r="AV665">
        <f>(Table2[[#This Row],[Rank 1Y]]+Table2[[#This Row],[Rank 6M]]+Table2[[#This Row],[Rank Sharpe]])/3</f>
        <v>611.5</v>
      </c>
    </row>
    <row r="666" spans="1:48" x14ac:dyDescent="0.3">
      <c r="A666" t="s">
        <v>1943</v>
      </c>
      <c r="B666" t="s">
        <v>1944</v>
      </c>
      <c r="C666" t="s">
        <v>3082</v>
      </c>
      <c r="D666" t="s">
        <v>204</v>
      </c>
      <c r="E666">
        <v>3422.9424368999998</v>
      </c>
      <c r="F666">
        <v>218.12</v>
      </c>
      <c r="G666">
        <v>-33.948363771010001</v>
      </c>
      <c r="H666">
        <f>(Table2[[#This Row],[1Y Return vs Nifty]]-AVERAGE(Table2[1Y Return vs Nifty]))/_xlfn.STDEV.P(Table2[1Y Return vs Nifty])</f>
        <v>-1.025104676281076</v>
      </c>
      <c r="I666">
        <v>-10.202151585018701</v>
      </c>
      <c r="J666">
        <f>(Table2[[#This Row],[1M Return vs Nifty]]-AVERAGE(Table2[1M Return vs Nifty]))/_xlfn.STDEV.P(Table2[1M Return vs Nifty])</f>
        <v>-0.83388287590181898</v>
      </c>
      <c r="K666">
        <v>-28.535901573590799</v>
      </c>
      <c r="L666">
        <f>(Table2[[#This Row],[6M Return vs Nifty]]-AVERAGE(Table2[6M Return vs Nifty]))/_xlfn.STDEV.P(Table2[6M Return vs Nifty])</f>
        <v>-1.1691725597596514</v>
      </c>
      <c r="M666">
        <v>-6.4117116936754099</v>
      </c>
      <c r="N666">
        <f>(Table2[[#This Row],[1W Return vs Nifty]]-AVERAGE(Table2[1W Return vs Nifty]))/_xlfn.STDEV.P(Table2[1W Return vs Nifty])</f>
        <v>-1.1283279100698251</v>
      </c>
      <c r="O666">
        <v>225.85</v>
      </c>
      <c r="P666">
        <v>225.92090928981301</v>
      </c>
      <c r="Q666">
        <v>232.20203318842499</v>
      </c>
      <c r="R666">
        <v>37.495274566116997</v>
      </c>
      <c r="S666" s="1">
        <f>(Table2[[#This Row],[Close Price]]-Table2[[#This Row],[20D EMA]])/Table2[[#This Row],[20D EMA]]</f>
        <v>-3.4226256364843881E-2</v>
      </c>
      <c r="T666" s="1">
        <f>(Table2[[#This Row],[Close Price]]-Table2[[#This Row],[50D EMA]])/Table2[[#This Row],[50D EMA]]</f>
        <v>-3.4529381606754873E-2</v>
      </c>
      <c r="U666" s="1">
        <f>(Table2[[#This Row],[Close Price]]-Table2[[#This Row],[200D EMA]])/Table2[[#This Row],[200D EMA]]</f>
        <v>-6.064560673763713E-2</v>
      </c>
      <c r="V666">
        <v>0.59517310010573898</v>
      </c>
      <c r="W666">
        <v>215.77</v>
      </c>
      <c r="X666">
        <v>219.6</v>
      </c>
      <c r="Y666">
        <v>206</v>
      </c>
      <c r="Z666">
        <v>228.74</v>
      </c>
      <c r="AA666">
        <v>206</v>
      </c>
      <c r="AB666">
        <v>239.9</v>
      </c>
      <c r="AC666" s="1">
        <f>(Table2[[#This Row],[Close Price]]/Table2[[#This Row],[Day Low]])-1</f>
        <v>1.0891226769244922E-2</v>
      </c>
      <c r="AD666" s="1">
        <f>(Table2[[#This Row],[Day High]]/Table2[[#This Row],[Close Price]])-1</f>
        <v>6.7852558224830162E-3</v>
      </c>
      <c r="AE666" s="1">
        <f>(Table2[[#This Row],[Close Price]]/Table2[[#This Row],[Current Week Low]])-1</f>
        <v>5.883495145631068E-2</v>
      </c>
      <c r="AF666" s="1">
        <f>(Table2[[#This Row],[Current Week High]]/Table2[[#This Row],[Close Price]])-1</f>
        <v>4.868879515862834E-2</v>
      </c>
      <c r="AG666" s="1">
        <f>(Table2[[#This Row],[Close Price]]/Table2[[#This Row],[Current Month Low]])-1</f>
        <v>5.883495145631068E-2</v>
      </c>
      <c r="AH666" s="1">
        <f>(Table2[[#This Row],[Current Month High]]/Table2[[#This Row],[Close Price]])-1</f>
        <v>9.985329176600044E-2</v>
      </c>
      <c r="AI666">
        <v>37.080506143407298</v>
      </c>
      <c r="AJ666">
        <v>14.4686434006822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</v>
      </c>
      <c r="AM666" t="s">
        <v>3120</v>
      </c>
      <c r="AN666">
        <v>-4.8099999999999996</v>
      </c>
      <c r="AO666" t="s">
        <v>3120</v>
      </c>
      <c r="AP666">
        <v>1.6707296960881E-2</v>
      </c>
      <c r="AQ666">
        <f>(Table2[[#This Row],[Sharpe Ratio]]-AVERAGE(Table2[Sharpe Ratio]))/_xlfn.STDEV.P(Table2[Sharpe Ratio])</f>
        <v>-0.52870276907782399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668</v>
      </c>
      <c r="AT666">
        <f>_xlfn.RANK.AVG(Table2[[#This Row],[6M Return vs Nifty Z-Score]],Table2[6M Return vs Nifty Z-Score])</f>
        <v>682</v>
      </c>
      <c r="AU666">
        <f>_xlfn.RANK.AVG(Table2[[#This Row],[Sharpe Ratio Z-Score]],Table2[Sharpe Ratio Z-Score])</f>
        <v>486</v>
      </c>
      <c r="AV666">
        <f>(Table2[[#This Row],[Rank 1Y]]+Table2[[#This Row],[Rank 6M]]+Table2[[#This Row],[Rank Sharpe]])/3</f>
        <v>612</v>
      </c>
    </row>
    <row r="667" spans="1:48" x14ac:dyDescent="0.3">
      <c r="A667" t="s">
        <v>566</v>
      </c>
      <c r="B667" t="s">
        <v>567</v>
      </c>
      <c r="C667" t="s">
        <v>3076</v>
      </c>
      <c r="D667" t="s">
        <v>37</v>
      </c>
      <c r="E667">
        <v>33947.975613499999</v>
      </c>
      <c r="F667">
        <v>579.79999999999995</v>
      </c>
      <c r="G667">
        <v>-32.724412673482902</v>
      </c>
      <c r="H667">
        <f>(Table2[[#This Row],[1Y Return vs Nifty]]-AVERAGE(Table2[1Y Return vs Nifty]))/_xlfn.STDEV.P(Table2[1Y Return vs Nifty])</f>
        <v>-1.0064963380839407</v>
      </c>
      <c r="I667">
        <v>1.1267201566947</v>
      </c>
      <c r="J667">
        <f>(Table2[[#This Row],[1M Return vs Nifty]]-AVERAGE(Table2[1M Return vs Nifty]))/_xlfn.STDEV.P(Table2[1M Return vs Nifty])</f>
        <v>0.22989288432271468</v>
      </c>
      <c r="K667">
        <v>-7.4928872435045699</v>
      </c>
      <c r="L667">
        <f>(Table2[[#This Row],[6M Return vs Nifty]]-AVERAGE(Table2[6M Return vs Nifty]))/_xlfn.STDEV.P(Table2[6M Return vs Nifty])</f>
        <v>-0.45092270657641648</v>
      </c>
      <c r="M667">
        <v>-0.428839095360105</v>
      </c>
      <c r="N667">
        <f>(Table2[[#This Row],[1W Return vs Nifty]]-AVERAGE(Table2[1W Return vs Nifty]))/_xlfn.STDEV.P(Table2[1W Return vs Nifty])</f>
        <v>5.7175098769031069E-2</v>
      </c>
      <c r="O667">
        <v>587.09</v>
      </c>
      <c r="P667">
        <v>572.54469799513902</v>
      </c>
      <c r="Q667">
        <v>565.05469309891998</v>
      </c>
      <c r="R667">
        <v>40.434314800437697</v>
      </c>
      <c r="S667" s="1">
        <f>(Table2[[#This Row],[Close Price]]-Table2[[#This Row],[20D EMA]])/Table2[[#This Row],[20D EMA]]</f>
        <v>-1.2417176242143585E-2</v>
      </c>
      <c r="T667" s="1">
        <f>(Table2[[#This Row],[Close Price]]-Table2[[#This Row],[50D EMA]])/Table2[[#This Row],[50D EMA]]</f>
        <v>1.2672027232575185E-2</v>
      </c>
      <c r="U667" s="1">
        <f>(Table2[[#This Row],[Close Price]]-Table2[[#This Row],[200D EMA]])/Table2[[#This Row],[200D EMA]]</f>
        <v>2.6095362238675573E-2</v>
      </c>
      <c r="V667">
        <v>0.75206402890115698</v>
      </c>
      <c r="W667">
        <v>575.15</v>
      </c>
      <c r="X667">
        <v>598.4</v>
      </c>
      <c r="Y667">
        <v>564.29999999999995</v>
      </c>
      <c r="Z667">
        <v>598.4</v>
      </c>
      <c r="AA667">
        <v>564.29999999999995</v>
      </c>
      <c r="AB667">
        <v>617.5</v>
      </c>
      <c r="AC667" s="1">
        <f>(Table2[[#This Row],[Close Price]]/Table2[[#This Row],[Day Low]])-1</f>
        <v>8.0848474311048246E-3</v>
      </c>
      <c r="AD667" s="1">
        <f>(Table2[[#This Row],[Day High]]/Table2[[#This Row],[Close Price]])-1</f>
        <v>3.2080027595722704E-2</v>
      </c>
      <c r="AE667" s="1">
        <f>(Table2[[#This Row],[Close Price]]/Table2[[#This Row],[Current Week Low]])-1</f>
        <v>2.7467659046606308E-2</v>
      </c>
      <c r="AF667" s="1">
        <f>(Table2[[#This Row],[Current Week High]]/Table2[[#This Row],[Close Price]])-1</f>
        <v>3.2080027595722704E-2</v>
      </c>
      <c r="AG667" s="1">
        <f>(Table2[[#This Row],[Close Price]]/Table2[[#This Row],[Current Month Low]])-1</f>
        <v>2.7467659046606308E-2</v>
      </c>
      <c r="AH667" s="1">
        <f>(Table2[[#This Row],[Current Month High]]/Table2[[#This Row],[Close Price]])-1</f>
        <v>6.5022421524663754E-2</v>
      </c>
      <c r="AI667">
        <v>16.419454984477401</v>
      </c>
      <c r="AJ667">
        <v>27.484608619173201</v>
      </c>
      <c r="AK667" t="str">
        <f>IF(AND(Table2[[#This Row],[20D EMA]]&gt;Table2[[#This Row],[50D EMA]],Table2[[#This Row],[50D EMA]]&gt;Table2[[#This Row],[200D EMA]]),"Uptrend","Downtrend/NoTrend")</f>
        <v>Uptrend</v>
      </c>
      <c r="AL667">
        <v>0</v>
      </c>
      <c r="AM667" t="s">
        <v>3122</v>
      </c>
      <c r="AN667">
        <v>-5.45</v>
      </c>
      <c r="AO667" t="s">
        <v>3120</v>
      </c>
      <c r="AP667">
        <v>-8.9312659363334004E-2</v>
      </c>
      <c r="AQ667">
        <f>(Table2[[#This Row],[Sharpe Ratio]]-AVERAGE(Table2[Sharpe Ratio]))/_xlfn.STDEV.P(Table2[Sharpe Ratio])</f>
        <v>-1.7620209185845566</v>
      </c>
      <c r="AR6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-2.9323719801531678</v>
      </c>
      <c r="AS667">
        <f>_xlfn.RANK.AVG(Table2[[#This Row],[1Y Return vs Nifty Z-Score]],Table2[1Y Return vs Nifty Z-Score])</f>
        <v>663</v>
      </c>
      <c r="AT667">
        <f>_xlfn.RANK.AVG(Table2[[#This Row],[6M Return vs Nifty Z-Score]],Table2[6M Return vs Nifty Z-Score])</f>
        <v>465</v>
      </c>
      <c r="AU667">
        <f>_xlfn.RANK.AVG(Table2[[#This Row],[Sharpe Ratio Z-Score]],Table2[Sharpe Ratio Z-Score])</f>
        <v>709</v>
      </c>
      <c r="AV667">
        <f>(Table2[[#This Row],[Rank 1Y]]+Table2[[#This Row],[Rank 6M]]+Table2[[#This Row],[Rank Sharpe]])/3</f>
        <v>612.33333333333337</v>
      </c>
    </row>
    <row r="668" spans="1:48" x14ac:dyDescent="0.3">
      <c r="A668" t="s">
        <v>2251</v>
      </c>
      <c r="B668" t="s">
        <v>2252</v>
      </c>
      <c r="C668" t="s">
        <v>3080</v>
      </c>
      <c r="D668" t="s">
        <v>297</v>
      </c>
      <c r="E668">
        <v>2399.00033923</v>
      </c>
      <c r="F668">
        <v>408.65</v>
      </c>
      <c r="G668">
        <v>-19.012402621536602</v>
      </c>
      <c r="H668">
        <f>(Table2[[#This Row],[1Y Return vs Nifty]]-AVERAGE(Table2[1Y Return vs Nifty]))/_xlfn.STDEV.P(Table2[1Y Return vs Nifty])</f>
        <v>-0.79802581918439897</v>
      </c>
      <c r="I668">
        <v>-6.6623280998219396</v>
      </c>
      <c r="J668">
        <f>(Table2[[#This Row],[1M Return vs Nifty]]-AVERAGE(Table2[1M Return vs Nifty]))/_xlfn.STDEV.P(Table2[1M Return vs Nifty])</f>
        <v>-0.50149510553269927</v>
      </c>
      <c r="K668">
        <v>-13.076076047094199</v>
      </c>
      <c r="L668">
        <f>(Table2[[#This Row],[6M Return vs Nifty]]-AVERAGE(Table2[6M Return vs Nifty]))/_xlfn.STDEV.P(Table2[6M Return vs Nifty])</f>
        <v>-0.64149067728482678</v>
      </c>
      <c r="M668">
        <v>-0.72605865432463002</v>
      </c>
      <c r="N668">
        <f>(Table2[[#This Row],[1W Return vs Nifty]]-AVERAGE(Table2[1W Return vs Nifty]))/_xlfn.STDEV.P(Table2[1W Return vs Nifty])</f>
        <v>-1.7187980419123066E-3</v>
      </c>
      <c r="O668">
        <v>415.27</v>
      </c>
      <c r="P668">
        <v>408.819039351519</v>
      </c>
      <c r="Q668">
        <v>407.44186386318</v>
      </c>
      <c r="R668">
        <v>41.7858822066435</v>
      </c>
      <c r="S668" s="1">
        <f>(Table2[[#This Row],[Close Price]]-Table2[[#This Row],[20D EMA]])/Table2[[#This Row],[20D EMA]]</f>
        <v>-1.5941435692441074E-2</v>
      </c>
      <c r="T668" s="1">
        <f>(Table2[[#This Row],[Close Price]]-Table2[[#This Row],[50D EMA]])/Table2[[#This Row],[50D EMA]]</f>
        <v>-4.1348209170285544E-4</v>
      </c>
      <c r="U668" s="1">
        <f>(Table2[[#This Row],[Close Price]]-Table2[[#This Row],[200D EMA]])/Table2[[#This Row],[200D EMA]]</f>
        <v>2.965174283675643E-3</v>
      </c>
      <c r="V668">
        <v>1.03900230919007</v>
      </c>
      <c r="W668">
        <v>406.2</v>
      </c>
      <c r="X668">
        <v>417.1</v>
      </c>
      <c r="Y668">
        <v>402</v>
      </c>
      <c r="Z668">
        <v>423.95</v>
      </c>
      <c r="AA668">
        <v>402</v>
      </c>
      <c r="AB668">
        <v>444.9</v>
      </c>
      <c r="AC668" s="1">
        <f>(Table2[[#This Row],[Close Price]]/Table2[[#This Row],[Day Low]])-1</f>
        <v>6.0315115706548461E-3</v>
      </c>
      <c r="AD668" s="1">
        <f>(Table2[[#This Row],[Day High]]/Table2[[#This Row],[Close Price]])-1</f>
        <v>2.0677841673804043E-2</v>
      </c>
      <c r="AE668" s="1">
        <f>(Table2[[#This Row],[Close Price]]/Table2[[#This Row],[Current Week Low]])-1</f>
        <v>1.6542288557213958E-2</v>
      </c>
      <c r="AF668" s="1">
        <f>(Table2[[#This Row],[Current Week High]]/Table2[[#This Row],[Close Price]])-1</f>
        <v>3.7440352379787045E-2</v>
      </c>
      <c r="AG668" s="1">
        <f>(Table2[[#This Row],[Close Price]]/Table2[[#This Row],[Current Month Low]])-1</f>
        <v>1.6542288557213958E-2</v>
      </c>
      <c r="AH668" s="1">
        <f>(Table2[[#This Row],[Current Month High]]/Table2[[#This Row],[Close Price]])-1</f>
        <v>8.870671723969159E-2</v>
      </c>
      <c r="AI668">
        <v>31.139116603450301</v>
      </c>
      <c r="AJ668">
        <v>23.5151881517303</v>
      </c>
      <c r="AK668" t="str">
        <f>IF(AND(Table2[[#This Row],[20D EMA]]&gt;Table2[[#This Row],[50D EMA]],Table2[[#This Row],[50D EMA]]&gt;Table2[[#This Row],[200D EMA]]),"Uptrend","Downtrend/NoTrend")</f>
        <v>Uptrend</v>
      </c>
      <c r="AL668">
        <v>-0.04</v>
      </c>
      <c r="AM668" t="s">
        <v>3120</v>
      </c>
      <c r="AN668">
        <v>-1.61</v>
      </c>
      <c r="AO668" t="s">
        <v>3120</v>
      </c>
      <c r="AP668">
        <v>-6.8284814653365E-2</v>
      </c>
      <c r="AQ668">
        <f>(Table2[[#This Row],[Sharpe Ratio]]-AVERAGE(Table2[Sharpe Ratio]))/_xlfn.STDEV.P(Table2[Sharpe Ratio])</f>
        <v>-1.5174063816146846</v>
      </c>
      <c r="AR6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-3.4601367816585218</v>
      </c>
      <c r="AS668">
        <f>_xlfn.RANK.AVG(Table2[[#This Row],[1Y Return vs Nifty Z-Score]],Table2[1Y Return vs Nifty Z-Score])</f>
        <v>612</v>
      </c>
      <c r="AT668">
        <f>_xlfn.RANK.AVG(Table2[[#This Row],[6M Return vs Nifty Z-Score]],Table2[6M Return vs Nifty Z-Score])</f>
        <v>539</v>
      </c>
      <c r="AU668">
        <f>_xlfn.RANK.AVG(Table2[[#This Row],[Sharpe Ratio Z-Score]],Table2[Sharpe Ratio Z-Score])</f>
        <v>688</v>
      </c>
      <c r="AV668">
        <f>(Table2[[#This Row],[Rank 1Y]]+Table2[[#This Row],[Rank 6M]]+Table2[[#This Row],[Rank Sharpe]])/3</f>
        <v>613</v>
      </c>
    </row>
    <row r="669" spans="1:48" x14ac:dyDescent="0.3">
      <c r="A669" t="s">
        <v>1573</v>
      </c>
      <c r="B669" t="s">
        <v>1574</v>
      </c>
      <c r="C669" t="s">
        <v>3084</v>
      </c>
      <c r="D669" t="s">
        <v>393</v>
      </c>
      <c r="E669">
        <v>5916.34821792</v>
      </c>
      <c r="F669">
        <v>60.2</v>
      </c>
      <c r="G669">
        <v>-43.784243953648001</v>
      </c>
      <c r="H669">
        <f>(Table2[[#This Row],[1Y Return vs Nifty]]-AVERAGE(Table2[1Y Return vs Nifty]))/_xlfn.STDEV.P(Table2[1Y Return vs Nifty])</f>
        <v>-1.1746444620411671</v>
      </c>
      <c r="I669">
        <v>-5.4998504145181899</v>
      </c>
      <c r="J669">
        <f>(Table2[[#This Row],[1M Return vs Nifty]]-AVERAGE(Table2[1M Return vs Nifty]))/_xlfn.STDEV.P(Table2[1M Return vs Nifty])</f>
        <v>-0.39233899434867203</v>
      </c>
      <c r="K669">
        <v>-34.489432656400602</v>
      </c>
      <c r="L669">
        <f>(Table2[[#This Row],[6M Return vs Nifty]]-AVERAGE(Table2[6M Return vs Nifty]))/_xlfn.STDEV.P(Table2[6M Return vs Nifty])</f>
        <v>-1.3723812236456132</v>
      </c>
      <c r="M669">
        <v>-3.1415611329185902</v>
      </c>
      <c r="N669">
        <f>(Table2[[#This Row],[1W Return vs Nifty]]-AVERAGE(Table2[1W Return vs Nifty]))/_xlfn.STDEV.P(Table2[1W Return vs Nifty])</f>
        <v>-0.48034932362542571</v>
      </c>
      <c r="O669">
        <v>62.68</v>
      </c>
      <c r="P669">
        <v>64.318179005766197</v>
      </c>
      <c r="Q669">
        <v>69.229061310672506</v>
      </c>
      <c r="R669">
        <v>25.929835247248299</v>
      </c>
      <c r="S669" s="1">
        <f>(Table2[[#This Row],[Close Price]]-Table2[[#This Row],[20D EMA]])/Table2[[#This Row],[20D EMA]]</f>
        <v>-3.9566049776643221E-2</v>
      </c>
      <c r="T669" s="1">
        <f>(Table2[[#This Row],[Close Price]]-Table2[[#This Row],[50D EMA]])/Table2[[#This Row],[50D EMA]]</f>
        <v>-6.4028227624370312E-2</v>
      </c>
      <c r="U669" s="1">
        <f>(Table2[[#This Row],[Close Price]]-Table2[[#This Row],[200D EMA]])/Table2[[#This Row],[200D EMA]]</f>
        <v>-0.13042299201709043</v>
      </c>
      <c r="V669">
        <v>0.67638607480505797</v>
      </c>
      <c r="W669">
        <v>60.03</v>
      </c>
      <c r="X669">
        <v>61.3</v>
      </c>
      <c r="Y669">
        <v>60.03</v>
      </c>
      <c r="Z669">
        <v>62.9</v>
      </c>
      <c r="AA669">
        <v>60.03</v>
      </c>
      <c r="AB669">
        <v>65.680000000000007</v>
      </c>
      <c r="AC669" s="1">
        <f>(Table2[[#This Row],[Close Price]]/Table2[[#This Row],[Day Low]])-1</f>
        <v>2.8319173746460535E-3</v>
      </c>
      <c r="AD669" s="1">
        <f>(Table2[[#This Row],[Day High]]/Table2[[#This Row],[Close Price]])-1</f>
        <v>1.8272425249169277E-2</v>
      </c>
      <c r="AE669" s="1">
        <f>(Table2[[#This Row],[Close Price]]/Table2[[#This Row],[Current Week Low]])-1</f>
        <v>2.8319173746460535E-3</v>
      </c>
      <c r="AF669" s="1">
        <f>(Table2[[#This Row],[Current Week High]]/Table2[[#This Row],[Close Price]])-1</f>
        <v>4.4850498338870448E-2</v>
      </c>
      <c r="AG669" s="1">
        <f>(Table2[[#This Row],[Close Price]]/Table2[[#This Row],[Current Month Low]])-1</f>
        <v>2.8319173746460535E-3</v>
      </c>
      <c r="AH669" s="1">
        <f>(Table2[[#This Row],[Current Month High]]/Table2[[#This Row],[Close Price]])-1</f>
        <v>9.102990033222591E-2</v>
      </c>
      <c r="AI669">
        <v>62.790697674418603</v>
      </c>
      <c r="AJ669">
        <v>1.5177065767285101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-0.19</v>
      </c>
      <c r="AM669" t="s">
        <v>3120</v>
      </c>
      <c r="AN669">
        <v>-4.75</v>
      </c>
      <c r="AO669" t="s">
        <v>3120</v>
      </c>
      <c r="AP669">
        <v>3.3565206190802999E-2</v>
      </c>
      <c r="AQ669">
        <f>(Table2[[#This Row],[Sharpe Ratio]]-AVERAGE(Table2[Sharpe Ratio]))/_xlfn.STDEV.P(Table2[Sharpe Ratio])</f>
        <v>-0.33259661947312774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708</v>
      </c>
      <c r="AT669">
        <f>_xlfn.RANK.AVG(Table2[[#This Row],[6M Return vs Nifty Z-Score]],Table2[6M Return vs Nifty Z-Score])</f>
        <v>703</v>
      </c>
      <c r="AU669">
        <f>_xlfn.RANK.AVG(Table2[[#This Row],[Sharpe Ratio Z-Score]],Table2[Sharpe Ratio Z-Score])</f>
        <v>428</v>
      </c>
      <c r="AV669">
        <f>(Table2[[#This Row],[Rank 1Y]]+Table2[[#This Row],[Rank 6M]]+Table2[[#This Row],[Rank Sharpe]])/3</f>
        <v>613</v>
      </c>
    </row>
    <row r="670" spans="1:48" x14ac:dyDescent="0.3">
      <c r="A670" t="s">
        <v>2104</v>
      </c>
      <c r="B670" t="s">
        <v>2105</v>
      </c>
      <c r="C670" t="s">
        <v>3089</v>
      </c>
      <c r="D670" t="s">
        <v>141</v>
      </c>
      <c r="E670">
        <v>2801.52251574</v>
      </c>
      <c r="F670">
        <v>368.6</v>
      </c>
      <c r="G670">
        <v>-43.812844403187498</v>
      </c>
      <c r="H670">
        <f>(Table2[[#This Row],[1Y Return vs Nifty]]-AVERAGE(Table2[1Y Return vs Nifty]))/_xlfn.STDEV.P(Table2[1Y Return vs Nifty])</f>
        <v>-1.1750792889216661</v>
      </c>
      <c r="I670">
        <v>-12.321194843803401</v>
      </c>
      <c r="J670">
        <f>(Table2[[#This Row],[1M Return vs Nifty]]-AVERAGE(Table2[1M Return vs Nifty]))/_xlfn.STDEV.P(Table2[1M Return vs Nifty])</f>
        <v>-1.0328600472349847</v>
      </c>
      <c r="K670">
        <v>-36.489001578864404</v>
      </c>
      <c r="L670">
        <f>(Table2[[#This Row],[6M Return vs Nifty]]-AVERAGE(Table2[6M Return vs Nifty]))/_xlfn.STDEV.P(Table2[6M Return vs Nifty])</f>
        <v>-1.4406314306958452</v>
      </c>
      <c r="M670">
        <v>-1.04393449576067</v>
      </c>
      <c r="N670">
        <f>(Table2[[#This Row],[1W Return vs Nifty]]-AVERAGE(Table2[1W Return vs Nifty]))/_xlfn.STDEV.P(Table2[1W Return vs Nifty])</f>
        <v>-6.4705726188388685E-2</v>
      </c>
      <c r="O670">
        <v>393.87</v>
      </c>
      <c r="P670">
        <v>421.73416357268098</v>
      </c>
      <c r="Q670">
        <v>452.32358903265799</v>
      </c>
      <c r="R670">
        <v>24.730889008749202</v>
      </c>
      <c r="S670" s="1">
        <f>(Table2[[#This Row],[Close Price]]-Table2[[#This Row],[20D EMA]])/Table2[[#This Row],[20D EMA]]</f>
        <v>-6.4158224794983065E-2</v>
      </c>
      <c r="T670" s="1">
        <f>(Table2[[#This Row],[Close Price]]-Table2[[#This Row],[50D EMA]])/Table2[[#This Row],[50D EMA]]</f>
        <v>-0.12598970669712867</v>
      </c>
      <c r="U670" s="1">
        <f>(Table2[[#This Row],[Close Price]]-Table2[[#This Row],[200D EMA]])/Table2[[#This Row],[200D EMA]]</f>
        <v>-0.18509666765712959</v>
      </c>
      <c r="V670">
        <v>1.5724849595461301</v>
      </c>
      <c r="W670">
        <v>356.1</v>
      </c>
      <c r="X670">
        <v>382.5</v>
      </c>
      <c r="Y670">
        <v>356.1</v>
      </c>
      <c r="Z670">
        <v>389.65</v>
      </c>
      <c r="AA670">
        <v>356.1</v>
      </c>
      <c r="AB670">
        <v>393.3</v>
      </c>
      <c r="AC670" s="1">
        <f>(Table2[[#This Row],[Close Price]]/Table2[[#This Row],[Day Low]])-1</f>
        <v>3.5102499297950063E-2</v>
      </c>
      <c r="AD670" s="1">
        <f>(Table2[[#This Row],[Day High]]/Table2[[#This Row],[Close Price]])-1</f>
        <v>3.7710255018990724E-2</v>
      </c>
      <c r="AE670" s="1">
        <f>(Table2[[#This Row],[Close Price]]/Table2[[#This Row],[Current Week Low]])-1</f>
        <v>3.5102499297950063E-2</v>
      </c>
      <c r="AF670" s="1">
        <f>(Table2[[#This Row],[Current Week High]]/Table2[[#This Row],[Close Price]])-1</f>
        <v>5.7107976125881699E-2</v>
      </c>
      <c r="AG670" s="1">
        <f>(Table2[[#This Row],[Close Price]]/Table2[[#This Row],[Current Month Low]])-1</f>
        <v>3.5102499297950063E-2</v>
      </c>
      <c r="AH670" s="1">
        <f>(Table2[[#This Row],[Current Month High]]/Table2[[#This Row],[Close Price]])-1</f>
        <v>6.7010309278350499E-2</v>
      </c>
      <c r="AI670">
        <v>58.708627238198503</v>
      </c>
      <c r="AJ670">
        <v>3.5102499297950001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-0.28000000000000003</v>
      </c>
      <c r="AM670" t="s">
        <v>3120</v>
      </c>
      <c r="AN670">
        <v>-12.72</v>
      </c>
      <c r="AO670" t="s">
        <v>3120</v>
      </c>
      <c r="AP670">
        <v>3.4775653326677002E-2</v>
      </c>
      <c r="AQ670">
        <f>(Table2[[#This Row],[Sharpe Ratio]]-AVERAGE(Table2[Sharpe Ratio]))/_xlfn.STDEV.P(Table2[Sharpe Ratio])</f>
        <v>-0.31851562497501101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709</v>
      </c>
      <c r="AT670">
        <f>_xlfn.RANK.AVG(Table2[[#This Row],[6M Return vs Nifty Z-Score]],Table2[6M Return vs Nifty Z-Score])</f>
        <v>713</v>
      </c>
      <c r="AU670">
        <f>_xlfn.RANK.AVG(Table2[[#This Row],[Sharpe Ratio Z-Score]],Table2[Sharpe Ratio Z-Score])</f>
        <v>424</v>
      </c>
      <c r="AV670">
        <f>(Table2[[#This Row],[Rank 1Y]]+Table2[[#This Row],[Rank 6M]]+Table2[[#This Row],[Rank Sharpe]])/3</f>
        <v>615.33333333333337</v>
      </c>
    </row>
    <row r="671" spans="1:48" x14ac:dyDescent="0.3">
      <c r="A671" t="s">
        <v>2029</v>
      </c>
      <c r="B671" t="s">
        <v>2030</v>
      </c>
      <c r="C671" t="s">
        <v>3087</v>
      </c>
      <c r="D671" t="s">
        <v>92</v>
      </c>
      <c r="E671">
        <v>3021.6976364299999</v>
      </c>
      <c r="F671">
        <v>702.95</v>
      </c>
      <c r="G671">
        <v>-54.584248293119998</v>
      </c>
      <c r="H671">
        <f>(Table2[[#This Row],[1Y Return vs Nifty]]-AVERAGE(Table2[1Y Return vs Nifty]))/_xlfn.STDEV.P(Table2[1Y Return vs Nifty])</f>
        <v>-1.3388423075968192</v>
      </c>
      <c r="I671">
        <v>-14.8928689590093</v>
      </c>
      <c r="J671">
        <f>(Table2[[#This Row],[1M Return vs Nifty]]-AVERAGE(Table2[1M Return vs Nifty]))/_xlfn.STDEV.P(Table2[1M Return vs Nifty])</f>
        <v>-1.2743390443781866</v>
      </c>
      <c r="K671">
        <v>-16.5972833509339</v>
      </c>
      <c r="L671">
        <f>(Table2[[#This Row],[6M Return vs Nifty]]-AVERAGE(Table2[6M Return vs Nifty]))/_xlfn.STDEV.P(Table2[6M Return vs Nifty])</f>
        <v>-0.76167814612072515</v>
      </c>
      <c r="M671">
        <v>-2.0437892620854501</v>
      </c>
      <c r="N671">
        <f>(Table2[[#This Row],[1W Return vs Nifty]]-AVERAGE(Table2[1W Return vs Nifty]))/_xlfn.STDEV.P(Table2[1W Return vs Nifty])</f>
        <v>-0.26282641393521977</v>
      </c>
      <c r="O671">
        <v>753.23</v>
      </c>
      <c r="P671">
        <v>758.20804338212304</v>
      </c>
      <c r="Q671">
        <v>798.62759734201904</v>
      </c>
      <c r="R671">
        <v>32.420503149660703</v>
      </c>
      <c r="S671" s="1">
        <f>(Table2[[#This Row],[Close Price]]-Table2[[#This Row],[20D EMA]])/Table2[[#This Row],[20D EMA]]</f>
        <v>-6.6752519150856934E-2</v>
      </c>
      <c r="T671" s="1">
        <f>(Table2[[#This Row],[Close Price]]-Table2[[#This Row],[50D EMA]])/Table2[[#This Row],[50D EMA]]</f>
        <v>-7.2879790532997479E-2</v>
      </c>
      <c r="U671" s="1">
        <f>(Table2[[#This Row],[Close Price]]-Table2[[#This Row],[200D EMA]])/Table2[[#This Row],[200D EMA]]</f>
        <v>-0.11980251829570104</v>
      </c>
      <c r="V671">
        <v>1.24872731281705</v>
      </c>
      <c r="W671">
        <v>701</v>
      </c>
      <c r="X671">
        <v>713.55</v>
      </c>
      <c r="Y671">
        <v>690</v>
      </c>
      <c r="Z671">
        <v>727.6</v>
      </c>
      <c r="AA671">
        <v>690</v>
      </c>
      <c r="AB671">
        <v>757.95</v>
      </c>
      <c r="AC671" s="1">
        <f>(Table2[[#This Row],[Close Price]]/Table2[[#This Row],[Day Low]])-1</f>
        <v>2.7817403708987332E-3</v>
      </c>
      <c r="AD671" s="1">
        <f>(Table2[[#This Row],[Day High]]/Table2[[#This Row],[Close Price]])-1</f>
        <v>1.5079308627925059E-2</v>
      </c>
      <c r="AE671" s="1">
        <f>(Table2[[#This Row],[Close Price]]/Table2[[#This Row],[Current Week Low]])-1</f>
        <v>1.8768115942028984E-2</v>
      </c>
      <c r="AF671" s="1">
        <f>(Table2[[#This Row],[Current Week High]]/Table2[[#This Row],[Close Price]])-1</f>
        <v>3.5066505441354368E-2</v>
      </c>
      <c r="AG671" s="1">
        <f>(Table2[[#This Row],[Close Price]]/Table2[[#This Row],[Current Month Low]])-1</f>
        <v>1.8768115942028984E-2</v>
      </c>
      <c r="AH671" s="1">
        <f>(Table2[[#This Row],[Current Month High]]/Table2[[#This Row],[Close Price]])-1</f>
        <v>7.8241695710932424E-2</v>
      </c>
      <c r="AI671">
        <v>52.073404936339699</v>
      </c>
      <c r="AJ671">
        <v>13.5989010989011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-0.05</v>
      </c>
      <c r="AM671" t="s">
        <v>3120</v>
      </c>
      <c r="AN671">
        <v>-12.33</v>
      </c>
      <c r="AO671" t="s">
        <v>3120</v>
      </c>
      <c r="AQ671">
        <f>(Table2[[#This Row],[Sharpe Ratio]]-AVERAGE(Table2[Sharpe Ratio]))/_xlfn.STDEV.P(Table2[Sharpe Ratio])</f>
        <v>-0.72305686320743012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725</v>
      </c>
      <c r="AT671">
        <f>_xlfn.RANK.AVG(Table2[[#This Row],[6M Return vs Nifty Z-Score]],Table2[6M Return vs Nifty Z-Score])</f>
        <v>578</v>
      </c>
      <c r="AU671">
        <f>_xlfn.RANK.AVG(Table2[[#This Row],[Sharpe Ratio Z-Score]],Table2[Sharpe Ratio Z-Score])</f>
        <v>548.5</v>
      </c>
      <c r="AV671">
        <f>(Table2[[#This Row],[Rank 1Y]]+Table2[[#This Row],[Rank 6M]]+Table2[[#This Row],[Rank Sharpe]])/3</f>
        <v>617.16666666666663</v>
      </c>
    </row>
    <row r="672" spans="1:48" x14ac:dyDescent="0.3">
      <c r="A672" t="s">
        <v>71</v>
      </c>
      <c r="B672" t="s">
        <v>72</v>
      </c>
      <c r="C672" t="s">
        <v>3076</v>
      </c>
      <c r="D672" t="s">
        <v>24</v>
      </c>
      <c r="E672">
        <v>351827.65792357997</v>
      </c>
      <c r="F672">
        <v>1769.65</v>
      </c>
      <c r="G672">
        <v>-27.494868673447101</v>
      </c>
      <c r="H672">
        <f>(Table2[[#This Row],[1Y Return vs Nifty]]-AVERAGE(Table2[1Y Return vs Nifty]))/_xlfn.STDEV.P(Table2[1Y Return vs Nifty])</f>
        <v>-0.92698897576686723</v>
      </c>
      <c r="I672">
        <v>-4.7855094629607802</v>
      </c>
      <c r="J672">
        <f>(Table2[[#This Row],[1M Return vs Nifty]]-AVERAGE(Table2[1M Return vs Nifty]))/_xlfn.STDEV.P(Table2[1M Return vs Nifty])</f>
        <v>-0.32526271295654358</v>
      </c>
      <c r="K672">
        <v>-10.306304284941801</v>
      </c>
      <c r="L672">
        <f>(Table2[[#This Row],[6M Return vs Nifty]]-AVERAGE(Table2[6M Return vs Nifty]))/_xlfn.STDEV.P(Table2[6M Return vs Nifty])</f>
        <v>-0.5469515523138998</v>
      </c>
      <c r="M672">
        <v>0.47332302729338699</v>
      </c>
      <c r="N672">
        <f>(Table2[[#This Row],[1W Return vs Nifty]]-AVERAGE(Table2[1W Return vs Nifty]))/_xlfn.STDEV.P(Table2[1W Return vs Nifty])</f>
        <v>0.23593804136742855</v>
      </c>
      <c r="O672">
        <v>1787.13</v>
      </c>
      <c r="P672">
        <v>1776.48049200014</v>
      </c>
      <c r="Q672">
        <v>1769.0591902138101</v>
      </c>
      <c r="R672">
        <v>41.497073326639899</v>
      </c>
      <c r="S672" s="1">
        <f>(Table2[[#This Row],[Close Price]]-Table2[[#This Row],[20D EMA]])/Table2[[#This Row],[20D EMA]]</f>
        <v>-9.7810455870585896E-3</v>
      </c>
      <c r="T672" s="1">
        <f>(Table2[[#This Row],[Close Price]]-Table2[[#This Row],[50D EMA]])/Table2[[#This Row],[50D EMA]]</f>
        <v>-3.8449575049650168E-3</v>
      </c>
      <c r="U672" s="1">
        <f>(Table2[[#This Row],[Close Price]]-Table2[[#This Row],[200D EMA]])/Table2[[#This Row],[200D EMA]]</f>
        <v>3.3396835417281171E-4</v>
      </c>
      <c r="V672">
        <v>0.711570182662283</v>
      </c>
      <c r="W672">
        <v>1765</v>
      </c>
      <c r="X672">
        <v>1785.45</v>
      </c>
      <c r="Y672">
        <v>1760</v>
      </c>
      <c r="Z672">
        <v>1805.6</v>
      </c>
      <c r="AA672">
        <v>1760</v>
      </c>
      <c r="AB672">
        <v>1818.25</v>
      </c>
      <c r="AC672" s="1">
        <f>(Table2[[#This Row],[Close Price]]/Table2[[#This Row],[Day Low]])-1</f>
        <v>2.6345609065157038E-3</v>
      </c>
      <c r="AD672" s="1">
        <f>(Table2[[#This Row],[Day High]]/Table2[[#This Row],[Close Price]])-1</f>
        <v>8.9283191591558175E-3</v>
      </c>
      <c r="AE672" s="1">
        <f>(Table2[[#This Row],[Close Price]]/Table2[[#This Row],[Current Week Low]])-1</f>
        <v>5.4829545454546658E-3</v>
      </c>
      <c r="AF672" s="1">
        <f>(Table2[[#This Row],[Current Week High]]/Table2[[#This Row],[Close Price]])-1</f>
        <v>2.0314751504534767E-2</v>
      </c>
      <c r="AG672" s="1">
        <f>(Table2[[#This Row],[Close Price]]/Table2[[#This Row],[Current Month Low]])-1</f>
        <v>5.4829545454546658E-3</v>
      </c>
      <c r="AH672" s="1">
        <f>(Table2[[#This Row],[Current Month High]]/Table2[[#This Row],[Close Price]])-1</f>
        <v>2.7463057666770263E-2</v>
      </c>
      <c r="AI672">
        <v>8.86333455768089</v>
      </c>
      <c r="AJ672">
        <v>14.6257732292645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-0.01</v>
      </c>
      <c r="AM672" t="s">
        <v>3120</v>
      </c>
      <c r="AN672">
        <v>1.34</v>
      </c>
      <c r="AO672" t="s">
        <v>3121</v>
      </c>
      <c r="AP672">
        <v>-8.2887471517316E-2</v>
      </c>
      <c r="AQ672">
        <f>(Table2[[#This Row],[Sharpe Ratio]]-AVERAGE(Table2[Sharpe Ratio]))/_xlfn.STDEV.P(Table2[Sharpe Ratio])</f>
        <v>-1.6872774357608975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-3.2505426354307794</v>
      </c>
      <c r="AS672">
        <f>_xlfn.RANK.AVG(Table2[[#This Row],[1Y Return vs Nifty Z-Score]],Table2[1Y Return vs Nifty Z-Score])</f>
        <v>645</v>
      </c>
      <c r="AT672">
        <f>_xlfn.RANK.AVG(Table2[[#This Row],[6M Return vs Nifty Z-Score]],Table2[6M Return vs Nifty Z-Score])</f>
        <v>501</v>
      </c>
      <c r="AU672">
        <f>_xlfn.RANK.AVG(Table2[[#This Row],[Sharpe Ratio Z-Score]],Table2[Sharpe Ratio Z-Score])</f>
        <v>706</v>
      </c>
      <c r="AV672">
        <f>(Table2[[#This Row],[Rank 1Y]]+Table2[[#This Row],[Rank 6M]]+Table2[[#This Row],[Rank Sharpe]])/3</f>
        <v>617.33333333333337</v>
      </c>
    </row>
    <row r="673" spans="1:48" x14ac:dyDescent="0.3">
      <c r="A673" t="s">
        <v>894</v>
      </c>
      <c r="B673" t="s">
        <v>895</v>
      </c>
      <c r="C673" t="s">
        <v>3086</v>
      </c>
      <c r="D673" t="s">
        <v>127</v>
      </c>
      <c r="E673">
        <v>16641.507512699998</v>
      </c>
      <c r="F673">
        <v>2777.25</v>
      </c>
      <c r="G673">
        <v>-36.037870519547397</v>
      </c>
      <c r="H673">
        <f>(Table2[[#This Row],[1Y Return vs Nifty]]-AVERAGE(Table2[1Y Return vs Nifty]))/_xlfn.STDEV.P(Table2[1Y Return vs Nifty])</f>
        <v>-1.0568724881818452</v>
      </c>
      <c r="I673">
        <v>5.8217269265684202</v>
      </c>
      <c r="J673">
        <f>(Table2[[#This Row],[1M Return vs Nifty]]-AVERAGE(Table2[1M Return vs Nifty]))/_xlfn.STDEV.P(Table2[1M Return vs Nifty])</f>
        <v>0.67075182506718645</v>
      </c>
      <c r="K673">
        <v>-8.8765214535472303</v>
      </c>
      <c r="L673">
        <f>(Table2[[#This Row],[6M Return vs Nifty]]-AVERAGE(Table2[6M Return vs Nifty]))/_xlfn.STDEV.P(Table2[6M Return vs Nifty])</f>
        <v>-0.49814954644990195</v>
      </c>
      <c r="M673">
        <v>1.33884511882094</v>
      </c>
      <c r="N673">
        <f>(Table2[[#This Row],[1W Return vs Nifty]]-AVERAGE(Table2[1W Return vs Nifty]))/_xlfn.STDEV.P(Table2[1W Return vs Nifty])</f>
        <v>0.40744078137418449</v>
      </c>
      <c r="O673">
        <v>2821.79</v>
      </c>
      <c r="P673">
        <v>2762.0371773486299</v>
      </c>
      <c r="Q673">
        <v>2695.821532899</v>
      </c>
      <c r="R673">
        <v>44.457012671921497</v>
      </c>
      <c r="S673" s="1">
        <f>(Table2[[#This Row],[Close Price]]-Table2[[#This Row],[20D EMA]])/Table2[[#This Row],[20D EMA]]</f>
        <v>-1.5784307124201293E-2</v>
      </c>
      <c r="T673" s="1">
        <f>(Table2[[#This Row],[Close Price]]-Table2[[#This Row],[50D EMA]])/Table2[[#This Row],[50D EMA]]</f>
        <v>5.5078268953545903E-3</v>
      </c>
      <c r="U673" s="1">
        <f>(Table2[[#This Row],[Close Price]]-Table2[[#This Row],[200D EMA]])/Table2[[#This Row],[200D EMA]]</f>
        <v>3.0205436861183634E-2</v>
      </c>
      <c r="V673">
        <v>1.81655050424368</v>
      </c>
      <c r="W673">
        <v>2757.5</v>
      </c>
      <c r="X673">
        <v>2848.4</v>
      </c>
      <c r="Y673">
        <v>2626.25</v>
      </c>
      <c r="Z673">
        <v>2848.4</v>
      </c>
      <c r="AA673">
        <v>2626.25</v>
      </c>
      <c r="AB673">
        <v>2957.6</v>
      </c>
      <c r="AC673" s="1">
        <f>(Table2[[#This Row],[Close Price]]/Table2[[#This Row],[Day Low]])-1</f>
        <v>7.162284678150499E-3</v>
      </c>
      <c r="AD673" s="1">
        <f>(Table2[[#This Row],[Day High]]/Table2[[#This Row],[Close Price]])-1</f>
        <v>2.5618867584841221E-2</v>
      </c>
      <c r="AE673" s="1">
        <f>(Table2[[#This Row],[Close Price]]/Table2[[#This Row],[Current Week Low]])-1</f>
        <v>5.749643027129947E-2</v>
      </c>
      <c r="AF673" s="1">
        <f>(Table2[[#This Row],[Current Week High]]/Table2[[#This Row],[Close Price]])-1</f>
        <v>2.5618867584841221E-2</v>
      </c>
      <c r="AG673" s="1">
        <f>(Table2[[#This Row],[Close Price]]/Table2[[#This Row],[Current Month Low]])-1</f>
        <v>5.749643027129947E-2</v>
      </c>
      <c r="AH673" s="1">
        <f>(Table2[[#This Row],[Current Month High]]/Table2[[#This Row],[Close Price]])-1</f>
        <v>6.4938338284274089E-2</v>
      </c>
      <c r="AI673">
        <v>18.534521559096198</v>
      </c>
      <c r="AJ673">
        <v>24.540358744394599</v>
      </c>
      <c r="AK673" t="str">
        <f>IF(AND(Table2[[#This Row],[20D EMA]]&gt;Table2[[#This Row],[50D EMA]],Table2[[#This Row],[50D EMA]]&gt;Table2[[#This Row],[200D EMA]]),"Uptrend","Downtrend/NoTrend")</f>
        <v>Uptrend</v>
      </c>
      <c r="AL673">
        <v>-0.09</v>
      </c>
      <c r="AM673" t="s">
        <v>3120</v>
      </c>
      <c r="AN673">
        <v>-7.66</v>
      </c>
      <c r="AO673" t="s">
        <v>3120</v>
      </c>
      <c r="AP673">
        <v>-7.1168807966837E-2</v>
      </c>
      <c r="AQ673">
        <f>(Table2[[#This Row],[Sharpe Ratio]]-AVERAGE(Table2[Sharpe Ratio]))/_xlfn.STDEV.P(Table2[Sharpe Ratio])</f>
        <v>-1.5509555493363156</v>
      </c>
      <c r="AR6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-2.0277849775266921</v>
      </c>
      <c r="AS673">
        <f>_xlfn.RANK.AVG(Table2[[#This Row],[1Y Return vs Nifty Z-Score]],Table2[1Y Return vs Nifty Z-Score])</f>
        <v>679</v>
      </c>
      <c r="AT673">
        <f>_xlfn.RANK.AVG(Table2[[#This Row],[6M Return vs Nifty Z-Score]],Table2[6M Return vs Nifty Z-Score])</f>
        <v>481</v>
      </c>
      <c r="AU673">
        <f>_xlfn.RANK.AVG(Table2[[#This Row],[Sharpe Ratio Z-Score]],Table2[Sharpe Ratio Z-Score])</f>
        <v>693</v>
      </c>
      <c r="AV673">
        <f>(Table2[[#This Row],[Rank 1Y]]+Table2[[#This Row],[Rank 6M]]+Table2[[#This Row],[Rank Sharpe]])/3</f>
        <v>617.66666666666663</v>
      </c>
    </row>
    <row r="674" spans="1:48" x14ac:dyDescent="0.3">
      <c r="A674" t="s">
        <v>2253</v>
      </c>
      <c r="B674" t="s">
        <v>2254</v>
      </c>
      <c r="C674" t="s">
        <v>3085</v>
      </c>
      <c r="D674" t="s">
        <v>83</v>
      </c>
      <c r="E674">
        <v>2383.5740019999998</v>
      </c>
      <c r="F674">
        <v>92.27</v>
      </c>
      <c r="G674">
        <v>-41.103910177225401</v>
      </c>
      <c r="H674">
        <f>(Table2[[#This Row],[1Y Return vs Nifty]]-AVERAGE(Table2[1Y Return vs Nifty]))/_xlfn.STDEV.P(Table2[1Y Return vs Nifty])</f>
        <v>-1.1338940125390189</v>
      </c>
      <c r="I674">
        <v>-5.6244714604171699</v>
      </c>
      <c r="J674">
        <f>(Table2[[#This Row],[1M Return vs Nifty]]-AVERAGE(Table2[1M Return vs Nifty]))/_xlfn.STDEV.P(Table2[1M Return vs Nifty])</f>
        <v>-0.40404085229742426</v>
      </c>
      <c r="K674">
        <v>-31.282171848820902</v>
      </c>
      <c r="L674">
        <f>(Table2[[#This Row],[6M Return vs Nifty]]-AVERAGE(Table2[6M Return vs Nifty]))/_xlfn.STDEV.P(Table2[6M Return vs Nifty])</f>
        <v>-1.2629095211590129</v>
      </c>
      <c r="M674">
        <v>-0.60447810721217399</v>
      </c>
      <c r="N674">
        <f>(Table2[[#This Row],[1W Return vs Nifty]]-AVERAGE(Table2[1W Return vs Nifty]))/_xlfn.STDEV.P(Table2[1W Return vs Nifty])</f>
        <v>2.2372322410606962E-2</v>
      </c>
      <c r="O674">
        <v>94.94</v>
      </c>
      <c r="P674">
        <v>96.134837691328102</v>
      </c>
      <c r="Q674">
        <v>99.755185263729004</v>
      </c>
      <c r="R674">
        <v>35.556293377130302</v>
      </c>
      <c r="S674" s="1">
        <f>(Table2[[#This Row],[Close Price]]-Table2[[#This Row],[20D EMA]])/Table2[[#This Row],[20D EMA]]</f>
        <v>-2.8123025068464313E-2</v>
      </c>
      <c r="T674" s="1">
        <f>(Table2[[#This Row],[Close Price]]-Table2[[#This Row],[50D EMA]])/Table2[[#This Row],[50D EMA]]</f>
        <v>-4.0202259494496816E-2</v>
      </c>
      <c r="U674" s="1">
        <f>(Table2[[#This Row],[Close Price]]-Table2[[#This Row],[200D EMA]])/Table2[[#This Row],[200D EMA]]</f>
        <v>-7.5035550722901842E-2</v>
      </c>
      <c r="V674">
        <v>0.75664740538161801</v>
      </c>
      <c r="W674">
        <v>92.02</v>
      </c>
      <c r="X674">
        <v>93.5</v>
      </c>
      <c r="Y674">
        <v>90.24</v>
      </c>
      <c r="Z674">
        <v>95.95</v>
      </c>
      <c r="AA674">
        <v>90.24</v>
      </c>
      <c r="AB674">
        <v>96.44</v>
      </c>
      <c r="AC674" s="1">
        <f>(Table2[[#This Row],[Close Price]]/Table2[[#This Row],[Day Low]])-1</f>
        <v>2.7168006955009538E-3</v>
      </c>
      <c r="AD674" s="1">
        <f>(Table2[[#This Row],[Day High]]/Table2[[#This Row],[Close Price]])-1</f>
        <v>1.3330443264333081E-2</v>
      </c>
      <c r="AE674" s="1">
        <f>(Table2[[#This Row],[Close Price]]/Table2[[#This Row],[Current Week Low]])-1</f>
        <v>2.2495567375886649E-2</v>
      </c>
      <c r="AF674" s="1">
        <f>(Table2[[#This Row],[Current Week High]]/Table2[[#This Row],[Close Price]])-1</f>
        <v>3.988295220548399E-2</v>
      </c>
      <c r="AG674" s="1">
        <f>(Table2[[#This Row],[Close Price]]/Table2[[#This Row],[Current Month Low]])-1</f>
        <v>2.2495567375886649E-2</v>
      </c>
      <c r="AH674" s="1">
        <f>(Table2[[#This Row],[Current Month High]]/Table2[[#This Row],[Close Price]])-1</f>
        <v>4.5193453993714217E-2</v>
      </c>
      <c r="AI674">
        <v>69.069036523246993</v>
      </c>
      <c r="AJ674">
        <v>11.3027744270205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-7.0000000000000007E-2</v>
      </c>
      <c r="AM674" t="s">
        <v>3120</v>
      </c>
      <c r="AN674">
        <v>-4.5</v>
      </c>
      <c r="AO674" t="s">
        <v>3120</v>
      </c>
      <c r="AP674">
        <v>2.4425995720851999E-2</v>
      </c>
      <c r="AQ674">
        <f>(Table2[[#This Row],[Sharpe Ratio]]-AVERAGE(Table2[Sharpe Ratio]))/_xlfn.STDEV.P(Table2[Sharpe Ratio])</f>
        <v>-0.43891202022922199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699</v>
      </c>
      <c r="AT674">
        <f>_xlfn.RANK.AVG(Table2[[#This Row],[6M Return vs Nifty Z-Score]],Table2[6M Return vs Nifty Z-Score])</f>
        <v>693</v>
      </c>
      <c r="AU674">
        <f>_xlfn.RANK.AVG(Table2[[#This Row],[Sharpe Ratio Z-Score]],Table2[Sharpe Ratio Z-Score])</f>
        <v>461</v>
      </c>
      <c r="AV674">
        <f>(Table2[[#This Row],[Rank 1Y]]+Table2[[#This Row],[Rank 6M]]+Table2[[#This Row],[Rank Sharpe]])/3</f>
        <v>617.66666666666663</v>
      </c>
    </row>
    <row r="675" spans="1:48" x14ac:dyDescent="0.3">
      <c r="A675" t="s">
        <v>1467</v>
      </c>
      <c r="B675" t="s">
        <v>1468</v>
      </c>
      <c r="C675" t="s">
        <v>3077</v>
      </c>
      <c r="D675" t="s">
        <v>639</v>
      </c>
      <c r="E675">
        <v>6857.437754134</v>
      </c>
      <c r="F675">
        <v>140.62</v>
      </c>
      <c r="G675">
        <v>-33.947929038017499</v>
      </c>
      <c r="H675">
        <f>(Table2[[#This Row],[1Y Return vs Nifty]]-AVERAGE(Table2[1Y Return vs Nifty]))/_xlfn.STDEV.P(Table2[1Y Return vs Nifty])</f>
        <v>-1.0250980668188467</v>
      </c>
      <c r="I675">
        <v>-0.73784352187545599</v>
      </c>
      <c r="J675">
        <f>(Table2[[#This Row],[1M Return vs Nifty]]-AVERAGE(Table2[1M Return vs Nifty]))/_xlfn.STDEV.P(Table2[1M Return vs Nifty])</f>
        <v>5.4811226600810281E-2</v>
      </c>
      <c r="K675">
        <v>-8.3560990707601501</v>
      </c>
      <c r="L675">
        <f>(Table2[[#This Row],[6M Return vs Nifty]]-AVERAGE(Table2[6M Return vs Nifty]))/_xlfn.STDEV.P(Table2[6M Return vs Nifty])</f>
        <v>-0.48038625008148861</v>
      </c>
      <c r="M675">
        <v>5.21501807310222</v>
      </c>
      <c r="N675">
        <f>(Table2[[#This Row],[1W Return vs Nifty]]-AVERAGE(Table2[1W Return vs Nifty]))/_xlfn.STDEV.P(Table2[1W Return vs Nifty])</f>
        <v>1.1755023813110117</v>
      </c>
      <c r="O675">
        <v>140.33000000000001</v>
      </c>
      <c r="P675">
        <v>138.35397510219201</v>
      </c>
      <c r="Q675">
        <v>139.67155798284099</v>
      </c>
      <c r="R675">
        <v>50.930127161783702</v>
      </c>
      <c r="S675" s="1">
        <f>(Table2[[#This Row],[Close Price]]-Table2[[#This Row],[20D EMA]])/Table2[[#This Row],[20D EMA]]</f>
        <v>2.0665574004132548E-3</v>
      </c>
      <c r="T675" s="1">
        <f>(Table2[[#This Row],[Close Price]]-Table2[[#This Row],[50D EMA]])/Table2[[#This Row],[50D EMA]]</f>
        <v>1.6378458921286847E-2</v>
      </c>
      <c r="U675" s="1">
        <f>(Table2[[#This Row],[Close Price]]-Table2[[#This Row],[200D EMA]])/Table2[[#This Row],[200D EMA]]</f>
        <v>6.7905164863667428E-3</v>
      </c>
      <c r="V675">
        <v>1.4998624925161701</v>
      </c>
      <c r="W675">
        <v>140.30000000000001</v>
      </c>
      <c r="X675">
        <v>144.5</v>
      </c>
      <c r="Y675">
        <v>131.4</v>
      </c>
      <c r="Z675">
        <v>144.82</v>
      </c>
      <c r="AA675">
        <v>131.4</v>
      </c>
      <c r="AB675">
        <v>144.82</v>
      </c>
      <c r="AC675" s="1">
        <f>(Table2[[#This Row],[Close Price]]/Table2[[#This Row],[Day Low]])-1</f>
        <v>2.2808267997147524E-3</v>
      </c>
      <c r="AD675" s="1">
        <f>(Table2[[#This Row],[Day High]]/Table2[[#This Row],[Close Price]])-1</f>
        <v>2.7592092163276849E-2</v>
      </c>
      <c r="AE675" s="1">
        <f>(Table2[[#This Row],[Close Price]]/Table2[[#This Row],[Current Week Low]])-1</f>
        <v>7.0167427701674168E-2</v>
      </c>
      <c r="AF675" s="1">
        <f>(Table2[[#This Row],[Current Week High]]/Table2[[#This Row],[Close Price]])-1</f>
        <v>2.9867728630351253E-2</v>
      </c>
      <c r="AG675" s="1">
        <f>(Table2[[#This Row],[Close Price]]/Table2[[#This Row],[Current Month Low]])-1</f>
        <v>7.0167427701674168E-2</v>
      </c>
      <c r="AH675" s="1">
        <f>(Table2[[#This Row],[Current Month High]]/Table2[[#This Row],[Close Price]])-1</f>
        <v>2.9867728630351253E-2</v>
      </c>
      <c r="AI675">
        <v>27.328971696771401</v>
      </c>
      <c r="AJ675">
        <v>28.4200913242009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-0.02</v>
      </c>
      <c r="AM675" t="s">
        <v>3120</v>
      </c>
      <c r="AN675">
        <v>-4.5199999999999996</v>
      </c>
      <c r="AO675" t="s">
        <v>3120</v>
      </c>
      <c r="AP675">
        <v>-9.5989197792168995E-2</v>
      </c>
      <c r="AQ675">
        <f>(Table2[[#This Row],[Sharpe Ratio]]-AVERAGE(Table2[Sharpe Ratio]))/_xlfn.STDEV.P(Table2[Sharpe Ratio])</f>
        <v>-1.8396883342829788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667</v>
      </c>
      <c r="AT675">
        <f>_xlfn.RANK.AVG(Table2[[#This Row],[6M Return vs Nifty Z-Score]],Table2[6M Return vs Nifty Z-Score])</f>
        <v>477</v>
      </c>
      <c r="AU675">
        <f>_xlfn.RANK.AVG(Table2[[#This Row],[Sharpe Ratio Z-Score]],Table2[Sharpe Ratio Z-Score])</f>
        <v>712</v>
      </c>
      <c r="AV675">
        <f>(Table2[[#This Row],[Rank 1Y]]+Table2[[#This Row],[Rank 6M]]+Table2[[#This Row],[Rank Sharpe]])/3</f>
        <v>618.66666666666663</v>
      </c>
    </row>
    <row r="676" spans="1:48" x14ac:dyDescent="0.3">
      <c r="A676" t="s">
        <v>845</v>
      </c>
      <c r="B676" t="s">
        <v>846</v>
      </c>
      <c r="C676" t="s">
        <v>3076</v>
      </c>
      <c r="D676" t="s">
        <v>530</v>
      </c>
      <c r="E676">
        <v>17935.330622400001</v>
      </c>
      <c r="F676">
        <v>423</v>
      </c>
      <c r="G676">
        <v>-49.673082998847804</v>
      </c>
      <c r="H676">
        <f>(Table2[[#This Row],[1Y Return vs Nifty]]-AVERAGE(Table2[1Y Return vs Nifty]))/_xlfn.STDEV.P(Table2[1Y Return vs Nifty])</f>
        <v>-1.264175415330866</v>
      </c>
      <c r="I676">
        <v>-16.0071881015214</v>
      </c>
      <c r="J676">
        <f>(Table2[[#This Row],[1M Return vs Nifty]]-AVERAGE(Table2[1M Return vs Nifty]))/_xlfn.STDEV.P(Table2[1M Return vs Nifty])</f>
        <v>-1.3789730909085147</v>
      </c>
      <c r="K676">
        <v>-37.120456810731397</v>
      </c>
      <c r="L676">
        <f>(Table2[[#This Row],[6M Return vs Nifty]]-AVERAGE(Table2[6M Return vs Nifty]))/_xlfn.STDEV.P(Table2[6M Return vs Nifty])</f>
        <v>-1.4621845513878651</v>
      </c>
      <c r="M676">
        <v>-5.2411649579426802</v>
      </c>
      <c r="N676">
        <f>(Table2[[#This Row],[1W Return vs Nifty]]-AVERAGE(Table2[1W Return vs Nifty]))/_xlfn.STDEV.P(Table2[1W Return vs Nifty])</f>
        <v>-0.89638469978177615</v>
      </c>
      <c r="O676">
        <v>450.09</v>
      </c>
      <c r="P676">
        <v>455.22871231889798</v>
      </c>
      <c r="Q676">
        <v>478.54521174231502</v>
      </c>
      <c r="R676">
        <v>33.1334534964898</v>
      </c>
      <c r="S676" s="1">
        <f>(Table2[[#This Row],[Close Price]]-Table2[[#This Row],[20D EMA]])/Table2[[#This Row],[20D EMA]]</f>
        <v>-6.0187962407518447E-2</v>
      </c>
      <c r="T676" s="1">
        <f>(Table2[[#This Row],[Close Price]]-Table2[[#This Row],[50D EMA]])/Table2[[#This Row],[50D EMA]]</f>
        <v>-7.0796747759445014E-2</v>
      </c>
      <c r="U676" s="1">
        <f>(Table2[[#This Row],[Close Price]]-Table2[[#This Row],[200D EMA]])/Table2[[#This Row],[200D EMA]]</f>
        <v>-0.11607098008583726</v>
      </c>
      <c r="V676">
        <v>0.66777932903769599</v>
      </c>
      <c r="W676">
        <v>421.25</v>
      </c>
      <c r="X676">
        <v>437</v>
      </c>
      <c r="Y676">
        <v>420.2</v>
      </c>
      <c r="Z676">
        <v>442.1</v>
      </c>
      <c r="AA676">
        <v>420.2</v>
      </c>
      <c r="AB676">
        <v>479.3</v>
      </c>
      <c r="AC676" s="1">
        <f>(Table2[[#This Row],[Close Price]]/Table2[[#This Row],[Day Low]])-1</f>
        <v>4.1543026706232222E-3</v>
      </c>
      <c r="AD676" s="1">
        <f>(Table2[[#This Row],[Day High]]/Table2[[#This Row],[Close Price]])-1</f>
        <v>3.3096926713948038E-2</v>
      </c>
      <c r="AE676" s="1">
        <f>(Table2[[#This Row],[Close Price]]/Table2[[#This Row],[Current Week Low]])-1</f>
        <v>6.6634935744884771E-3</v>
      </c>
      <c r="AF676" s="1">
        <f>(Table2[[#This Row],[Current Week High]]/Table2[[#This Row],[Close Price]])-1</f>
        <v>4.5153664302600482E-2</v>
      </c>
      <c r="AG676" s="1">
        <f>(Table2[[#This Row],[Close Price]]/Table2[[#This Row],[Current Month Low]])-1</f>
        <v>6.6634935744884771E-3</v>
      </c>
      <c r="AH676" s="1">
        <f>(Table2[[#This Row],[Current Month High]]/Table2[[#This Row],[Close Price]])-1</f>
        <v>0.13309692671394813</v>
      </c>
      <c r="AI676">
        <v>61.943870164390198</v>
      </c>
      <c r="AJ676">
        <v>39.016695149204601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-0.02</v>
      </c>
      <c r="AM676" t="s">
        <v>3120</v>
      </c>
      <c r="AN676">
        <v>-8.91</v>
      </c>
      <c r="AO676" t="s">
        <v>3120</v>
      </c>
      <c r="AP676">
        <v>3.4668564660474001E-2</v>
      </c>
      <c r="AQ676">
        <f>(Table2[[#This Row],[Sharpe Ratio]]-AVERAGE(Table2[Sharpe Ratio]))/_xlfn.STDEV.P(Table2[Sharpe Ratio])</f>
        <v>-0.31976137530555004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717</v>
      </c>
      <c r="AT676">
        <f>_xlfn.RANK.AVG(Table2[[#This Row],[6M Return vs Nifty Z-Score]],Table2[6M Return vs Nifty Z-Score])</f>
        <v>715</v>
      </c>
      <c r="AU676">
        <f>_xlfn.RANK.AVG(Table2[[#This Row],[Sharpe Ratio Z-Score]],Table2[Sharpe Ratio Z-Score])</f>
        <v>425</v>
      </c>
      <c r="AV676">
        <f>(Table2[[#This Row],[Rank 1Y]]+Table2[[#This Row],[Rank 6M]]+Table2[[#This Row],[Rank Sharpe]])/3</f>
        <v>619</v>
      </c>
    </row>
    <row r="677" spans="1:48" x14ac:dyDescent="0.3">
      <c r="A677" t="s">
        <v>770</v>
      </c>
      <c r="B677" t="s">
        <v>771</v>
      </c>
      <c r="C677" t="s">
        <v>3076</v>
      </c>
      <c r="D677" t="s">
        <v>57</v>
      </c>
      <c r="E677">
        <v>20573.279134925</v>
      </c>
      <c r="F677">
        <v>703.45</v>
      </c>
      <c r="G677">
        <v>-39.599051980321697</v>
      </c>
      <c r="H677">
        <f>(Table2[[#This Row],[1Y Return vs Nifty]]-AVERAGE(Table2[1Y Return vs Nifty]))/_xlfn.STDEV.P(Table2[1Y Return vs Nifty])</f>
        <v>-1.1110149037876207</v>
      </c>
      <c r="I677">
        <v>-7.1231478587300696</v>
      </c>
      <c r="J677">
        <f>(Table2[[#This Row],[1M Return vs Nifty]]-AVERAGE(Table2[1M Return vs Nifty]))/_xlfn.STDEV.P(Table2[1M Return vs Nifty])</f>
        <v>-0.54476586545789218</v>
      </c>
      <c r="K677">
        <v>-21.152256017444302</v>
      </c>
      <c r="L677">
        <f>(Table2[[#This Row],[6M Return vs Nifty]]-AVERAGE(Table2[6M Return vs Nifty]))/_xlfn.STDEV.P(Table2[6M Return vs Nifty])</f>
        <v>-0.91715057025423752</v>
      </c>
      <c r="M677">
        <v>-2.7167993950653702</v>
      </c>
      <c r="N677">
        <f>(Table2[[#This Row],[1W Return vs Nifty]]-AVERAGE(Table2[1W Return vs Nifty]))/_xlfn.STDEV.P(Table2[1W Return vs Nifty])</f>
        <v>-0.39618301221067015</v>
      </c>
      <c r="O677">
        <v>750.99</v>
      </c>
      <c r="P677">
        <v>762.04409669540701</v>
      </c>
      <c r="Q677">
        <v>733.89855512079703</v>
      </c>
      <c r="R677">
        <v>28.835162368169001</v>
      </c>
      <c r="S677" s="1">
        <f>(Table2[[#This Row],[Close Price]]-Table2[[#This Row],[20D EMA]])/Table2[[#This Row],[20D EMA]]</f>
        <v>-6.3303106565999495E-2</v>
      </c>
      <c r="T677" s="1">
        <f>(Table2[[#This Row],[Close Price]]-Table2[[#This Row],[50D EMA]])/Table2[[#This Row],[50D EMA]]</f>
        <v>-7.6890690380647789E-2</v>
      </c>
      <c r="U677" s="1">
        <f>(Table2[[#This Row],[Close Price]]-Table2[[#This Row],[200D EMA]])/Table2[[#This Row],[200D EMA]]</f>
        <v>-4.1488779216611565E-2</v>
      </c>
      <c r="V677">
        <v>0.90281097515838704</v>
      </c>
      <c r="W677">
        <v>700.1</v>
      </c>
      <c r="X677">
        <v>733</v>
      </c>
      <c r="Y677">
        <v>700.1</v>
      </c>
      <c r="Z677">
        <v>767.8</v>
      </c>
      <c r="AA677">
        <v>700.1</v>
      </c>
      <c r="AB677">
        <v>785</v>
      </c>
      <c r="AC677" s="1">
        <f>(Table2[[#This Row],[Close Price]]/Table2[[#This Row],[Day Low]])-1</f>
        <v>4.7850307098986633E-3</v>
      </c>
      <c r="AD677" s="1">
        <f>(Table2[[#This Row],[Day High]]/Table2[[#This Row],[Close Price]])-1</f>
        <v>4.2007249982230377E-2</v>
      </c>
      <c r="AE677" s="1">
        <f>(Table2[[#This Row],[Close Price]]/Table2[[#This Row],[Current Week Low]])-1</f>
        <v>4.7850307098986633E-3</v>
      </c>
      <c r="AF677" s="1">
        <f>(Table2[[#This Row],[Current Week High]]/Table2[[#This Row],[Close Price]])-1</f>
        <v>9.1477716966379852E-2</v>
      </c>
      <c r="AG677" s="1">
        <f>(Table2[[#This Row],[Close Price]]/Table2[[#This Row],[Current Month Low]])-1</f>
        <v>4.7850307098986633E-3</v>
      </c>
      <c r="AH677" s="1">
        <f>(Table2[[#This Row],[Current Month High]]/Table2[[#This Row],[Close Price]])-1</f>
        <v>0.11592863742981008</v>
      </c>
      <c r="AI677">
        <v>24.607292629184698</v>
      </c>
      <c r="AJ677">
        <v>17.2318973418881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</v>
      </c>
      <c r="AM677" t="s">
        <v>3120</v>
      </c>
      <c r="AN677">
        <v>-5.48</v>
      </c>
      <c r="AO677" t="s">
        <v>3120</v>
      </c>
      <c r="AQ677">
        <f>(Table2[[#This Row],[Sharpe Ratio]]-AVERAGE(Table2[Sharpe Ratio]))/_xlfn.STDEV.P(Table2[Sharpe Ratio])</f>
        <v>-0.72305686320743012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694</v>
      </c>
      <c r="AT677">
        <f>_xlfn.RANK.AVG(Table2[[#This Row],[6M Return vs Nifty Z-Score]],Table2[6M Return vs Nifty Z-Score])</f>
        <v>625</v>
      </c>
      <c r="AU677">
        <f>_xlfn.RANK.AVG(Table2[[#This Row],[Sharpe Ratio Z-Score]],Table2[Sharpe Ratio Z-Score])</f>
        <v>548.5</v>
      </c>
      <c r="AV677">
        <f>(Table2[[#This Row],[Rank 1Y]]+Table2[[#This Row],[Rank 6M]]+Table2[[#This Row],[Rank Sharpe]])/3</f>
        <v>622.5</v>
      </c>
    </row>
    <row r="678" spans="1:48" x14ac:dyDescent="0.3">
      <c r="A678" t="s">
        <v>938</v>
      </c>
      <c r="B678" t="s">
        <v>939</v>
      </c>
      <c r="C678" t="s">
        <v>3076</v>
      </c>
      <c r="D678" t="s">
        <v>561</v>
      </c>
      <c r="E678">
        <v>15385.863320835</v>
      </c>
      <c r="F678">
        <v>308.35000000000002</v>
      </c>
      <c r="G678">
        <v>-7.1857354632899897</v>
      </c>
      <c r="H678">
        <f>(Table2[[#This Row],[1Y Return vs Nifty]]-AVERAGE(Table2[1Y Return vs Nifty]))/_xlfn.STDEV.P(Table2[1Y Return vs Nifty])</f>
        <v>-0.61821910740461272</v>
      </c>
      <c r="I678">
        <v>-7.4747686774103101</v>
      </c>
      <c r="J678">
        <f>(Table2[[#This Row],[1M Return vs Nifty]]-AVERAGE(Table2[1M Return vs Nifty]))/_xlfn.STDEV.P(Table2[1M Return vs Nifty])</f>
        <v>-0.5777828959469119</v>
      </c>
      <c r="K678">
        <v>-25.5793716999815</v>
      </c>
      <c r="L678">
        <f>(Table2[[#This Row],[6M Return vs Nifty]]-AVERAGE(Table2[6M Return vs Nifty]))/_xlfn.STDEV.P(Table2[6M Return vs Nifty])</f>
        <v>-1.0682589209462416</v>
      </c>
      <c r="M678">
        <v>-1.4744648678471199</v>
      </c>
      <c r="N678">
        <f>(Table2[[#This Row],[1W Return vs Nifty]]-AVERAGE(Table2[1W Return vs Nifty]))/_xlfn.STDEV.P(Table2[1W Return vs Nifty])</f>
        <v>-0.15001508939440431</v>
      </c>
      <c r="O678">
        <v>317.24</v>
      </c>
      <c r="P678">
        <v>322.00178117266</v>
      </c>
      <c r="Q678">
        <v>318.618244567045</v>
      </c>
      <c r="R678">
        <v>24.6447697901909</v>
      </c>
      <c r="S678" s="1">
        <f>(Table2[[#This Row],[Close Price]]-Table2[[#This Row],[20D EMA]])/Table2[[#This Row],[20D EMA]]</f>
        <v>-2.8022947925860502E-2</v>
      </c>
      <c r="T678" s="1">
        <f>(Table2[[#This Row],[Close Price]]-Table2[[#This Row],[50D EMA]])/Table2[[#This Row],[50D EMA]]</f>
        <v>-4.239660141923185E-2</v>
      </c>
      <c r="U678" s="1">
        <f>(Table2[[#This Row],[Close Price]]-Table2[[#This Row],[200D EMA]])/Table2[[#This Row],[200D EMA]]</f>
        <v>-3.2227421819481801E-2</v>
      </c>
      <c r="V678">
        <v>0.46865535509641698</v>
      </c>
      <c r="W678">
        <v>308</v>
      </c>
      <c r="X678">
        <v>313</v>
      </c>
      <c r="Y678">
        <v>307</v>
      </c>
      <c r="Z678">
        <v>317.95</v>
      </c>
      <c r="AA678">
        <v>307</v>
      </c>
      <c r="AB678">
        <v>323.5</v>
      </c>
      <c r="AC678" s="1">
        <f>(Table2[[#This Row],[Close Price]]/Table2[[#This Row],[Day Low]])-1</f>
        <v>1.1363636363637131E-3</v>
      </c>
      <c r="AD678" s="1">
        <f>(Table2[[#This Row],[Day High]]/Table2[[#This Row],[Close Price]])-1</f>
        <v>1.5080265931571191E-2</v>
      </c>
      <c r="AE678" s="1">
        <f>(Table2[[#This Row],[Close Price]]/Table2[[#This Row],[Current Week Low]])-1</f>
        <v>4.3973941368078417E-3</v>
      </c>
      <c r="AF678" s="1">
        <f>(Table2[[#This Row],[Current Week High]]/Table2[[#This Row],[Close Price]])-1</f>
        <v>3.1133452245824422E-2</v>
      </c>
      <c r="AG678" s="1">
        <f>(Table2[[#This Row],[Close Price]]/Table2[[#This Row],[Current Month Low]])-1</f>
        <v>4.3973941368078417E-3</v>
      </c>
      <c r="AH678" s="1">
        <f>(Table2[[#This Row],[Current Month High]]/Table2[[#This Row],[Close Price]])-1</f>
        <v>4.9132479325441736E-2</v>
      </c>
      <c r="AI678">
        <v>27.128263337116898</v>
      </c>
      <c r="AJ678">
        <v>19.980544747081701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-7.0000000000000007E-2</v>
      </c>
      <c r="AM678" t="s">
        <v>3120</v>
      </c>
      <c r="AN678">
        <v>-3.67</v>
      </c>
      <c r="AO678" t="s">
        <v>3120</v>
      </c>
      <c r="AP678">
        <v>-5.0378901122323003E-2</v>
      </c>
      <c r="AQ678">
        <f>(Table2[[#This Row],[Sharpe Ratio]]-AVERAGE(Table2[Sharpe Ratio]))/_xlfn.STDEV.P(Table2[Sharpe Ratio])</f>
        <v>-1.3091089166185748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540</v>
      </c>
      <c r="AT678">
        <f>_xlfn.RANK.AVG(Table2[[#This Row],[6M Return vs Nifty Z-Score]],Table2[6M Return vs Nifty Z-Score])</f>
        <v>667</v>
      </c>
      <c r="AU678">
        <f>_xlfn.RANK.AVG(Table2[[#This Row],[Sharpe Ratio Z-Score]],Table2[Sharpe Ratio Z-Score])</f>
        <v>662</v>
      </c>
      <c r="AV678">
        <f>(Table2[[#This Row],[Rank 1Y]]+Table2[[#This Row],[Rank 6M]]+Table2[[#This Row],[Rank Sharpe]])/3</f>
        <v>623</v>
      </c>
    </row>
    <row r="679" spans="1:48" x14ac:dyDescent="0.3">
      <c r="A679" t="s">
        <v>830</v>
      </c>
      <c r="B679" t="s">
        <v>831</v>
      </c>
      <c r="C679" t="s">
        <v>3074</v>
      </c>
      <c r="D679" t="s">
        <v>176</v>
      </c>
      <c r="E679">
        <v>18469.459393360001</v>
      </c>
      <c r="F679">
        <v>327.35000000000002</v>
      </c>
      <c r="G679">
        <v>-8.2827526778916205</v>
      </c>
      <c r="H679">
        <f>(Table2[[#This Row],[1Y Return vs Nifty]]-AVERAGE(Table2[1Y Return vs Nifty]))/_xlfn.STDEV.P(Table2[1Y Return vs Nifty])</f>
        <v>-0.63489760655268412</v>
      </c>
      <c r="I679">
        <v>6.7057414303510301</v>
      </c>
      <c r="J679">
        <f>(Table2[[#This Row],[1M Return vs Nifty]]-AVERAGE(Table2[1M Return vs Nifty]))/_xlfn.STDEV.P(Table2[1M Return vs Nifty])</f>
        <v>0.75376037368975513</v>
      </c>
      <c r="K679">
        <v>-26.619928853915599</v>
      </c>
      <c r="L679">
        <f>(Table2[[#This Row],[6M Return vs Nifty]]-AVERAGE(Table2[6M Return vs Nifty]))/_xlfn.STDEV.P(Table2[6M Return vs Nifty])</f>
        <v>-1.1037756967901551</v>
      </c>
      <c r="M679">
        <v>0.29237179819370102</v>
      </c>
      <c r="N679">
        <f>(Table2[[#This Row],[1W Return vs Nifty]]-AVERAGE(Table2[1W Return vs Nifty]))/_xlfn.STDEV.P(Table2[1W Return vs Nifty])</f>
        <v>0.20008265199959002</v>
      </c>
      <c r="O679">
        <v>329.32</v>
      </c>
      <c r="P679">
        <v>320.35077836617501</v>
      </c>
      <c r="Q679">
        <v>314.99534451374097</v>
      </c>
      <c r="R679">
        <v>41.992970393418801</v>
      </c>
      <c r="S679" s="1">
        <f>(Table2[[#This Row],[Close Price]]-Table2[[#This Row],[20D EMA]])/Table2[[#This Row],[20D EMA]]</f>
        <v>-5.9820235637069426E-3</v>
      </c>
      <c r="T679" s="1">
        <f>(Table2[[#This Row],[Close Price]]-Table2[[#This Row],[50D EMA]])/Table2[[#This Row],[50D EMA]]</f>
        <v>2.184861753582068E-2</v>
      </c>
      <c r="U679" s="1">
        <f>(Table2[[#This Row],[Close Price]]-Table2[[#This Row],[200D EMA]])/Table2[[#This Row],[200D EMA]]</f>
        <v>3.9221708198040064E-2</v>
      </c>
      <c r="V679">
        <v>0.88327640052204004</v>
      </c>
      <c r="W679">
        <v>325.5</v>
      </c>
      <c r="X679">
        <v>340.7</v>
      </c>
      <c r="Y679">
        <v>325.5</v>
      </c>
      <c r="Z679">
        <v>348.05</v>
      </c>
      <c r="AA679">
        <v>325.5</v>
      </c>
      <c r="AB679">
        <v>348.05</v>
      </c>
      <c r="AC679" s="1">
        <f>(Table2[[#This Row],[Close Price]]/Table2[[#This Row],[Day Low]])-1</f>
        <v>5.6835637480798784E-3</v>
      </c>
      <c r="AD679" s="1">
        <f>(Table2[[#This Row],[Day High]]/Table2[[#This Row],[Close Price]])-1</f>
        <v>4.0782037574461416E-2</v>
      </c>
      <c r="AE679" s="1">
        <f>(Table2[[#This Row],[Close Price]]/Table2[[#This Row],[Current Week Low]])-1</f>
        <v>5.6835637480798784E-3</v>
      </c>
      <c r="AF679" s="1">
        <f>(Table2[[#This Row],[Current Week High]]/Table2[[#This Row],[Close Price]])-1</f>
        <v>6.3235069497479701E-2</v>
      </c>
      <c r="AG679" s="1">
        <f>(Table2[[#This Row],[Close Price]]/Table2[[#This Row],[Current Month Low]])-1</f>
        <v>5.6835637480798784E-3</v>
      </c>
      <c r="AH679" s="1">
        <f>(Table2[[#This Row],[Current Month High]]/Table2[[#This Row],[Close Price]])-1</f>
        <v>6.3235069497479701E-2</v>
      </c>
      <c r="AI679">
        <v>24.255384145410101</v>
      </c>
      <c r="AJ679">
        <v>28.6247544204322</v>
      </c>
      <c r="AK679" t="str">
        <f>IF(AND(Table2[[#This Row],[20D EMA]]&gt;Table2[[#This Row],[50D EMA]],Table2[[#This Row],[50D EMA]]&gt;Table2[[#This Row],[200D EMA]]),"Uptrend","Downtrend/NoTrend")</f>
        <v>Uptrend</v>
      </c>
      <c r="AL679">
        <v>0.05</v>
      </c>
      <c r="AM679" t="s">
        <v>3121</v>
      </c>
      <c r="AN679">
        <v>0.71</v>
      </c>
      <c r="AO679" t="s">
        <v>3121</v>
      </c>
      <c r="AP679">
        <v>-4.5118238082668002E-2</v>
      </c>
      <c r="AQ679">
        <f>(Table2[[#This Row],[Sharpe Ratio]]-AVERAGE(Table2[Sharpe Ratio]))/_xlfn.STDEV.P(Table2[Sharpe Ratio])</f>
        <v>-1.2479122190326515</v>
      </c>
      <c r="AR6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-2.0327424966861458</v>
      </c>
      <c r="AS679">
        <f>_xlfn.RANK.AVG(Table2[[#This Row],[1Y Return vs Nifty Z-Score]],Table2[1Y Return vs Nifty Z-Score])</f>
        <v>550</v>
      </c>
      <c r="AT679">
        <f>_xlfn.RANK.AVG(Table2[[#This Row],[6M Return vs Nifty Z-Score]],Table2[6M Return vs Nifty Z-Score])</f>
        <v>672</v>
      </c>
      <c r="AU679">
        <f>_xlfn.RANK.AVG(Table2[[#This Row],[Sharpe Ratio Z-Score]],Table2[Sharpe Ratio Z-Score])</f>
        <v>652</v>
      </c>
      <c r="AV679">
        <f>(Table2[[#This Row],[Rank 1Y]]+Table2[[#This Row],[Rank 6M]]+Table2[[#This Row],[Rank Sharpe]])/3</f>
        <v>624.66666666666663</v>
      </c>
    </row>
    <row r="680" spans="1:48" x14ac:dyDescent="0.3">
      <c r="A680" t="s">
        <v>2057</v>
      </c>
      <c r="B680" t="s">
        <v>2058</v>
      </c>
      <c r="C680" t="s">
        <v>3083</v>
      </c>
      <c r="D680" t="s">
        <v>136</v>
      </c>
      <c r="E680">
        <v>2943.6143782499998</v>
      </c>
      <c r="F680">
        <v>1011.15</v>
      </c>
      <c r="G680">
        <v>-31.142819665887998</v>
      </c>
      <c r="H680">
        <f>(Table2[[#This Row],[1Y Return vs Nifty]]-AVERAGE(Table2[1Y Return vs Nifty]))/_xlfn.STDEV.P(Table2[1Y Return vs Nifty])</f>
        <v>-0.98245059178328098</v>
      </c>
      <c r="I680">
        <v>-17.366575918635601</v>
      </c>
      <c r="J680">
        <f>(Table2[[#This Row],[1M Return vs Nifty]]-AVERAGE(Table2[1M Return vs Nifty]))/_xlfn.STDEV.P(Table2[1M Return vs Nifty])</f>
        <v>-1.5066189714127565</v>
      </c>
      <c r="K680">
        <v>-17.955371496945201</v>
      </c>
      <c r="L680">
        <f>(Table2[[#This Row],[6M Return vs Nifty]]-AVERAGE(Table2[6M Return vs Nifty]))/_xlfn.STDEV.P(Table2[6M Return vs Nifty])</f>
        <v>-0.8080330359754484</v>
      </c>
      <c r="M680">
        <v>-2.3395087437605202</v>
      </c>
      <c r="N680">
        <f>(Table2[[#This Row],[1W Return vs Nifty]]-AVERAGE(Table2[1W Return vs Nifty]))/_xlfn.STDEV.P(Table2[1W Return vs Nifty])</f>
        <v>-0.32142307123271596</v>
      </c>
      <c r="O680">
        <v>1096.26</v>
      </c>
      <c r="P680">
        <v>1147.3319474197499</v>
      </c>
      <c r="Q680">
        <v>1130.6588216774301</v>
      </c>
      <c r="R680">
        <v>25.1954480160698</v>
      </c>
      <c r="S680" s="1">
        <f>(Table2[[#This Row],[Close Price]]-Table2[[#This Row],[20D EMA]])/Table2[[#This Row],[20D EMA]]</f>
        <v>-7.7636692025614379E-2</v>
      </c>
      <c r="T680" s="1">
        <f>(Table2[[#This Row],[Close Price]]-Table2[[#This Row],[50D EMA]])/Table2[[#This Row],[50D EMA]]</f>
        <v>-0.11869446128996174</v>
      </c>
      <c r="U680" s="1">
        <f>(Table2[[#This Row],[Close Price]]-Table2[[#This Row],[200D EMA]])/Table2[[#This Row],[200D EMA]]</f>
        <v>-0.10569839405677517</v>
      </c>
      <c r="V680">
        <v>0.99510269442936705</v>
      </c>
      <c r="W680">
        <v>1000.05</v>
      </c>
      <c r="X680">
        <v>1051.9000000000001</v>
      </c>
      <c r="Y680">
        <v>993</v>
      </c>
      <c r="Z680">
        <v>1066.2</v>
      </c>
      <c r="AA680">
        <v>993</v>
      </c>
      <c r="AB680">
        <v>1110.0999999999999</v>
      </c>
      <c r="AC680" s="1">
        <f>(Table2[[#This Row],[Close Price]]/Table2[[#This Row],[Day Low]])-1</f>
        <v>1.1099445027748622E-2</v>
      </c>
      <c r="AD680" s="1">
        <f>(Table2[[#This Row],[Day High]]/Table2[[#This Row],[Close Price]])-1</f>
        <v>4.0300647777283372E-2</v>
      </c>
      <c r="AE680" s="1">
        <f>(Table2[[#This Row],[Close Price]]/Table2[[#This Row],[Current Week Low]])-1</f>
        <v>1.8277945619335378E-2</v>
      </c>
      <c r="AF680" s="1">
        <f>(Table2[[#This Row],[Current Week High]]/Table2[[#This Row],[Close Price]])-1</f>
        <v>5.4442960985017219E-2</v>
      </c>
      <c r="AG680" s="1">
        <f>(Table2[[#This Row],[Close Price]]/Table2[[#This Row],[Current Month Low]])-1</f>
        <v>1.8277945619335378E-2</v>
      </c>
      <c r="AH680" s="1">
        <f>(Table2[[#This Row],[Current Month High]]/Table2[[#This Row],[Close Price]])-1</f>
        <v>9.7858873559808046E-2</v>
      </c>
      <c r="AI680">
        <v>34.401424121050297</v>
      </c>
      <c r="AJ680">
        <v>5.8795811518324603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-0.13</v>
      </c>
      <c r="AM680" t="s">
        <v>3120</v>
      </c>
      <c r="AN680">
        <v>-12.66</v>
      </c>
      <c r="AO680" t="s">
        <v>3120</v>
      </c>
      <c r="AP680">
        <v>-3.1877873024380998E-2</v>
      </c>
      <c r="AQ680">
        <f>(Table2[[#This Row],[Sharpe Ratio]]-AVERAGE(Table2[Sharpe Ratio]))/_xlfn.STDEV.P(Table2[Sharpe Ratio])</f>
        <v>-1.0938885512380399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657</v>
      </c>
      <c r="AT680">
        <f>_xlfn.RANK.AVG(Table2[[#This Row],[6M Return vs Nifty Z-Score]],Table2[6M Return vs Nifty Z-Score])</f>
        <v>588</v>
      </c>
      <c r="AU680">
        <f>_xlfn.RANK.AVG(Table2[[#This Row],[Sharpe Ratio Z-Score]],Table2[Sharpe Ratio Z-Score])</f>
        <v>630</v>
      </c>
      <c r="AV680">
        <f>(Table2[[#This Row],[Rank 1Y]]+Table2[[#This Row],[Rank 6M]]+Table2[[#This Row],[Rank Sharpe]])/3</f>
        <v>625</v>
      </c>
    </row>
    <row r="681" spans="1:48" x14ac:dyDescent="0.3">
      <c r="A681" t="s">
        <v>1634</v>
      </c>
      <c r="B681" t="s">
        <v>1635</v>
      </c>
      <c r="C681" t="s">
        <v>3076</v>
      </c>
      <c r="D681" t="s">
        <v>413</v>
      </c>
      <c r="E681">
        <v>5126.0579002499999</v>
      </c>
      <c r="F681">
        <v>282.5</v>
      </c>
      <c r="G681">
        <v>-19.726650024523899</v>
      </c>
      <c r="H681">
        <f>(Table2[[#This Row],[1Y Return vs Nifty]]-AVERAGE(Table2[1Y Return vs Nifty]))/_xlfn.STDEV.P(Table2[1Y Return vs Nifty])</f>
        <v>-0.80888487822529265</v>
      </c>
      <c r="I681">
        <v>-6.7072981885401299</v>
      </c>
      <c r="J681">
        <f>(Table2[[#This Row],[1M Return vs Nifty]]-AVERAGE(Table2[1M Return vs Nifty]))/_xlfn.STDEV.P(Table2[1M Return vs Nifty])</f>
        <v>-0.50571777583952393</v>
      </c>
      <c r="K681">
        <v>-26.828191634870802</v>
      </c>
      <c r="L681">
        <f>(Table2[[#This Row],[6M Return vs Nifty]]-AVERAGE(Table2[6M Return vs Nifty]))/_xlfn.STDEV.P(Table2[6M Return vs Nifty])</f>
        <v>-1.1108842179125658</v>
      </c>
      <c r="M681">
        <v>-2.7715019614501601</v>
      </c>
      <c r="N681">
        <f>(Table2[[#This Row],[1W Return vs Nifty]]-AVERAGE(Table2[1W Return vs Nifty]))/_xlfn.STDEV.P(Table2[1W Return vs Nifty])</f>
        <v>-0.40702229651343746</v>
      </c>
      <c r="O681">
        <v>286.95</v>
      </c>
      <c r="P681">
        <v>291.61331230998599</v>
      </c>
      <c r="Q681">
        <v>293.62577924382401</v>
      </c>
      <c r="R681">
        <v>43.820403272128701</v>
      </c>
      <c r="S681" s="1">
        <f>(Table2[[#This Row],[Close Price]]-Table2[[#This Row],[20D EMA]])/Table2[[#This Row],[20D EMA]]</f>
        <v>-1.5507928210489593E-2</v>
      </c>
      <c r="T681" s="1">
        <f>(Table2[[#This Row],[Close Price]]-Table2[[#This Row],[50D EMA]])/Table2[[#This Row],[50D EMA]]</f>
        <v>-3.1251358992481465E-2</v>
      </c>
      <c r="U681" s="1">
        <f>(Table2[[#This Row],[Close Price]]-Table2[[#This Row],[200D EMA]])/Table2[[#This Row],[200D EMA]]</f>
        <v>-3.7891016492067865E-2</v>
      </c>
      <c r="V681">
        <v>0.94902944414082402</v>
      </c>
      <c r="W681">
        <v>277</v>
      </c>
      <c r="X681">
        <v>285.64999999999998</v>
      </c>
      <c r="Y681">
        <v>271.39999999999998</v>
      </c>
      <c r="Z681">
        <v>293.95</v>
      </c>
      <c r="AA681">
        <v>271.39999999999998</v>
      </c>
      <c r="AB681">
        <v>294.2</v>
      </c>
      <c r="AC681" s="1">
        <f>(Table2[[#This Row],[Close Price]]/Table2[[#This Row],[Day Low]])-1</f>
        <v>1.9855595667870096E-2</v>
      </c>
      <c r="AD681" s="1">
        <f>(Table2[[#This Row],[Day High]]/Table2[[#This Row],[Close Price]])-1</f>
        <v>1.115044247787611E-2</v>
      </c>
      <c r="AE681" s="1">
        <f>(Table2[[#This Row],[Close Price]]/Table2[[#This Row],[Current Week Low]])-1</f>
        <v>4.0899042004421515E-2</v>
      </c>
      <c r="AF681" s="1">
        <f>(Table2[[#This Row],[Current Week High]]/Table2[[#This Row],[Close Price]])-1</f>
        <v>4.0530973451327501E-2</v>
      </c>
      <c r="AG681" s="1">
        <f>(Table2[[#This Row],[Close Price]]/Table2[[#This Row],[Current Month Low]])-1</f>
        <v>4.0899042004421515E-2</v>
      </c>
      <c r="AH681" s="1">
        <f>(Table2[[#This Row],[Current Month High]]/Table2[[#This Row],[Close Price]])-1</f>
        <v>4.141592920353987E-2</v>
      </c>
      <c r="AI681">
        <v>37.327433628318502</v>
      </c>
      <c r="AJ681">
        <v>11.4544976328248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-0.11</v>
      </c>
      <c r="AM681" t="s">
        <v>3120</v>
      </c>
      <c r="AN681">
        <v>-2.69</v>
      </c>
      <c r="AO681" t="s">
        <v>3120</v>
      </c>
      <c r="AP681">
        <v>-8.5474828382420005E-3</v>
      </c>
      <c r="AQ681">
        <f>(Table2[[#This Row],[Sharpe Ratio]]-AVERAGE(Table2[Sharpe Ratio]))/_xlfn.STDEV.P(Table2[Sharpe Ratio])</f>
        <v>-0.82248876341274491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615</v>
      </c>
      <c r="AT681">
        <f>_xlfn.RANK.AVG(Table2[[#This Row],[6M Return vs Nifty Z-Score]],Table2[6M Return vs Nifty Z-Score])</f>
        <v>675</v>
      </c>
      <c r="AU681">
        <f>_xlfn.RANK.AVG(Table2[[#This Row],[Sharpe Ratio Z-Score]],Table2[Sharpe Ratio Z-Score])</f>
        <v>588</v>
      </c>
      <c r="AV681">
        <f>(Table2[[#This Row],[Rank 1Y]]+Table2[[#This Row],[Rank 6M]]+Table2[[#This Row],[Rank Sharpe]])/3</f>
        <v>626</v>
      </c>
    </row>
    <row r="682" spans="1:48" x14ac:dyDescent="0.3">
      <c r="A682" t="s">
        <v>1148</v>
      </c>
      <c r="B682" t="s">
        <v>1149</v>
      </c>
      <c r="C682" t="s">
        <v>3085</v>
      </c>
      <c r="D682" t="s">
        <v>83</v>
      </c>
      <c r="E682">
        <v>10511.999918969999</v>
      </c>
      <c r="F682">
        <v>1365.1</v>
      </c>
      <c r="G682">
        <v>-12.2794151850131</v>
      </c>
      <c r="H682">
        <f>(Table2[[#This Row],[1Y Return vs Nifty]]-AVERAGE(Table2[1Y Return vs Nifty]))/_xlfn.STDEV.P(Table2[1Y Return vs Nifty])</f>
        <v>-0.69566085742323713</v>
      </c>
      <c r="I682">
        <v>-10.644598949869801</v>
      </c>
      <c r="J682">
        <f>(Table2[[#This Row],[1M Return vs Nifty]]-AVERAGE(Table2[1M Return vs Nifty]))/_xlfn.STDEV.P(Table2[1M Return vs Nifty])</f>
        <v>-0.87542847661427226</v>
      </c>
      <c r="K682">
        <v>-31.385056019973</v>
      </c>
      <c r="L682">
        <f>(Table2[[#This Row],[6M Return vs Nifty]]-AVERAGE(Table2[6M Return vs Nifty]))/_xlfn.STDEV.P(Table2[6M Return vs Nifty])</f>
        <v>-1.2664212110559885</v>
      </c>
      <c r="M682">
        <v>-6.34123627212385</v>
      </c>
      <c r="N682">
        <f>(Table2[[#This Row],[1W Return vs Nifty]]-AVERAGE(Table2[1W Return vs Nifty]))/_xlfn.STDEV.P(Table2[1W Return vs Nifty])</f>
        <v>-1.1143632429428523</v>
      </c>
      <c r="O682">
        <v>1494.56</v>
      </c>
      <c r="P682">
        <v>1513.7185312322499</v>
      </c>
      <c r="Q682">
        <v>1448.4012238985499</v>
      </c>
      <c r="R682">
        <v>24.0297280471109</v>
      </c>
      <c r="S682" s="1">
        <f>(Table2[[#This Row],[Close Price]]-Table2[[#This Row],[20D EMA]])/Table2[[#This Row],[20D EMA]]</f>
        <v>-8.6620811476287363E-2</v>
      </c>
      <c r="T682" s="1">
        <f>(Table2[[#This Row],[Close Price]]-Table2[[#This Row],[50D EMA]])/Table2[[#This Row],[50D EMA]]</f>
        <v>-9.818108727998881E-2</v>
      </c>
      <c r="U682" s="1">
        <f>(Table2[[#This Row],[Close Price]]-Table2[[#This Row],[200D EMA]])/Table2[[#This Row],[200D EMA]]</f>
        <v>-5.7512533491468974E-2</v>
      </c>
      <c r="V682">
        <v>1.08449288276883</v>
      </c>
      <c r="W682">
        <v>1350</v>
      </c>
      <c r="X682">
        <v>1400</v>
      </c>
      <c r="Y682">
        <v>1350</v>
      </c>
      <c r="Z682">
        <v>1504.05</v>
      </c>
      <c r="AA682">
        <v>1350</v>
      </c>
      <c r="AB682">
        <v>1554.95</v>
      </c>
      <c r="AC682" s="1">
        <f>(Table2[[#This Row],[Close Price]]/Table2[[#This Row],[Day Low]])-1</f>
        <v>1.1185185185185187E-2</v>
      </c>
      <c r="AD682" s="1">
        <f>(Table2[[#This Row],[Day High]]/Table2[[#This Row],[Close Price]])-1</f>
        <v>2.5565892608600205E-2</v>
      </c>
      <c r="AE682" s="1">
        <f>(Table2[[#This Row],[Close Price]]/Table2[[#This Row],[Current Week Low]])-1</f>
        <v>1.1185185185185187E-2</v>
      </c>
      <c r="AF682" s="1">
        <f>(Table2[[#This Row],[Current Week High]]/Table2[[#This Row],[Close Price]])-1</f>
        <v>0.10178741484140352</v>
      </c>
      <c r="AG682" s="1">
        <f>(Table2[[#This Row],[Close Price]]/Table2[[#This Row],[Current Month Low]])-1</f>
        <v>1.1185185185185187E-2</v>
      </c>
      <c r="AH682" s="1">
        <f>(Table2[[#This Row],[Current Month High]]/Table2[[#This Row],[Close Price]])-1</f>
        <v>0.13907406050838778</v>
      </c>
      <c r="AI682">
        <v>32.004981320049801</v>
      </c>
      <c r="AJ682">
        <v>28.716232143698999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</v>
      </c>
      <c r="AM682" t="s">
        <v>3120</v>
      </c>
      <c r="AN682">
        <v>-10.84</v>
      </c>
      <c r="AO682" t="s">
        <v>3120</v>
      </c>
      <c r="AP682">
        <v>-2.4942690938643999E-2</v>
      </c>
      <c r="AQ682">
        <f>(Table2[[#This Row],[Sharpe Ratio]]-AVERAGE(Table2[Sharpe Ratio]))/_xlfn.STDEV.P(Table2[Sharpe Ratio])</f>
        <v>-1.0132123631596655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576</v>
      </c>
      <c r="AT682">
        <f>_xlfn.RANK.AVG(Table2[[#This Row],[6M Return vs Nifty Z-Score]],Table2[6M Return vs Nifty Z-Score])</f>
        <v>694</v>
      </c>
      <c r="AU682">
        <f>_xlfn.RANK.AVG(Table2[[#This Row],[Sharpe Ratio Z-Score]],Table2[Sharpe Ratio Z-Score])</f>
        <v>614</v>
      </c>
      <c r="AV682">
        <f>(Table2[[#This Row],[Rank 1Y]]+Table2[[#This Row],[Rank 6M]]+Table2[[#This Row],[Rank Sharpe]])/3</f>
        <v>628</v>
      </c>
    </row>
    <row r="683" spans="1:48" x14ac:dyDescent="0.3">
      <c r="A683" t="s">
        <v>1804</v>
      </c>
      <c r="B683" t="s">
        <v>1805</v>
      </c>
      <c r="C683" t="s">
        <v>3078</v>
      </c>
      <c r="D683" t="s">
        <v>248</v>
      </c>
      <c r="E683">
        <v>4114.9039118949904</v>
      </c>
      <c r="F683">
        <v>487.55</v>
      </c>
      <c r="G683">
        <v>-27.0194830388258</v>
      </c>
      <c r="H683">
        <f>(Table2[[#This Row],[1Y Return vs Nifty]]-AVERAGE(Table2[1Y Return vs Nifty]))/_xlfn.STDEV.P(Table2[1Y Return vs Nifty])</f>
        <v>-0.9197614511697112</v>
      </c>
      <c r="I683">
        <v>-3.3115235108855101</v>
      </c>
      <c r="J683">
        <f>(Table2[[#This Row],[1M Return vs Nifty]]-AVERAGE(Table2[1M Return vs Nifty]))/_xlfn.STDEV.P(Table2[1M Return vs Nifty])</f>
        <v>-0.18685612115484246</v>
      </c>
      <c r="K683">
        <v>-32.254326646752503</v>
      </c>
      <c r="L683">
        <f>(Table2[[#This Row],[6M Return vs Nifty]]-AVERAGE(Table2[6M Return vs Nifty]))/_xlfn.STDEV.P(Table2[6M Return vs Nifty])</f>
        <v>-1.2960915562958435</v>
      </c>
      <c r="M683">
        <v>-0.75623156833182303</v>
      </c>
      <c r="N683">
        <f>(Table2[[#This Row],[1W Return vs Nifty]]-AVERAGE(Table2[1W Return vs Nifty]))/_xlfn.STDEV.P(Table2[1W Return vs Nifty])</f>
        <v>-7.6975448317128719E-3</v>
      </c>
      <c r="O683">
        <v>490.4</v>
      </c>
      <c r="P683">
        <v>499.34850082356598</v>
      </c>
      <c r="Q683">
        <v>507.50006395700001</v>
      </c>
      <c r="R683">
        <v>48.275003646251598</v>
      </c>
      <c r="S683" s="1">
        <f>(Table2[[#This Row],[Close Price]]-Table2[[#This Row],[20D EMA]])/Table2[[#This Row],[20D EMA]]</f>
        <v>-5.811582381729131E-3</v>
      </c>
      <c r="T683" s="1">
        <f>(Table2[[#This Row],[Close Price]]-Table2[[#This Row],[50D EMA]])/Table2[[#This Row],[50D EMA]]</f>
        <v>-2.3627788616781525E-2</v>
      </c>
      <c r="U683" s="1">
        <f>(Table2[[#This Row],[Close Price]]-Table2[[#This Row],[200D EMA]])/Table2[[#This Row],[200D EMA]]</f>
        <v>-3.931046589718331E-2</v>
      </c>
      <c r="V683">
        <v>0.63102775045638404</v>
      </c>
      <c r="W683">
        <v>482</v>
      </c>
      <c r="X683">
        <v>490.7</v>
      </c>
      <c r="Y683">
        <v>477.1</v>
      </c>
      <c r="Z683">
        <v>495</v>
      </c>
      <c r="AA683">
        <v>477.1</v>
      </c>
      <c r="AB683">
        <v>498.3</v>
      </c>
      <c r="AC683" s="1">
        <f>(Table2[[#This Row],[Close Price]]/Table2[[#This Row],[Day Low]])-1</f>
        <v>1.1514522821576723E-2</v>
      </c>
      <c r="AD683" s="1">
        <f>(Table2[[#This Row],[Day High]]/Table2[[#This Row],[Close Price]])-1</f>
        <v>6.4608758076094563E-3</v>
      </c>
      <c r="AE683" s="1">
        <f>(Table2[[#This Row],[Close Price]]/Table2[[#This Row],[Current Week Low]])-1</f>
        <v>2.1903164954935939E-2</v>
      </c>
      <c r="AF683" s="1">
        <f>(Table2[[#This Row],[Current Week High]]/Table2[[#This Row],[Close Price]])-1</f>
        <v>1.5280484052917709E-2</v>
      </c>
      <c r="AG683" s="1">
        <f>(Table2[[#This Row],[Close Price]]/Table2[[#This Row],[Current Month Low]])-1</f>
        <v>2.1903164954935939E-2</v>
      </c>
      <c r="AH683" s="1">
        <f>(Table2[[#This Row],[Current Month High]]/Table2[[#This Row],[Close Price]])-1</f>
        <v>2.2049020613270409E-2</v>
      </c>
      <c r="AI683">
        <v>43.369910778381701</v>
      </c>
      <c r="AJ683">
        <v>9.0715883668903903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-0.12</v>
      </c>
      <c r="AM683" t="s">
        <v>3120</v>
      </c>
      <c r="AN683">
        <v>-1.28</v>
      </c>
      <c r="AO683" t="s">
        <v>3120</v>
      </c>
      <c r="AQ683">
        <f>(Table2[[#This Row],[Sharpe Ratio]]-AVERAGE(Table2[Sharpe Ratio]))/_xlfn.STDEV.P(Table2[Sharpe Ratio])</f>
        <v>-0.72305686320743012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642</v>
      </c>
      <c r="AT683">
        <f>_xlfn.RANK.AVG(Table2[[#This Row],[6M Return vs Nifty Z-Score]],Table2[6M Return vs Nifty Z-Score])</f>
        <v>696</v>
      </c>
      <c r="AU683">
        <f>_xlfn.RANK.AVG(Table2[[#This Row],[Sharpe Ratio Z-Score]],Table2[Sharpe Ratio Z-Score])</f>
        <v>548.5</v>
      </c>
      <c r="AV683">
        <f>(Table2[[#This Row],[Rank 1Y]]+Table2[[#This Row],[Rank 6M]]+Table2[[#This Row],[Rank Sharpe]])/3</f>
        <v>628.83333333333337</v>
      </c>
    </row>
    <row r="684" spans="1:48" x14ac:dyDescent="0.3">
      <c r="A684" t="s">
        <v>1614</v>
      </c>
      <c r="B684" t="s">
        <v>1615</v>
      </c>
      <c r="C684" t="s">
        <v>3076</v>
      </c>
      <c r="D684" t="s">
        <v>413</v>
      </c>
      <c r="E684">
        <v>5358.1229105849998</v>
      </c>
      <c r="F684">
        <v>48.67</v>
      </c>
      <c r="G684">
        <v>-27.3353329528389</v>
      </c>
      <c r="H684">
        <f>(Table2[[#This Row],[1Y Return vs Nifty]]-AVERAGE(Table2[1Y Return vs Nifty]))/_xlfn.STDEV.P(Table2[1Y Return vs Nifty])</f>
        <v>-0.9245634747402337</v>
      </c>
      <c r="I684">
        <v>-5.36690277543451</v>
      </c>
      <c r="J684">
        <f>(Table2[[#This Row],[1M Return vs Nifty]]-AVERAGE(Table2[1M Return vs Nifty]))/_xlfn.STDEV.P(Table2[1M Return vs Nifty])</f>
        <v>-0.3798552731926137</v>
      </c>
      <c r="K684">
        <v>-33.493733704962303</v>
      </c>
      <c r="L684">
        <f>(Table2[[#This Row],[6M Return vs Nifty]]-AVERAGE(Table2[6M Return vs Nifty]))/_xlfn.STDEV.P(Table2[6M Return vs Nifty])</f>
        <v>-1.3383955686217148</v>
      </c>
      <c r="M684">
        <v>-1.6708509138579299</v>
      </c>
      <c r="N684">
        <f>(Table2[[#This Row],[1W Return vs Nifty]]-AVERAGE(Table2[1W Return vs Nifty]))/_xlfn.STDEV.P(Table2[1W Return vs Nifty])</f>
        <v>-0.18892887948669865</v>
      </c>
      <c r="O684">
        <v>49.71</v>
      </c>
      <c r="P684">
        <v>50.805654053173498</v>
      </c>
      <c r="Q684">
        <v>52.000326264266597</v>
      </c>
      <c r="R684">
        <v>38.562407159391398</v>
      </c>
      <c r="S684" s="1">
        <f>(Table2[[#This Row],[Close Price]]-Table2[[#This Row],[20D EMA]])/Table2[[#This Row],[20D EMA]]</f>
        <v>-2.0921343794005214E-2</v>
      </c>
      <c r="T684" s="1">
        <f>(Table2[[#This Row],[Close Price]]-Table2[[#This Row],[50D EMA]])/Table2[[#This Row],[50D EMA]]</f>
        <v>-4.2035755527097603E-2</v>
      </c>
      <c r="U684" s="1">
        <f>(Table2[[#This Row],[Close Price]]-Table2[[#This Row],[200D EMA]])/Table2[[#This Row],[200D EMA]]</f>
        <v>-6.4044334017094764E-2</v>
      </c>
      <c r="V684">
        <v>0.62187884349033296</v>
      </c>
      <c r="W684">
        <v>48.6</v>
      </c>
      <c r="X684">
        <v>49.64</v>
      </c>
      <c r="Y684">
        <v>47.75</v>
      </c>
      <c r="Z684">
        <v>50.02</v>
      </c>
      <c r="AA684">
        <v>47.75</v>
      </c>
      <c r="AB684">
        <v>51.1</v>
      </c>
      <c r="AC684" s="1">
        <f>(Table2[[#This Row],[Close Price]]/Table2[[#This Row],[Day Low]])-1</f>
        <v>1.4403292181071059E-3</v>
      </c>
      <c r="AD684" s="1">
        <f>(Table2[[#This Row],[Day High]]/Table2[[#This Row],[Close Price]])-1</f>
        <v>1.993014177111152E-2</v>
      </c>
      <c r="AE684" s="1">
        <f>(Table2[[#This Row],[Close Price]]/Table2[[#This Row],[Current Week Low]])-1</f>
        <v>1.9267015706806223E-2</v>
      </c>
      <c r="AF684" s="1">
        <f>(Table2[[#This Row],[Current Week High]]/Table2[[#This Row],[Close Price]])-1</f>
        <v>2.7737826176289282E-2</v>
      </c>
      <c r="AG684" s="1">
        <f>(Table2[[#This Row],[Close Price]]/Table2[[#This Row],[Current Month Low]])-1</f>
        <v>1.9267015706806223E-2</v>
      </c>
      <c r="AH684" s="1">
        <f>(Table2[[#This Row],[Current Month High]]/Table2[[#This Row],[Close Price]])-1</f>
        <v>4.9928087117320663E-2</v>
      </c>
      <c r="AI684">
        <v>40.332853914115397</v>
      </c>
      <c r="AJ684">
        <v>8.5172798216276409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-0.12</v>
      </c>
      <c r="AM684" t="s">
        <v>3120</v>
      </c>
      <c r="AN684">
        <v>-2.89</v>
      </c>
      <c r="AO684" t="s">
        <v>3120</v>
      </c>
      <c r="AQ684">
        <f>(Table2[[#This Row],[Sharpe Ratio]]-AVERAGE(Table2[Sharpe Ratio]))/_xlfn.STDEV.P(Table2[Sharpe Ratio])</f>
        <v>-0.72305686320743012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643</v>
      </c>
      <c r="AT684">
        <f>_xlfn.RANK.AVG(Table2[[#This Row],[6M Return vs Nifty Z-Score]],Table2[6M Return vs Nifty Z-Score])</f>
        <v>700</v>
      </c>
      <c r="AU684">
        <f>_xlfn.RANK.AVG(Table2[[#This Row],[Sharpe Ratio Z-Score]],Table2[Sharpe Ratio Z-Score])</f>
        <v>548.5</v>
      </c>
      <c r="AV684">
        <f>(Table2[[#This Row],[Rank 1Y]]+Table2[[#This Row],[Rank 6M]]+Table2[[#This Row],[Rank Sharpe]])/3</f>
        <v>630.5</v>
      </c>
    </row>
    <row r="685" spans="1:48" x14ac:dyDescent="0.3">
      <c r="A685" t="s">
        <v>1569</v>
      </c>
      <c r="B685" t="s">
        <v>1570</v>
      </c>
      <c r="C685" t="s">
        <v>3087</v>
      </c>
      <c r="D685" t="s">
        <v>270</v>
      </c>
      <c r="E685">
        <v>6026.9654494400002</v>
      </c>
      <c r="F685">
        <v>1340.6</v>
      </c>
      <c r="G685">
        <v>-31.630790791431998</v>
      </c>
      <c r="H685">
        <f>(Table2[[#This Row],[1Y Return vs Nifty]]-AVERAGE(Table2[1Y Return vs Nifty]))/_xlfn.STDEV.P(Table2[1Y Return vs Nifty])</f>
        <v>-0.98986945986788488</v>
      </c>
      <c r="I685">
        <v>-2.6734335388246402</v>
      </c>
      <c r="J685">
        <f>(Table2[[#This Row],[1M Return vs Nifty]]-AVERAGE(Table2[1M Return vs Nifty]))/_xlfn.STDEV.P(Table2[1M Return vs Nifty])</f>
        <v>-0.12693977108960264</v>
      </c>
      <c r="K685">
        <v>-15.285789439959499</v>
      </c>
      <c r="L685">
        <f>(Table2[[#This Row],[6M Return vs Nifty]]-AVERAGE(Table2[6M Return vs Nifty]))/_xlfn.STDEV.P(Table2[6M Return vs Nifty])</f>
        <v>-0.71691363214796811</v>
      </c>
      <c r="M685">
        <v>-4.3503623739375303</v>
      </c>
      <c r="N685">
        <f>(Table2[[#This Row],[1W Return vs Nifty]]-AVERAGE(Table2[1W Return vs Nifty]))/_xlfn.STDEV.P(Table2[1W Return vs Nifty])</f>
        <v>-0.71987264369739601</v>
      </c>
      <c r="O685">
        <v>1406.71</v>
      </c>
      <c r="P685">
        <v>1390.08615524421</v>
      </c>
      <c r="Q685">
        <v>1427.91406629979</v>
      </c>
      <c r="R685">
        <v>24.6728404538669</v>
      </c>
      <c r="S685" s="1">
        <f>(Table2[[#This Row],[Close Price]]-Table2[[#This Row],[20D EMA]])/Table2[[#This Row],[20D EMA]]</f>
        <v>-4.699618258205325E-2</v>
      </c>
      <c r="T685" s="1">
        <f>(Table2[[#This Row],[Close Price]]-Table2[[#This Row],[50D EMA]])/Table2[[#This Row],[50D EMA]]</f>
        <v>-3.5599344010095797E-2</v>
      </c>
      <c r="U685" s="1">
        <f>(Table2[[#This Row],[Close Price]]-Table2[[#This Row],[200D EMA]])/Table2[[#This Row],[200D EMA]]</f>
        <v>-6.1147983874162988E-2</v>
      </c>
      <c r="V685">
        <v>0.83625771233179602</v>
      </c>
      <c r="W685">
        <v>1332.45</v>
      </c>
      <c r="X685">
        <v>1366.8</v>
      </c>
      <c r="Y685">
        <v>1330</v>
      </c>
      <c r="Z685">
        <v>1426.7</v>
      </c>
      <c r="AA685">
        <v>1330</v>
      </c>
      <c r="AB685">
        <v>1466.95</v>
      </c>
      <c r="AC685" s="1">
        <f>(Table2[[#This Row],[Close Price]]/Table2[[#This Row],[Day Low]])-1</f>
        <v>6.1165522158428409E-3</v>
      </c>
      <c r="AD685" s="1">
        <f>(Table2[[#This Row],[Day High]]/Table2[[#This Row],[Close Price]])-1</f>
        <v>1.9543487990452135E-2</v>
      </c>
      <c r="AE685" s="1">
        <f>(Table2[[#This Row],[Close Price]]/Table2[[#This Row],[Current Week Low]])-1</f>
        <v>7.9699248120299604E-3</v>
      </c>
      <c r="AF685" s="1">
        <f>(Table2[[#This Row],[Current Week High]]/Table2[[#This Row],[Close Price]])-1</f>
        <v>6.4224973892287096E-2</v>
      </c>
      <c r="AG685" s="1">
        <f>(Table2[[#This Row],[Close Price]]/Table2[[#This Row],[Current Month Low]])-1</f>
        <v>7.9699248120299604E-3</v>
      </c>
      <c r="AH685" s="1">
        <f>(Table2[[#This Row],[Current Month High]]/Table2[[#This Row],[Close Price]])-1</f>
        <v>9.4248843801283178E-2</v>
      </c>
      <c r="AI685">
        <v>41.574668059078</v>
      </c>
      <c r="AJ685">
        <v>17.277578514565601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-0.09</v>
      </c>
      <c r="AM685" t="s">
        <v>3120</v>
      </c>
      <c r="AN685">
        <v>-6.59</v>
      </c>
      <c r="AO685" t="s">
        <v>3120</v>
      </c>
      <c r="AP685">
        <v>-5.6190375109819002E-2</v>
      </c>
      <c r="AQ685">
        <f>(Table2[[#This Row],[Sharpe Ratio]]-AVERAGE(Table2[Sharpe Ratio]))/_xlfn.STDEV.P(Table2[Sharpe Ratio])</f>
        <v>-1.3767131356039775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660</v>
      </c>
      <c r="AT685">
        <f>_xlfn.RANK.AVG(Table2[[#This Row],[6M Return vs Nifty Z-Score]],Table2[6M Return vs Nifty Z-Score])</f>
        <v>563</v>
      </c>
      <c r="AU685">
        <f>_xlfn.RANK.AVG(Table2[[#This Row],[Sharpe Ratio Z-Score]],Table2[Sharpe Ratio Z-Score])</f>
        <v>672</v>
      </c>
      <c r="AV685">
        <f>(Table2[[#This Row],[Rank 1Y]]+Table2[[#This Row],[Rank 6M]]+Table2[[#This Row],[Rank Sharpe]])/3</f>
        <v>631.66666666666663</v>
      </c>
    </row>
    <row r="686" spans="1:48" x14ac:dyDescent="0.3">
      <c r="A686" t="s">
        <v>2219</v>
      </c>
      <c r="B686" t="s">
        <v>2220</v>
      </c>
      <c r="C686" t="s">
        <v>3084</v>
      </c>
      <c r="D686" t="s">
        <v>393</v>
      </c>
      <c r="E686">
        <v>2467.1710145699999</v>
      </c>
      <c r="F686">
        <v>464.85</v>
      </c>
      <c r="G686">
        <v>-53.099598478772698</v>
      </c>
      <c r="H686">
        <f>(Table2[[#This Row],[1Y Return vs Nifty]]-AVERAGE(Table2[1Y Return vs Nifty]))/_xlfn.STDEV.P(Table2[1Y Return vs Nifty])</f>
        <v>-1.3162704369514098</v>
      </c>
      <c r="I686">
        <v>-0.82717843657301104</v>
      </c>
      <c r="J686">
        <f>(Table2[[#This Row],[1M Return vs Nifty]]-AVERAGE(Table2[1M Return vs Nifty]))/_xlfn.STDEV.P(Table2[1M Return vs Nifty])</f>
        <v>4.6422719875372442E-2</v>
      </c>
      <c r="K686">
        <v>-21.535027757594801</v>
      </c>
      <c r="L686">
        <f>(Table2[[#This Row],[6M Return vs Nifty]]-AVERAGE(Table2[6M Return vs Nifty]))/_xlfn.STDEV.P(Table2[6M Return vs Nifty])</f>
        <v>-0.93021551151470672</v>
      </c>
      <c r="M686">
        <v>4.8762229954836904</v>
      </c>
      <c r="N686">
        <f>(Table2[[#This Row],[1W Return vs Nifty]]-AVERAGE(Table2[1W Return vs Nifty]))/_xlfn.STDEV.P(Table2[1W Return vs Nifty])</f>
        <v>1.1083703176916633</v>
      </c>
      <c r="O686">
        <v>469.4</v>
      </c>
      <c r="P686">
        <v>478.11027767146101</v>
      </c>
      <c r="Q686">
        <v>499.57978546756499</v>
      </c>
      <c r="R686">
        <v>46.874217642948103</v>
      </c>
      <c r="S686" s="1">
        <f>(Table2[[#This Row],[Close Price]]-Table2[[#This Row],[20D EMA]])/Table2[[#This Row],[20D EMA]]</f>
        <v>-9.6932253941200575E-3</v>
      </c>
      <c r="T686" s="1">
        <f>(Table2[[#This Row],[Close Price]]-Table2[[#This Row],[50D EMA]])/Table2[[#This Row],[50D EMA]]</f>
        <v>-2.7734768087484905E-2</v>
      </c>
      <c r="U686" s="1">
        <f>(Table2[[#This Row],[Close Price]]-Table2[[#This Row],[200D EMA]])/Table2[[#This Row],[200D EMA]]</f>
        <v>-6.9517995879398498E-2</v>
      </c>
      <c r="V686">
        <v>0.98202670799934</v>
      </c>
      <c r="W686">
        <v>462.55</v>
      </c>
      <c r="X686">
        <v>484.9</v>
      </c>
      <c r="Y686">
        <v>449.9</v>
      </c>
      <c r="Z686">
        <v>486.7</v>
      </c>
      <c r="AA686">
        <v>449.9</v>
      </c>
      <c r="AB686">
        <v>486.7</v>
      </c>
      <c r="AC686" s="1">
        <f>(Table2[[#This Row],[Close Price]]/Table2[[#This Row],[Day Low]])-1</f>
        <v>4.9724354123878989E-3</v>
      </c>
      <c r="AD686" s="1">
        <f>(Table2[[#This Row],[Day High]]/Table2[[#This Row],[Close Price]])-1</f>
        <v>4.313219318059569E-2</v>
      </c>
      <c r="AE686" s="1">
        <f>(Table2[[#This Row],[Close Price]]/Table2[[#This Row],[Current Week Low]])-1</f>
        <v>3.3229606579239901E-2</v>
      </c>
      <c r="AF686" s="1">
        <f>(Table2[[#This Row],[Current Week High]]/Table2[[#This Row],[Close Price]])-1</f>
        <v>4.7004410024739096E-2</v>
      </c>
      <c r="AG686" s="1">
        <f>(Table2[[#This Row],[Close Price]]/Table2[[#This Row],[Current Month Low]])-1</f>
        <v>3.3229606579239901E-2</v>
      </c>
      <c r="AH686" s="1">
        <f>(Table2[[#This Row],[Current Month High]]/Table2[[#This Row],[Close Price]])-1</f>
        <v>4.7004410024739096E-2</v>
      </c>
      <c r="AI686">
        <v>71.818866300957296</v>
      </c>
      <c r="AJ686">
        <v>5.6477272727272796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-0.14000000000000001</v>
      </c>
      <c r="AM686" t="s">
        <v>3120</v>
      </c>
      <c r="AN686">
        <v>-2.06</v>
      </c>
      <c r="AO686" t="s">
        <v>3120</v>
      </c>
      <c r="AQ686">
        <f>(Table2[[#This Row],[Sharpe Ratio]]-AVERAGE(Table2[Sharpe Ratio]))/_xlfn.STDEV.P(Table2[Sharpe Ratio])</f>
        <v>-0.72305686320743012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721</v>
      </c>
      <c r="AT686">
        <f>_xlfn.RANK.AVG(Table2[[#This Row],[6M Return vs Nifty Z-Score]],Table2[6M Return vs Nifty Z-Score])</f>
        <v>631</v>
      </c>
      <c r="AU686">
        <f>_xlfn.RANK.AVG(Table2[[#This Row],[Sharpe Ratio Z-Score]],Table2[Sharpe Ratio Z-Score])</f>
        <v>548.5</v>
      </c>
      <c r="AV686">
        <f>(Table2[[#This Row],[Rank 1Y]]+Table2[[#This Row],[Rank 6M]]+Table2[[#This Row],[Rank Sharpe]])/3</f>
        <v>633.5</v>
      </c>
    </row>
    <row r="687" spans="1:48" x14ac:dyDescent="0.3">
      <c r="A687" t="s">
        <v>1253</v>
      </c>
      <c r="B687" t="s">
        <v>1254</v>
      </c>
      <c r="C687" t="s">
        <v>3076</v>
      </c>
      <c r="D687" t="s">
        <v>24</v>
      </c>
      <c r="E687">
        <v>8951.0970071249994</v>
      </c>
      <c r="F687">
        <v>78.75</v>
      </c>
      <c r="G687">
        <v>-37.721804830169297</v>
      </c>
      <c r="H687">
        <f>(Table2[[#This Row],[1Y Return vs Nifty]]-AVERAGE(Table2[1Y Return vs Nifty]))/_xlfn.STDEV.P(Table2[1Y Return vs Nifty])</f>
        <v>-1.0824741802895796</v>
      </c>
      <c r="I687">
        <v>-14.406640211911</v>
      </c>
      <c r="J687">
        <f>(Table2[[#This Row],[1M Return vs Nifty]]-AVERAGE(Table2[1M Return vs Nifty]))/_xlfn.STDEV.P(Table2[1M Return vs Nifty])</f>
        <v>-1.2286823923408066</v>
      </c>
      <c r="K687">
        <v>-35.187675222789302</v>
      </c>
      <c r="L687">
        <f>(Table2[[#This Row],[6M Return vs Nifty]]-AVERAGE(Table2[6M Return vs Nifty]))/_xlfn.STDEV.P(Table2[6M Return vs Nifty])</f>
        <v>-1.3962139603879882</v>
      </c>
      <c r="M687">
        <v>-0.167335227321293</v>
      </c>
      <c r="N687">
        <f>(Table2[[#This Row],[1W Return vs Nifty]]-AVERAGE(Table2[1W Return vs Nifty]))/_xlfn.STDEV.P(Table2[1W Return vs Nifty])</f>
        <v>0.10899195050515302</v>
      </c>
      <c r="O687">
        <v>84.34</v>
      </c>
      <c r="P687">
        <v>89.738282666332097</v>
      </c>
      <c r="Q687">
        <v>93.470650323250496</v>
      </c>
      <c r="R687">
        <v>16.089564516071398</v>
      </c>
      <c r="S687" s="1">
        <f>(Table2[[#This Row],[Close Price]]-Table2[[#This Row],[20D EMA]])/Table2[[#This Row],[20D EMA]]</f>
        <v>-6.6279345506284129E-2</v>
      </c>
      <c r="T687" s="1">
        <f>(Table2[[#This Row],[Close Price]]-Table2[[#This Row],[50D EMA]])/Table2[[#This Row],[50D EMA]]</f>
        <v>-0.12244810508787091</v>
      </c>
      <c r="U687" s="1">
        <f>(Table2[[#This Row],[Close Price]]-Table2[[#This Row],[200D EMA]])/Table2[[#This Row],[200D EMA]]</f>
        <v>-0.15748954642277466</v>
      </c>
      <c r="V687">
        <v>2.1141171574946598</v>
      </c>
      <c r="W687">
        <v>78.5</v>
      </c>
      <c r="X687">
        <v>79.510000000000005</v>
      </c>
      <c r="Y687">
        <v>78.5</v>
      </c>
      <c r="Z687">
        <v>81.790000000000006</v>
      </c>
      <c r="AA687">
        <v>78.5</v>
      </c>
      <c r="AB687">
        <v>82.36</v>
      </c>
      <c r="AC687" s="1">
        <f>(Table2[[#This Row],[Close Price]]/Table2[[#This Row],[Day Low]])-1</f>
        <v>3.1847133757962887E-3</v>
      </c>
      <c r="AD687" s="1">
        <f>(Table2[[#This Row],[Day High]]/Table2[[#This Row],[Close Price]])-1</f>
        <v>9.6507936507936876E-3</v>
      </c>
      <c r="AE687" s="1">
        <f>(Table2[[#This Row],[Close Price]]/Table2[[#This Row],[Current Week Low]])-1</f>
        <v>3.1847133757962887E-3</v>
      </c>
      <c r="AF687" s="1">
        <f>(Table2[[#This Row],[Current Week High]]/Table2[[#This Row],[Close Price]])-1</f>
        <v>3.860317460317475E-2</v>
      </c>
      <c r="AG687" s="1">
        <f>(Table2[[#This Row],[Close Price]]/Table2[[#This Row],[Current Month Low]])-1</f>
        <v>3.1847133757962887E-3</v>
      </c>
      <c r="AH687" s="1">
        <f>(Table2[[#This Row],[Current Month High]]/Table2[[#This Row],[Close Price]])-1</f>
        <v>4.5841269841269794E-2</v>
      </c>
      <c r="AI687">
        <v>47.936507936507901</v>
      </c>
      <c r="AJ687">
        <v>0.31847133757962798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-0.22</v>
      </c>
      <c r="AM687" t="s">
        <v>3120</v>
      </c>
      <c r="AN687">
        <v>-12</v>
      </c>
      <c r="AO687" t="s">
        <v>3120</v>
      </c>
      <c r="AP687">
        <v>8.6912875907230007E-3</v>
      </c>
      <c r="AQ687">
        <f>(Table2[[#This Row],[Sharpe Ratio]]-AVERAGE(Table2[Sharpe Ratio]))/_xlfn.STDEV.P(Table2[Sharpe Ratio])</f>
        <v>-0.62195209859649547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688</v>
      </c>
      <c r="AT687">
        <f>_xlfn.RANK.AVG(Table2[[#This Row],[6M Return vs Nifty Z-Score]],Table2[6M Return vs Nifty Z-Score])</f>
        <v>705</v>
      </c>
      <c r="AU687">
        <f>_xlfn.RANK.AVG(Table2[[#This Row],[Sharpe Ratio Z-Score]],Table2[Sharpe Ratio Z-Score])</f>
        <v>509</v>
      </c>
      <c r="AV687">
        <f>(Table2[[#This Row],[Rank 1Y]]+Table2[[#This Row],[Rank 6M]]+Table2[[#This Row],[Rank Sharpe]])/3</f>
        <v>634</v>
      </c>
    </row>
    <row r="688" spans="1:48" x14ac:dyDescent="0.3">
      <c r="A688" t="s">
        <v>2345</v>
      </c>
      <c r="B688" t="s">
        <v>2346</v>
      </c>
      <c r="C688" t="s">
        <v>3082</v>
      </c>
      <c r="D688" t="s">
        <v>270</v>
      </c>
      <c r="E688">
        <v>2193.7097525200002</v>
      </c>
      <c r="F688">
        <v>490.1</v>
      </c>
      <c r="G688">
        <v>-47.8585904348394</v>
      </c>
      <c r="H688">
        <f>(Table2[[#This Row],[1Y Return vs Nifty]]-AVERAGE(Table2[1Y Return vs Nifty]))/_xlfn.STDEV.P(Table2[1Y Return vs Nifty])</f>
        <v>-1.2365887810646154</v>
      </c>
      <c r="I688">
        <v>-1.2237197373239299</v>
      </c>
      <c r="J688">
        <f>(Table2[[#This Row],[1M Return vs Nifty]]-AVERAGE(Table2[1M Return vs Nifty]))/_xlfn.STDEV.P(Table2[1M Return vs Nifty])</f>
        <v>9.1876771205380084E-3</v>
      </c>
      <c r="K688">
        <v>-22.612179904877699</v>
      </c>
      <c r="L688">
        <f>(Table2[[#This Row],[6M Return vs Nifty]]-AVERAGE(Table2[6M Return vs Nifty]))/_xlfn.STDEV.P(Table2[6M Return vs Nifty])</f>
        <v>-0.9669813645197014</v>
      </c>
      <c r="M688">
        <v>2.47484259018385</v>
      </c>
      <c r="N688">
        <f>(Table2[[#This Row],[1W Return vs Nifty]]-AVERAGE(Table2[1W Return vs Nifty]))/_xlfn.STDEV.P(Table2[1W Return vs Nifty])</f>
        <v>0.63253807338626622</v>
      </c>
      <c r="O688">
        <v>503.17</v>
      </c>
      <c r="P688">
        <v>511.26555745540702</v>
      </c>
      <c r="Q688">
        <v>537.54730865043496</v>
      </c>
      <c r="R688">
        <v>37.325287304551701</v>
      </c>
      <c r="S688" s="1">
        <f>(Table2[[#This Row],[Close Price]]-Table2[[#This Row],[20D EMA]])/Table2[[#This Row],[20D EMA]]</f>
        <v>-2.5975316493431631E-2</v>
      </c>
      <c r="T688" s="1">
        <f>(Table2[[#This Row],[Close Price]]-Table2[[#This Row],[50D EMA]])/Table2[[#This Row],[50D EMA]]</f>
        <v>-4.1398363622906623E-2</v>
      </c>
      <c r="U688" s="1">
        <f>(Table2[[#This Row],[Close Price]]-Table2[[#This Row],[200D EMA]])/Table2[[#This Row],[200D EMA]]</f>
        <v>-8.8266293751067301E-2</v>
      </c>
      <c r="V688">
        <v>1.4326683790690899</v>
      </c>
      <c r="W688">
        <v>487</v>
      </c>
      <c r="X688">
        <v>498.95</v>
      </c>
      <c r="Y688">
        <v>487</v>
      </c>
      <c r="Z688">
        <v>521.79999999999995</v>
      </c>
      <c r="AA688">
        <v>487</v>
      </c>
      <c r="AB688">
        <v>521.95000000000005</v>
      </c>
      <c r="AC688" s="1">
        <f>(Table2[[#This Row],[Close Price]]/Table2[[#This Row],[Day Low]])-1</f>
        <v>6.3655030800822132E-3</v>
      </c>
      <c r="AD688" s="1">
        <f>(Table2[[#This Row],[Day High]]/Table2[[#This Row],[Close Price]])-1</f>
        <v>1.8057539277698265E-2</v>
      </c>
      <c r="AE688" s="1">
        <f>(Table2[[#This Row],[Close Price]]/Table2[[#This Row],[Current Week Low]])-1</f>
        <v>6.3655030800822132E-3</v>
      </c>
      <c r="AF688" s="1">
        <f>(Table2[[#This Row],[Current Week High]]/Table2[[#This Row],[Close Price]])-1</f>
        <v>6.4680677412772836E-2</v>
      </c>
      <c r="AG688" s="1">
        <f>(Table2[[#This Row],[Close Price]]/Table2[[#This Row],[Current Month Low]])-1</f>
        <v>6.3655030800822132E-3</v>
      </c>
      <c r="AH688" s="1">
        <f>(Table2[[#This Row],[Current Month High]]/Table2[[#This Row],[Close Price]])-1</f>
        <v>6.4986737400530625E-2</v>
      </c>
      <c r="AI688">
        <v>36.023260559069499</v>
      </c>
      <c r="AJ688">
        <v>7.9515418502202602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-0.12</v>
      </c>
      <c r="AM688" t="s">
        <v>3120</v>
      </c>
      <c r="AN688">
        <v>-1.45</v>
      </c>
      <c r="AO688" t="s">
        <v>3120</v>
      </c>
      <c r="AQ688">
        <f>(Table2[[#This Row],[Sharpe Ratio]]-AVERAGE(Table2[Sharpe Ratio]))/_xlfn.STDEV.P(Table2[Sharpe Ratio])</f>
        <v>-0.72305686320743012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715</v>
      </c>
      <c r="AT688">
        <f>_xlfn.RANK.AVG(Table2[[#This Row],[6M Return vs Nifty Z-Score]],Table2[6M Return vs Nifty Z-Score])</f>
        <v>642</v>
      </c>
      <c r="AU688">
        <f>_xlfn.RANK.AVG(Table2[[#This Row],[Sharpe Ratio Z-Score]],Table2[Sharpe Ratio Z-Score])</f>
        <v>548.5</v>
      </c>
      <c r="AV688">
        <f>(Table2[[#This Row],[Rank 1Y]]+Table2[[#This Row],[Rank 6M]]+Table2[[#This Row],[Rank Sharpe]])/3</f>
        <v>635.16666666666663</v>
      </c>
    </row>
    <row r="689" spans="1:48" x14ac:dyDescent="0.3">
      <c r="A689" t="s">
        <v>1687</v>
      </c>
      <c r="B689" t="s">
        <v>1688</v>
      </c>
      <c r="C689" t="s">
        <v>3080</v>
      </c>
      <c r="D689" t="s">
        <v>54</v>
      </c>
      <c r="E689">
        <v>4735.5718500000003</v>
      </c>
      <c r="F689">
        <v>515.1</v>
      </c>
      <c r="G689">
        <v>-34.410436278669799</v>
      </c>
      <c r="H689">
        <f>(Table2[[#This Row],[1Y Return vs Nifty]]-AVERAGE(Table2[1Y Return vs Nifty]))/_xlfn.STDEV.P(Table2[1Y Return vs Nifty])</f>
        <v>-1.0321297947776438</v>
      </c>
      <c r="I689">
        <v>-6.7394426664448197</v>
      </c>
      <c r="J689">
        <f>(Table2[[#This Row],[1M Return vs Nifty]]-AVERAGE(Table2[1M Return vs Nifty]))/_xlfn.STDEV.P(Table2[1M Return vs Nifty])</f>
        <v>-0.50873612728701856</v>
      </c>
      <c r="K689">
        <v>-15.125846614190401</v>
      </c>
      <c r="L689">
        <f>(Table2[[#This Row],[6M Return vs Nifty]]-AVERAGE(Table2[6M Return vs Nifty]))/_xlfn.STDEV.P(Table2[6M Return vs Nifty])</f>
        <v>-0.71145438998216692</v>
      </c>
      <c r="M689">
        <v>4.1135842383583601</v>
      </c>
      <c r="N689">
        <f>(Table2[[#This Row],[1W Return vs Nifty]]-AVERAGE(Table2[1W Return vs Nifty]))/_xlfn.STDEV.P(Table2[1W Return vs Nifty])</f>
        <v>0.95725385542840358</v>
      </c>
      <c r="O689">
        <v>515.21</v>
      </c>
      <c r="P689">
        <v>513.93790350382699</v>
      </c>
      <c r="Q689">
        <v>503.00773030603699</v>
      </c>
      <c r="R689">
        <v>52.212616442594303</v>
      </c>
      <c r="S689" s="1">
        <f>(Table2[[#This Row],[Close Price]]-Table2[[#This Row],[20D EMA]])/Table2[[#This Row],[20D EMA]]</f>
        <v>-2.135051726480729E-4</v>
      </c>
      <c r="T689" s="1">
        <f>(Table2[[#This Row],[Close Price]]-Table2[[#This Row],[50D EMA]])/Table2[[#This Row],[50D EMA]]</f>
        <v>2.261161296433513E-3</v>
      </c>
      <c r="U689" s="1">
        <f>(Table2[[#This Row],[Close Price]]-Table2[[#This Row],[200D EMA]])/Table2[[#This Row],[200D EMA]]</f>
        <v>2.4039928147040455E-2</v>
      </c>
      <c r="V689">
        <v>0.863330865640907</v>
      </c>
      <c r="W689">
        <v>510.35</v>
      </c>
      <c r="X689">
        <v>527.20000000000005</v>
      </c>
      <c r="Y689">
        <v>494.5</v>
      </c>
      <c r="Z689">
        <v>527.20000000000005</v>
      </c>
      <c r="AA689">
        <v>494.5</v>
      </c>
      <c r="AB689">
        <v>527.20000000000005</v>
      </c>
      <c r="AC689" s="1">
        <f>(Table2[[#This Row],[Close Price]]/Table2[[#This Row],[Day Low]])-1</f>
        <v>9.3073381013031309E-3</v>
      </c>
      <c r="AD689" s="1">
        <f>(Table2[[#This Row],[Day High]]/Table2[[#This Row],[Close Price]])-1</f>
        <v>2.3490584352553023E-2</v>
      </c>
      <c r="AE689" s="1">
        <f>(Table2[[#This Row],[Close Price]]/Table2[[#This Row],[Current Week Low]])-1</f>
        <v>4.1658240647118427E-2</v>
      </c>
      <c r="AF689" s="1">
        <f>(Table2[[#This Row],[Current Week High]]/Table2[[#This Row],[Close Price]])-1</f>
        <v>2.3490584352553023E-2</v>
      </c>
      <c r="AG689" s="1">
        <f>(Table2[[#This Row],[Close Price]]/Table2[[#This Row],[Current Month Low]])-1</f>
        <v>4.1658240647118427E-2</v>
      </c>
      <c r="AH689" s="1">
        <f>(Table2[[#This Row],[Current Month High]]/Table2[[#This Row],[Close Price]])-1</f>
        <v>2.3490584352553023E-2</v>
      </c>
      <c r="AI689">
        <v>21.335662978062501</v>
      </c>
      <c r="AJ689">
        <v>19.4988980396705</v>
      </c>
      <c r="AK689" t="str">
        <f>IF(AND(Table2[[#This Row],[20D EMA]]&gt;Table2[[#This Row],[50D EMA]],Table2[[#This Row],[50D EMA]]&gt;Table2[[#This Row],[200D EMA]]),"Uptrend","Downtrend/NoTrend")</f>
        <v>Uptrend</v>
      </c>
      <c r="AL689">
        <v>-0.1</v>
      </c>
      <c r="AM689" t="s">
        <v>3120</v>
      </c>
      <c r="AN689">
        <v>-2.88</v>
      </c>
      <c r="AO689" t="s">
        <v>3120</v>
      </c>
      <c r="AP689">
        <v>-5.8005420730852998E-2</v>
      </c>
      <c r="AQ689">
        <f>(Table2[[#This Row],[Sharpe Ratio]]-AVERAGE(Table2[Sharpe Ratio]))/_xlfn.STDEV.P(Table2[Sharpe Ratio])</f>
        <v>-1.3978273558339727</v>
      </c>
      <c r="AR6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-2.6928938124523984</v>
      </c>
      <c r="AS689">
        <f>_xlfn.RANK.AVG(Table2[[#This Row],[1Y Return vs Nifty Z-Score]],Table2[1Y Return vs Nifty Z-Score])</f>
        <v>671</v>
      </c>
      <c r="AT689">
        <f>_xlfn.RANK.AVG(Table2[[#This Row],[6M Return vs Nifty Z-Score]],Table2[6M Return vs Nifty Z-Score])</f>
        <v>562</v>
      </c>
      <c r="AU689">
        <f>_xlfn.RANK.AVG(Table2[[#This Row],[Sharpe Ratio Z-Score]],Table2[Sharpe Ratio Z-Score])</f>
        <v>677</v>
      </c>
      <c r="AV689">
        <f>(Table2[[#This Row],[Rank 1Y]]+Table2[[#This Row],[Rank 6M]]+Table2[[#This Row],[Rank Sharpe]])/3</f>
        <v>636.66666666666663</v>
      </c>
    </row>
    <row r="690" spans="1:48" x14ac:dyDescent="0.3">
      <c r="A690" t="s">
        <v>1219</v>
      </c>
      <c r="B690" t="s">
        <v>1220</v>
      </c>
      <c r="C690" t="s">
        <v>3076</v>
      </c>
      <c r="D690" t="s">
        <v>561</v>
      </c>
      <c r="E690">
        <v>9433.2084473329996</v>
      </c>
      <c r="F690">
        <v>160.22</v>
      </c>
      <c r="G690">
        <v>-18.0437301609856</v>
      </c>
      <c r="H690">
        <f>(Table2[[#This Row],[1Y Return vs Nifty]]-AVERAGE(Table2[1Y Return vs Nifty]))/_xlfn.STDEV.P(Table2[1Y Return vs Nifty])</f>
        <v>-0.78329860926187567</v>
      </c>
      <c r="I690">
        <v>-5.2968723079576003</v>
      </c>
      <c r="J690">
        <f>(Table2[[#This Row],[1M Return vs Nifty]]-AVERAGE(Table2[1M Return vs Nifty]))/_xlfn.STDEV.P(Table2[1M Return vs Nifty])</f>
        <v>-0.37327944503623794</v>
      </c>
      <c r="K690">
        <v>-25.215080230785901</v>
      </c>
      <c r="L690">
        <f>(Table2[[#This Row],[6M Return vs Nifty]]-AVERAGE(Table2[6M Return vs Nifty]))/_xlfn.STDEV.P(Table2[6M Return vs Nifty])</f>
        <v>-1.0558247568022034</v>
      </c>
      <c r="M690">
        <v>-3.2996194219152502</v>
      </c>
      <c r="N690">
        <f>(Table2[[#This Row],[1W Return vs Nifty]]-AVERAGE(Table2[1W Return vs Nifty]))/_xlfn.STDEV.P(Table2[1W Return vs Nifty])</f>
        <v>-0.5116684891430443</v>
      </c>
      <c r="O690">
        <v>164.94</v>
      </c>
      <c r="P690">
        <v>166.66307149234501</v>
      </c>
      <c r="Q690">
        <v>165.218999571891</v>
      </c>
      <c r="R690">
        <v>40.471150751107302</v>
      </c>
      <c r="S690" s="1">
        <f>(Table2[[#This Row],[Close Price]]-Table2[[#This Row],[20D EMA]])/Table2[[#This Row],[20D EMA]]</f>
        <v>-2.8616466593912933E-2</v>
      </c>
      <c r="T690" s="1">
        <f>(Table2[[#This Row],[Close Price]]-Table2[[#This Row],[50D EMA]])/Table2[[#This Row],[50D EMA]]</f>
        <v>-3.8659262874805166E-2</v>
      </c>
      <c r="U690" s="1">
        <f>(Table2[[#This Row],[Close Price]]-Table2[[#This Row],[200D EMA]])/Table2[[#This Row],[200D EMA]]</f>
        <v>-3.025680814460938E-2</v>
      </c>
      <c r="V690">
        <v>0.73012020611319495</v>
      </c>
      <c r="W690">
        <v>159.1</v>
      </c>
      <c r="X690">
        <v>163</v>
      </c>
      <c r="Y690">
        <v>154.1</v>
      </c>
      <c r="Z690">
        <v>163.85</v>
      </c>
      <c r="AA690">
        <v>154.1</v>
      </c>
      <c r="AB690">
        <v>175.25</v>
      </c>
      <c r="AC690" s="1">
        <f>(Table2[[#This Row],[Close Price]]/Table2[[#This Row],[Day Low]])-1</f>
        <v>7.0395977372721408E-3</v>
      </c>
      <c r="AD690" s="1">
        <f>(Table2[[#This Row],[Day High]]/Table2[[#This Row],[Close Price]])-1</f>
        <v>1.7351142179503176E-2</v>
      </c>
      <c r="AE690" s="1">
        <f>(Table2[[#This Row],[Close Price]]/Table2[[#This Row],[Current Week Low]])-1</f>
        <v>3.9714471122647588E-2</v>
      </c>
      <c r="AF690" s="1">
        <f>(Table2[[#This Row],[Current Week High]]/Table2[[#This Row],[Close Price]])-1</f>
        <v>2.2656347522157061E-2</v>
      </c>
      <c r="AG690" s="1">
        <f>(Table2[[#This Row],[Close Price]]/Table2[[#This Row],[Current Month Low]])-1</f>
        <v>3.9714471122647588E-2</v>
      </c>
      <c r="AH690" s="1">
        <f>(Table2[[#This Row],[Current Month High]]/Table2[[#This Row],[Close Price]])-1</f>
        <v>9.3808513294220353E-2</v>
      </c>
      <c r="AI690">
        <v>30.631243463458699</v>
      </c>
      <c r="AJ690">
        <v>21.983444209037501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-0.11</v>
      </c>
      <c r="AM690" t="s">
        <v>3120</v>
      </c>
      <c r="AN690">
        <v>-3.55</v>
      </c>
      <c r="AO690" t="s">
        <v>3120</v>
      </c>
      <c r="AP690">
        <v>-4.2133532855566001E-2</v>
      </c>
      <c r="AQ690">
        <f>(Table2[[#This Row],[Sharpe Ratio]]-AVERAGE(Table2[Sharpe Ratio]))/_xlfn.STDEV.P(Table2[Sharpe Ratio])</f>
        <v>-1.2131914810212574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606</v>
      </c>
      <c r="AT690">
        <f>_xlfn.RANK.AVG(Table2[[#This Row],[6M Return vs Nifty Z-Score]],Table2[6M Return vs Nifty Z-Score])</f>
        <v>660</v>
      </c>
      <c r="AU690">
        <f>_xlfn.RANK.AVG(Table2[[#This Row],[Sharpe Ratio Z-Score]],Table2[Sharpe Ratio Z-Score])</f>
        <v>646</v>
      </c>
      <c r="AV690">
        <f>(Table2[[#This Row],[Rank 1Y]]+Table2[[#This Row],[Rank 6M]]+Table2[[#This Row],[Rank Sharpe]])/3</f>
        <v>637.33333333333337</v>
      </c>
    </row>
    <row r="691" spans="1:48" x14ac:dyDescent="0.3">
      <c r="A691" t="s">
        <v>824</v>
      </c>
      <c r="B691" t="s">
        <v>825</v>
      </c>
      <c r="C691" t="s">
        <v>3088</v>
      </c>
      <c r="D691" t="s">
        <v>546</v>
      </c>
      <c r="E691">
        <v>18546.524022000001</v>
      </c>
      <c r="F691">
        <v>1443</v>
      </c>
      <c r="G691">
        <v>-39.250478951082897</v>
      </c>
      <c r="H691">
        <f>(Table2[[#This Row],[1Y Return vs Nifty]]-AVERAGE(Table2[1Y Return vs Nifty]))/_xlfn.STDEV.P(Table2[1Y Return vs Nifty])</f>
        <v>-1.1057153743966337</v>
      </c>
      <c r="I691">
        <v>-5.0755011626248097</v>
      </c>
      <c r="J691">
        <f>(Table2[[#This Row],[1M Return vs Nifty]]-AVERAGE(Table2[1M Return vs Nifty]))/_xlfn.STDEV.P(Table2[1M Return vs Nifty])</f>
        <v>-0.35249279798196126</v>
      </c>
      <c r="K691">
        <v>-10.3405534215063</v>
      </c>
      <c r="L691">
        <f>(Table2[[#This Row],[6M Return vs Nifty]]-AVERAGE(Table2[6M Return vs Nifty]))/_xlfn.STDEV.P(Table2[6M Return vs Nifty])</f>
        <v>-0.54812055961120199</v>
      </c>
      <c r="M691">
        <v>-8.1484189027718301</v>
      </c>
      <c r="N691">
        <f>(Table2[[#This Row],[1W Return vs Nifty]]-AVERAGE(Table2[1W Return vs Nifty]))/_xlfn.STDEV.P(Table2[1W Return vs Nifty])</f>
        <v>-1.472455515667793</v>
      </c>
      <c r="O691">
        <v>1532.57</v>
      </c>
      <c r="P691">
        <v>1501.5006978332101</v>
      </c>
      <c r="Q691">
        <v>1490.7695274415601</v>
      </c>
      <c r="R691">
        <v>20.422954513869598</v>
      </c>
      <c r="S691" s="1">
        <f>(Table2[[#This Row],[Close Price]]-Table2[[#This Row],[20D EMA]])/Table2[[#This Row],[20D EMA]]</f>
        <v>-5.8444312494698406E-2</v>
      </c>
      <c r="T691" s="1">
        <f>(Table2[[#This Row],[Close Price]]-Table2[[#This Row],[50D EMA]])/Table2[[#This Row],[50D EMA]]</f>
        <v>-3.8961485610783567E-2</v>
      </c>
      <c r="U691" s="1">
        <f>(Table2[[#This Row],[Close Price]]-Table2[[#This Row],[200D EMA]])/Table2[[#This Row],[200D EMA]]</f>
        <v>-3.2043536282594612E-2</v>
      </c>
      <c r="V691">
        <v>1.0170558342812901</v>
      </c>
      <c r="W691">
        <v>1438.7</v>
      </c>
      <c r="X691">
        <v>1470.15</v>
      </c>
      <c r="Y691">
        <v>1438.7</v>
      </c>
      <c r="Z691">
        <v>1615</v>
      </c>
      <c r="AA691">
        <v>1438.7</v>
      </c>
      <c r="AB691">
        <v>1628</v>
      </c>
      <c r="AC691" s="1">
        <f>(Table2[[#This Row],[Close Price]]/Table2[[#This Row],[Day Low]])-1</f>
        <v>2.9888093417669293E-3</v>
      </c>
      <c r="AD691" s="1">
        <f>(Table2[[#This Row],[Day High]]/Table2[[#This Row],[Close Price]])-1</f>
        <v>1.8814968814968802E-2</v>
      </c>
      <c r="AE691" s="1">
        <f>(Table2[[#This Row],[Close Price]]/Table2[[#This Row],[Current Week Low]])-1</f>
        <v>2.9888093417669293E-3</v>
      </c>
      <c r="AF691" s="1">
        <f>(Table2[[#This Row],[Current Week High]]/Table2[[#This Row],[Close Price]])-1</f>
        <v>0.11919611919611928</v>
      </c>
      <c r="AG691" s="1">
        <f>(Table2[[#This Row],[Close Price]]/Table2[[#This Row],[Current Month Low]])-1</f>
        <v>2.9888093417669293E-3</v>
      </c>
      <c r="AH691" s="1">
        <f>(Table2[[#This Row],[Current Month High]]/Table2[[#This Row],[Close Price]])-1</f>
        <v>0.12820512820512819</v>
      </c>
      <c r="AI691">
        <v>22.5225225225225</v>
      </c>
      <c r="AJ691">
        <v>13.711583924349799</v>
      </c>
      <c r="AK691" t="str">
        <f>IF(AND(Table2[[#This Row],[20D EMA]]&gt;Table2[[#This Row],[50D EMA]],Table2[[#This Row],[50D EMA]]&gt;Table2[[#This Row],[200D EMA]]),"Uptrend","Downtrend/NoTrend")</f>
        <v>Uptrend</v>
      </c>
      <c r="AL691">
        <v>-0.04</v>
      </c>
      <c r="AM691" t="s">
        <v>3120</v>
      </c>
      <c r="AN691">
        <v>-9.9600000000000009</v>
      </c>
      <c r="AO691" t="s">
        <v>3120</v>
      </c>
      <c r="AP691">
        <v>-9.9646679001929001E-2</v>
      </c>
      <c r="AQ691">
        <f>(Table2[[#This Row],[Sharpe Ratio]]-AVERAGE(Table2[Sharpe Ratio]))/_xlfn.STDEV.P(Table2[Sharpe Ratio])</f>
        <v>-1.8822353991363396</v>
      </c>
      <c r="AR6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-5.3610196467939293</v>
      </c>
      <c r="AS691">
        <f>_xlfn.RANK.AVG(Table2[[#This Row],[1Y Return vs Nifty Z-Score]],Table2[1Y Return vs Nifty Z-Score])</f>
        <v>693</v>
      </c>
      <c r="AT691">
        <f>_xlfn.RANK.AVG(Table2[[#This Row],[6M Return vs Nifty Z-Score]],Table2[6M Return vs Nifty Z-Score])</f>
        <v>502</v>
      </c>
      <c r="AU691">
        <f>_xlfn.RANK.AVG(Table2[[#This Row],[Sharpe Ratio Z-Score]],Table2[Sharpe Ratio Z-Score])</f>
        <v>717</v>
      </c>
      <c r="AV691">
        <f>(Table2[[#This Row],[Rank 1Y]]+Table2[[#This Row],[Rank 6M]]+Table2[[#This Row],[Rank Sharpe]])/3</f>
        <v>637.33333333333337</v>
      </c>
    </row>
    <row r="692" spans="1:48" x14ac:dyDescent="0.3">
      <c r="A692" t="s">
        <v>1596</v>
      </c>
      <c r="B692" t="s">
        <v>1597</v>
      </c>
      <c r="C692" t="s">
        <v>3076</v>
      </c>
      <c r="D692" t="s">
        <v>24</v>
      </c>
      <c r="E692">
        <v>5518.9228128000004</v>
      </c>
      <c r="F692">
        <v>326.39999999999998</v>
      </c>
      <c r="G692">
        <v>-18.5551127349848</v>
      </c>
      <c r="H692">
        <f>(Table2[[#This Row],[1Y Return vs Nifty]]-AVERAGE(Table2[1Y Return vs Nifty]))/_xlfn.STDEV.P(Table2[1Y Return vs Nifty])</f>
        <v>-0.7910734132588042</v>
      </c>
      <c r="I692">
        <v>-11.785351418960101</v>
      </c>
      <c r="J692">
        <f>(Table2[[#This Row],[1M Return vs Nifty]]-AVERAGE(Table2[1M Return vs Nifty]))/_xlfn.STDEV.P(Table2[1M Return vs Nifty])</f>
        <v>-0.98254460015253864</v>
      </c>
      <c r="K692">
        <v>-26.6565166987357</v>
      </c>
      <c r="L692">
        <f>(Table2[[#This Row],[6M Return vs Nifty]]-AVERAGE(Table2[6M Return vs Nifty]))/_xlfn.STDEV.P(Table2[6M Return vs Nifty])</f>
        <v>-1.1050245299543637</v>
      </c>
      <c r="M692">
        <v>-2.7375041820906301</v>
      </c>
      <c r="N692">
        <f>(Table2[[#This Row],[1W Return vs Nifty]]-AVERAGE(Table2[1W Return vs Nifty]))/_xlfn.STDEV.P(Table2[1W Return vs Nifty])</f>
        <v>-0.40028565469761279</v>
      </c>
      <c r="O692">
        <v>341.43</v>
      </c>
      <c r="P692">
        <v>350.08660197278903</v>
      </c>
      <c r="Q692">
        <v>351.46313707998701</v>
      </c>
      <c r="R692">
        <v>32.461383790340001</v>
      </c>
      <c r="S692" s="1">
        <f>(Table2[[#This Row],[Close Price]]-Table2[[#This Row],[20D EMA]])/Table2[[#This Row],[20D EMA]]</f>
        <v>-4.4020736314910901E-2</v>
      </c>
      <c r="T692" s="1">
        <f>(Table2[[#This Row],[Close Price]]-Table2[[#This Row],[50D EMA]])/Table2[[#This Row],[50D EMA]]</f>
        <v>-6.7659264420036627E-2</v>
      </c>
      <c r="U692" s="1">
        <f>(Table2[[#This Row],[Close Price]]-Table2[[#This Row],[200D EMA]])/Table2[[#This Row],[200D EMA]]</f>
        <v>-7.1310855779117138E-2</v>
      </c>
      <c r="V692">
        <v>1.1028143025136801</v>
      </c>
      <c r="W692">
        <v>323</v>
      </c>
      <c r="X692">
        <v>328</v>
      </c>
      <c r="Y692">
        <v>318.75</v>
      </c>
      <c r="Z692">
        <v>335</v>
      </c>
      <c r="AA692">
        <v>318.75</v>
      </c>
      <c r="AB692">
        <v>339</v>
      </c>
      <c r="AC692" s="1">
        <f>(Table2[[#This Row],[Close Price]]/Table2[[#This Row],[Day Low]])-1</f>
        <v>1.0526315789473717E-2</v>
      </c>
      <c r="AD692" s="1">
        <f>(Table2[[#This Row],[Day High]]/Table2[[#This Row],[Close Price]])-1</f>
        <v>4.9019607843137081E-3</v>
      </c>
      <c r="AE692" s="1">
        <f>(Table2[[#This Row],[Close Price]]/Table2[[#This Row],[Current Week Low]])-1</f>
        <v>2.4000000000000021E-2</v>
      </c>
      <c r="AF692" s="1">
        <f>(Table2[[#This Row],[Current Week High]]/Table2[[#This Row],[Close Price]])-1</f>
        <v>2.6348039215686292E-2</v>
      </c>
      <c r="AG692" s="1">
        <f>(Table2[[#This Row],[Close Price]]/Table2[[#This Row],[Current Month Low]])-1</f>
        <v>2.4000000000000021E-2</v>
      </c>
      <c r="AH692" s="1">
        <f>(Table2[[#This Row],[Current Month High]]/Table2[[#This Row],[Close Price]])-1</f>
        <v>3.8602941176470562E-2</v>
      </c>
      <c r="AI692">
        <v>29.365808823529399</v>
      </c>
      <c r="AJ692">
        <v>12.5129265770423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-0.08</v>
      </c>
      <c r="AM692" t="s">
        <v>3120</v>
      </c>
      <c r="AN692">
        <v>-9.23</v>
      </c>
      <c r="AO692" t="s">
        <v>3120</v>
      </c>
      <c r="AP692">
        <v>-3.7202188916479001E-2</v>
      </c>
      <c r="AQ692">
        <f>(Table2[[#This Row],[Sharpe Ratio]]-AVERAGE(Table2[Sharpe Ratio]))/_xlfn.STDEV.P(Table2[Sharpe Ratio])</f>
        <v>-1.1558257152503568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608</v>
      </c>
      <c r="AT692">
        <f>_xlfn.RANK.AVG(Table2[[#This Row],[6M Return vs Nifty Z-Score]],Table2[6M Return vs Nifty Z-Score])</f>
        <v>674</v>
      </c>
      <c r="AU692">
        <f>_xlfn.RANK.AVG(Table2[[#This Row],[Sharpe Ratio Z-Score]],Table2[Sharpe Ratio Z-Score])</f>
        <v>636</v>
      </c>
      <c r="AV692">
        <f>(Table2[[#This Row],[Rank 1Y]]+Table2[[#This Row],[Rank 6M]]+Table2[[#This Row],[Rank Sharpe]])/3</f>
        <v>639.33333333333337</v>
      </c>
    </row>
    <row r="693" spans="1:48" x14ac:dyDescent="0.3">
      <c r="A693" t="s">
        <v>1567</v>
      </c>
      <c r="B693" t="s">
        <v>1568</v>
      </c>
      <c r="C693" t="s">
        <v>3086</v>
      </c>
      <c r="D693" t="s">
        <v>469</v>
      </c>
      <c r="E693">
        <v>6039.0145459599999</v>
      </c>
      <c r="F693">
        <v>1118.1500000000001</v>
      </c>
      <c r="G693">
        <v>-34.812316380256199</v>
      </c>
      <c r="H693">
        <f>(Table2[[#This Row],[1Y Return vs Nifty]]-AVERAGE(Table2[1Y Return vs Nifty]))/_xlfn.STDEV.P(Table2[1Y Return vs Nifty])</f>
        <v>-1.0382397781422803</v>
      </c>
      <c r="I693">
        <v>6.9573725868843397</v>
      </c>
      <c r="J693">
        <f>(Table2[[#This Row],[1M Return vs Nifty]]-AVERAGE(Table2[1M Return vs Nifty]))/_xlfn.STDEV.P(Table2[1M Return vs Nifty])</f>
        <v>0.77738842164900535</v>
      </c>
      <c r="K693">
        <v>-16.818871780074499</v>
      </c>
      <c r="L693">
        <f>(Table2[[#This Row],[6M Return vs Nifty]]-AVERAGE(Table2[6M Return vs Nifty]))/_xlfn.STDEV.P(Table2[6M Return vs Nifty])</f>
        <v>-0.76924150440204264</v>
      </c>
      <c r="M693">
        <v>-2.4924070600172801</v>
      </c>
      <c r="N693">
        <f>(Table2[[#This Row],[1W Return vs Nifty]]-AVERAGE(Table2[1W Return vs Nifty]))/_xlfn.STDEV.P(Table2[1W Return vs Nifty])</f>
        <v>-0.35171979090878341</v>
      </c>
      <c r="O693">
        <v>1106.02</v>
      </c>
      <c r="P693">
        <v>1082.3858504337099</v>
      </c>
      <c r="Q693">
        <v>1114.40412423831</v>
      </c>
      <c r="R693">
        <v>52.473559578110503</v>
      </c>
      <c r="S693" s="1">
        <f>(Table2[[#This Row],[Close Price]]-Table2[[#This Row],[20D EMA]])/Table2[[#This Row],[20D EMA]]</f>
        <v>1.0967251948427795E-2</v>
      </c>
      <c r="T693" s="1">
        <f>(Table2[[#This Row],[Close Price]]-Table2[[#This Row],[50D EMA]])/Table2[[#This Row],[50D EMA]]</f>
        <v>3.3041959622771781E-2</v>
      </c>
      <c r="U693" s="1">
        <f>(Table2[[#This Row],[Close Price]]-Table2[[#This Row],[200D EMA]])/Table2[[#This Row],[200D EMA]]</f>
        <v>3.3613261833989952E-3</v>
      </c>
      <c r="V693">
        <v>0.59018399041186997</v>
      </c>
      <c r="W693">
        <v>1112.55</v>
      </c>
      <c r="X693">
        <v>1134.3</v>
      </c>
      <c r="Y693">
        <v>1085</v>
      </c>
      <c r="Z693">
        <v>1135</v>
      </c>
      <c r="AA693">
        <v>1085</v>
      </c>
      <c r="AB693">
        <v>1171.1500000000001</v>
      </c>
      <c r="AC693" s="1">
        <f>(Table2[[#This Row],[Close Price]]/Table2[[#This Row],[Day Low]])-1</f>
        <v>5.0334816412747063E-3</v>
      </c>
      <c r="AD693" s="1">
        <f>(Table2[[#This Row],[Day High]]/Table2[[#This Row],[Close Price]])-1</f>
        <v>1.4443500424808686E-2</v>
      </c>
      <c r="AE693" s="1">
        <f>(Table2[[#This Row],[Close Price]]/Table2[[#This Row],[Current Week Low]])-1</f>
        <v>3.0552995391705196E-2</v>
      </c>
      <c r="AF693" s="1">
        <f>(Table2[[#This Row],[Current Week High]]/Table2[[#This Row],[Close Price]])-1</f>
        <v>1.50695344989491E-2</v>
      </c>
      <c r="AG693" s="1">
        <f>(Table2[[#This Row],[Close Price]]/Table2[[#This Row],[Current Month Low]])-1</f>
        <v>3.0552995391705196E-2</v>
      </c>
      <c r="AH693" s="1">
        <f>(Table2[[#This Row],[Current Month High]]/Table2[[#This Row],[Close Price]])-1</f>
        <v>4.7399722756338525E-2</v>
      </c>
      <c r="AI693">
        <v>25.6271519921298</v>
      </c>
      <c r="AJ693">
        <v>19.806064502303599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0.01</v>
      </c>
      <c r="AM693" t="s">
        <v>3121</v>
      </c>
      <c r="AN693">
        <v>2.21</v>
      </c>
      <c r="AO693" t="s">
        <v>3121</v>
      </c>
      <c r="AP693">
        <v>-5.3939626716764999E-2</v>
      </c>
      <c r="AQ693">
        <f>(Table2[[#This Row],[Sharpe Ratio]]-AVERAGE(Table2[Sharpe Ratio]))/_xlfn.STDEV.P(Table2[Sharpe Ratio])</f>
        <v>-1.3505304343525473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673</v>
      </c>
      <c r="AT693">
        <f>_xlfn.RANK.AVG(Table2[[#This Row],[6M Return vs Nifty Z-Score]],Table2[6M Return vs Nifty Z-Score])</f>
        <v>581</v>
      </c>
      <c r="AU693">
        <f>_xlfn.RANK.AVG(Table2[[#This Row],[Sharpe Ratio Z-Score]],Table2[Sharpe Ratio Z-Score])</f>
        <v>667</v>
      </c>
      <c r="AV693">
        <f>(Table2[[#This Row],[Rank 1Y]]+Table2[[#This Row],[Rank 6M]]+Table2[[#This Row],[Rank Sharpe]])/3</f>
        <v>640.33333333333337</v>
      </c>
    </row>
    <row r="694" spans="1:48" x14ac:dyDescent="0.3">
      <c r="A694" t="s">
        <v>2114</v>
      </c>
      <c r="B694" t="s">
        <v>2115</v>
      </c>
      <c r="C694" t="s">
        <v>3092</v>
      </c>
      <c r="D694" t="s">
        <v>1851</v>
      </c>
      <c r="E694">
        <v>2763.7254871539999</v>
      </c>
      <c r="F694">
        <v>15.01</v>
      </c>
      <c r="G694">
        <v>-46.945618792577598</v>
      </c>
      <c r="H694">
        <f>(Table2[[#This Row],[1Y Return vs Nifty]]-AVERAGE(Table2[1Y Return vs Nifty]))/_xlfn.STDEV.P(Table2[1Y Return vs Nifty])</f>
        <v>-1.2227084184276389</v>
      </c>
      <c r="I694">
        <v>-2.1430563381577001</v>
      </c>
      <c r="J694">
        <f>(Table2[[#This Row],[1M Return vs Nifty]]-AVERAGE(Table2[1M Return vs Nifty]))/_xlfn.STDEV.P(Table2[1M Return vs Nifty])</f>
        <v>-7.7137599901820855E-2</v>
      </c>
      <c r="K694">
        <v>-43.484636760141797</v>
      </c>
      <c r="L694">
        <f>(Table2[[#This Row],[6M Return vs Nifty]]-AVERAGE(Table2[6M Return vs Nifty]))/_xlfn.STDEV.P(Table2[6M Return vs Nifty])</f>
        <v>-1.6794096714487408</v>
      </c>
      <c r="M694">
        <v>-4.3693650334800598</v>
      </c>
      <c r="N694">
        <f>(Table2[[#This Row],[1W Return vs Nifty]]-AVERAGE(Table2[1W Return vs Nifty]))/_xlfn.STDEV.P(Table2[1W Return vs Nifty])</f>
        <v>-0.72363801053304488</v>
      </c>
      <c r="O694">
        <v>15.4</v>
      </c>
      <c r="P694">
        <v>15.7345607678325</v>
      </c>
      <c r="Q694">
        <v>17.209801724293101</v>
      </c>
      <c r="R694">
        <v>37.706430971360497</v>
      </c>
      <c r="S694" s="1">
        <f>(Table2[[#This Row],[Close Price]]-Table2[[#This Row],[20D EMA]])/Table2[[#This Row],[20D EMA]]</f>
        <v>-2.5324675324675361E-2</v>
      </c>
      <c r="T694" s="1">
        <f>(Table2[[#This Row],[Close Price]]-Table2[[#This Row],[50D EMA]])/Table2[[#This Row],[50D EMA]]</f>
        <v>-4.6048998667556157E-2</v>
      </c>
      <c r="U694" s="1">
        <f>(Table2[[#This Row],[Close Price]]-Table2[[#This Row],[200D EMA]])/Table2[[#This Row],[200D EMA]]</f>
        <v>-0.12782260711277652</v>
      </c>
      <c r="V694">
        <v>0.85997033868725503</v>
      </c>
      <c r="W694">
        <v>14.95</v>
      </c>
      <c r="X694">
        <v>15.29</v>
      </c>
      <c r="Y694">
        <v>14.75</v>
      </c>
      <c r="Z694">
        <v>15.63</v>
      </c>
      <c r="AA694">
        <v>14.75</v>
      </c>
      <c r="AB694">
        <v>16.579999999999998</v>
      </c>
      <c r="AC694" s="1">
        <f>(Table2[[#This Row],[Close Price]]/Table2[[#This Row],[Day Low]])-1</f>
        <v>4.0133779264215352E-3</v>
      </c>
      <c r="AD694" s="1">
        <f>(Table2[[#This Row],[Day High]]/Table2[[#This Row],[Close Price]])-1</f>
        <v>1.865423051299131E-2</v>
      </c>
      <c r="AE694" s="1">
        <f>(Table2[[#This Row],[Close Price]]/Table2[[#This Row],[Current Week Low]])-1</f>
        <v>1.7627118644067741E-2</v>
      </c>
      <c r="AF694" s="1">
        <f>(Table2[[#This Row],[Current Week High]]/Table2[[#This Row],[Close Price]])-1</f>
        <v>4.1305796135909567E-2</v>
      </c>
      <c r="AG694" s="1">
        <f>(Table2[[#This Row],[Close Price]]/Table2[[#This Row],[Current Month Low]])-1</f>
        <v>1.7627118644067741E-2</v>
      </c>
      <c r="AH694" s="1">
        <f>(Table2[[#This Row],[Current Month High]]/Table2[[#This Row],[Close Price]])-1</f>
        <v>0.10459693537641557</v>
      </c>
      <c r="AI694">
        <v>73.550966022651494</v>
      </c>
      <c r="AJ694">
        <v>16.809338521400701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-0.2</v>
      </c>
      <c r="AM694" t="s">
        <v>3120</v>
      </c>
      <c r="AN694">
        <v>-5.66</v>
      </c>
      <c r="AO694" t="s">
        <v>3120</v>
      </c>
      <c r="AP694">
        <v>1.7341439844784E-2</v>
      </c>
      <c r="AQ694">
        <f>(Table2[[#This Row],[Sharpe Ratio]]-AVERAGE(Table2[Sharpe Ratio]))/_xlfn.STDEV.P(Table2[Sharpe Ratio])</f>
        <v>-0.52132585670005993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714</v>
      </c>
      <c r="AT694">
        <f>_xlfn.RANK.AVG(Table2[[#This Row],[6M Return vs Nifty Z-Score]],Table2[6M Return vs Nifty Z-Score])</f>
        <v>722</v>
      </c>
      <c r="AU694">
        <f>_xlfn.RANK.AVG(Table2[[#This Row],[Sharpe Ratio Z-Score]],Table2[Sharpe Ratio Z-Score])</f>
        <v>485</v>
      </c>
      <c r="AV694">
        <f>(Table2[[#This Row],[Rank 1Y]]+Table2[[#This Row],[Rank 6M]]+Table2[[#This Row],[Rank Sharpe]])/3</f>
        <v>640.33333333333337</v>
      </c>
    </row>
    <row r="695" spans="1:48" x14ac:dyDescent="0.3">
      <c r="A695" t="s">
        <v>1391</v>
      </c>
      <c r="B695" t="s">
        <v>1392</v>
      </c>
      <c r="C695" t="s">
        <v>3086</v>
      </c>
      <c r="D695" t="s">
        <v>127</v>
      </c>
      <c r="E695">
        <v>7695.8323252500004</v>
      </c>
      <c r="F695">
        <v>644.25</v>
      </c>
      <c r="G695">
        <v>-52.291109100993602</v>
      </c>
      <c r="H695">
        <f>(Table2[[#This Row],[1Y Return vs Nifty]]-AVERAGE(Table2[1Y Return vs Nifty]))/_xlfn.STDEV.P(Table2[1Y Return vs Nifty])</f>
        <v>-1.3039785702249518</v>
      </c>
      <c r="I695">
        <v>-2.64956208181647</v>
      </c>
      <c r="J695">
        <f>(Table2[[#This Row],[1M Return vs Nifty]]-AVERAGE(Table2[1M Return vs Nifty]))/_xlfn.STDEV.P(Table2[1M Return vs Nifty])</f>
        <v>-0.12469825243659925</v>
      </c>
      <c r="K695">
        <v>-9.1652682549198996</v>
      </c>
      <c r="L695">
        <f>(Table2[[#This Row],[6M Return vs Nifty]]-AVERAGE(Table2[6M Return vs Nifty]))/_xlfn.STDEV.P(Table2[6M Return vs Nifty])</f>
        <v>-0.50800518521152782</v>
      </c>
      <c r="M695">
        <v>-3.0590640856378699</v>
      </c>
      <c r="N695">
        <f>(Table2[[#This Row],[1W Return vs Nifty]]-AVERAGE(Table2[1W Return vs Nifty]))/_xlfn.STDEV.P(Table2[1W Return vs Nifty])</f>
        <v>-0.46400257778310999</v>
      </c>
      <c r="O695">
        <v>669</v>
      </c>
      <c r="P695">
        <v>678.64649923386798</v>
      </c>
      <c r="Q695">
        <v>709.14557241212901</v>
      </c>
      <c r="R695">
        <v>24.032172378833302</v>
      </c>
      <c r="S695" s="1">
        <f>(Table2[[#This Row],[Close Price]]-Table2[[#This Row],[20D EMA]])/Table2[[#This Row],[20D EMA]]</f>
        <v>-3.6995515695067267E-2</v>
      </c>
      <c r="T695" s="1">
        <f>(Table2[[#This Row],[Close Price]]-Table2[[#This Row],[50D EMA]])/Table2[[#This Row],[50D EMA]]</f>
        <v>-5.0683970627857948E-2</v>
      </c>
      <c r="U695" s="1">
        <f>(Table2[[#This Row],[Close Price]]-Table2[[#This Row],[200D EMA]])/Table2[[#This Row],[200D EMA]]</f>
        <v>-9.1512342369126601E-2</v>
      </c>
      <c r="V695">
        <v>1.10365499747865</v>
      </c>
      <c r="W695">
        <v>641</v>
      </c>
      <c r="X695">
        <v>657.9</v>
      </c>
      <c r="Y695">
        <v>641</v>
      </c>
      <c r="Z695">
        <v>710.95</v>
      </c>
      <c r="AA695">
        <v>641</v>
      </c>
      <c r="AB695">
        <v>710.95</v>
      </c>
      <c r="AC695" s="1">
        <f>(Table2[[#This Row],[Close Price]]/Table2[[#This Row],[Day Low]])-1</f>
        <v>5.070202808112434E-3</v>
      </c>
      <c r="AD695" s="1">
        <f>(Table2[[#This Row],[Day High]]/Table2[[#This Row],[Close Price]])-1</f>
        <v>2.1187427240977774E-2</v>
      </c>
      <c r="AE695" s="1">
        <f>(Table2[[#This Row],[Close Price]]/Table2[[#This Row],[Current Week Low]])-1</f>
        <v>5.070202808112434E-3</v>
      </c>
      <c r="AF695" s="1">
        <f>(Table2[[#This Row],[Current Week High]]/Table2[[#This Row],[Close Price]])-1</f>
        <v>0.10353123787349627</v>
      </c>
      <c r="AG695" s="1">
        <f>(Table2[[#This Row],[Close Price]]/Table2[[#This Row],[Current Month Low]])-1</f>
        <v>5.070202808112434E-3</v>
      </c>
      <c r="AH695" s="1">
        <f>(Table2[[#This Row],[Current Month High]]/Table2[[#This Row],[Close Price]])-1</f>
        <v>0.10353123787349627</v>
      </c>
      <c r="AI695">
        <v>42.801707411719001</v>
      </c>
      <c r="AJ695">
        <v>7.6261276311393198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-0.2</v>
      </c>
      <c r="AM695" t="s">
        <v>3120</v>
      </c>
      <c r="AN695">
        <v>-4.8099999999999996</v>
      </c>
      <c r="AO695" t="s">
        <v>3120</v>
      </c>
      <c r="AP695">
        <v>-0.107649706889532</v>
      </c>
      <c r="AQ695">
        <f>(Table2[[#This Row],[Sharpe Ratio]]-AVERAGE(Table2[Sharpe Ratio]))/_xlfn.STDEV.P(Table2[Sharpe Ratio])</f>
        <v>-1.9753337165380696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719</v>
      </c>
      <c r="AT695">
        <f>_xlfn.RANK.AVG(Table2[[#This Row],[6M Return vs Nifty Z-Score]],Table2[6M Return vs Nifty Z-Score])</f>
        <v>484</v>
      </c>
      <c r="AU695">
        <f>_xlfn.RANK.AVG(Table2[[#This Row],[Sharpe Ratio Z-Score]],Table2[Sharpe Ratio Z-Score])</f>
        <v>722</v>
      </c>
      <c r="AV695">
        <f>(Table2[[#This Row],[Rank 1Y]]+Table2[[#This Row],[Rank 6M]]+Table2[[#This Row],[Rank Sharpe]])/3</f>
        <v>641.66666666666663</v>
      </c>
    </row>
    <row r="696" spans="1:48" x14ac:dyDescent="0.3">
      <c r="A696" t="s">
        <v>1473</v>
      </c>
      <c r="B696" t="s">
        <v>1474</v>
      </c>
      <c r="C696" t="s">
        <v>3088</v>
      </c>
      <c r="D696" t="s">
        <v>98</v>
      </c>
      <c r="E696">
        <v>6773.8472958149996</v>
      </c>
      <c r="F696">
        <v>1422.45</v>
      </c>
      <c r="G696">
        <v>-35.175818155184402</v>
      </c>
      <c r="H696">
        <f>(Table2[[#This Row],[1Y Return vs Nifty]]-AVERAGE(Table2[1Y Return vs Nifty]))/_xlfn.STDEV.P(Table2[1Y Return vs Nifty])</f>
        <v>-1.0437662766901303</v>
      </c>
      <c r="I696">
        <v>5.2397206215001102</v>
      </c>
      <c r="J696">
        <f>(Table2[[#This Row],[1M Return vs Nifty]]-AVERAGE(Table2[1M Return vs Nifty]))/_xlfn.STDEV.P(Table2[1M Return vs Nifty])</f>
        <v>0.61610170511306328</v>
      </c>
      <c r="K696">
        <v>-11.927045055407399</v>
      </c>
      <c r="L696">
        <f>(Table2[[#This Row],[6M Return vs Nifty]]-AVERAGE(Table2[6M Return vs Nifty]))/_xlfn.STDEV.P(Table2[6M Return vs Nifty])</f>
        <v>-0.60227142247007948</v>
      </c>
      <c r="M696">
        <v>-1.37947314928373</v>
      </c>
      <c r="N696">
        <f>(Table2[[#This Row],[1W Return vs Nifty]]-AVERAGE(Table2[1W Return vs Nifty]))/_xlfn.STDEV.P(Table2[1W Return vs Nifty])</f>
        <v>-0.13119253111305584</v>
      </c>
      <c r="O696">
        <v>1464.38</v>
      </c>
      <c r="P696">
        <v>1436.99188700638</v>
      </c>
      <c r="Q696">
        <v>1416.6774320647</v>
      </c>
      <c r="R696">
        <v>31.346329946390501</v>
      </c>
      <c r="S696" s="1">
        <f>(Table2[[#This Row],[Close Price]]-Table2[[#This Row],[20D EMA]])/Table2[[#This Row],[20D EMA]]</f>
        <v>-2.8633278247449472E-2</v>
      </c>
      <c r="T696" s="1">
        <f>(Table2[[#This Row],[Close Price]]-Table2[[#This Row],[50D EMA]])/Table2[[#This Row],[50D EMA]]</f>
        <v>-1.011967230843204E-2</v>
      </c>
      <c r="U696" s="1">
        <f>(Table2[[#This Row],[Close Price]]-Table2[[#This Row],[200D EMA]])/Table2[[#This Row],[200D EMA]]</f>
        <v>4.0747228724374628E-3</v>
      </c>
      <c r="V696">
        <v>1.04267513021685</v>
      </c>
      <c r="W696">
        <v>1413.05</v>
      </c>
      <c r="X696">
        <v>1460</v>
      </c>
      <c r="Y696">
        <v>1410</v>
      </c>
      <c r="Z696">
        <v>1494.95</v>
      </c>
      <c r="AA696">
        <v>1410</v>
      </c>
      <c r="AB696">
        <v>1517.3</v>
      </c>
      <c r="AC696" s="1">
        <f>(Table2[[#This Row],[Close Price]]/Table2[[#This Row],[Day Low]])-1</f>
        <v>6.6522769894907796E-3</v>
      </c>
      <c r="AD696" s="1">
        <f>(Table2[[#This Row],[Day High]]/Table2[[#This Row],[Close Price]])-1</f>
        <v>2.6398115926746124E-2</v>
      </c>
      <c r="AE696" s="1">
        <f>(Table2[[#This Row],[Close Price]]/Table2[[#This Row],[Current Week Low]])-1</f>
        <v>8.8297872340425965E-3</v>
      </c>
      <c r="AF696" s="1">
        <f>(Table2[[#This Row],[Current Week High]]/Table2[[#This Row],[Close Price]])-1</f>
        <v>5.0968399592252744E-2</v>
      </c>
      <c r="AG696" s="1">
        <f>(Table2[[#This Row],[Close Price]]/Table2[[#This Row],[Current Month Low]])-1</f>
        <v>8.8297872340425965E-3</v>
      </c>
      <c r="AH696" s="1">
        <f>(Table2[[#This Row],[Current Month High]]/Table2[[#This Row],[Close Price]])-1</f>
        <v>6.6680726914829958E-2</v>
      </c>
      <c r="AI696">
        <v>13.8177088825617</v>
      </c>
      <c r="AJ696">
        <v>13.795999999999999</v>
      </c>
      <c r="AK696" t="str">
        <f>IF(AND(Table2[[#This Row],[20D EMA]]&gt;Table2[[#This Row],[50D EMA]],Table2[[#This Row],[50D EMA]]&gt;Table2[[#This Row],[200D EMA]]),"Uptrend","Downtrend/NoTrend")</f>
        <v>Uptrend</v>
      </c>
      <c r="AL696">
        <v>-0.02</v>
      </c>
      <c r="AM696" t="s">
        <v>3120</v>
      </c>
      <c r="AN696">
        <v>-5.87</v>
      </c>
      <c r="AO696" t="s">
        <v>3120</v>
      </c>
      <c r="AP696">
        <v>-0.131768538181051</v>
      </c>
      <c r="AQ696">
        <f>(Table2[[#This Row],[Sharpe Ratio]]-AVERAGE(Table2[Sharpe Ratio]))/_xlfn.STDEV.P(Table2[Sharpe Ratio])</f>
        <v>-2.2559053504836237</v>
      </c>
      <c r="AR6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-3.4170338756438254</v>
      </c>
      <c r="AS696">
        <f>_xlfn.RANK.AVG(Table2[[#This Row],[1Y Return vs Nifty Z-Score]],Table2[1Y Return vs Nifty Z-Score])</f>
        <v>677</v>
      </c>
      <c r="AT696">
        <f>_xlfn.RANK.AVG(Table2[[#This Row],[6M Return vs Nifty Z-Score]],Table2[6M Return vs Nifty Z-Score])</f>
        <v>518</v>
      </c>
      <c r="AU696">
        <f>_xlfn.RANK.AVG(Table2[[#This Row],[Sharpe Ratio Z-Score]],Table2[Sharpe Ratio Z-Score])</f>
        <v>731</v>
      </c>
      <c r="AV696">
        <f>(Table2[[#This Row],[Rank 1Y]]+Table2[[#This Row],[Rank 6M]]+Table2[[#This Row],[Rank Sharpe]])/3</f>
        <v>642</v>
      </c>
    </row>
    <row r="697" spans="1:48" x14ac:dyDescent="0.3">
      <c r="A697" t="s">
        <v>1420</v>
      </c>
      <c r="B697" t="s">
        <v>1421</v>
      </c>
      <c r="C697" t="s">
        <v>3087</v>
      </c>
      <c r="D697" t="s">
        <v>133</v>
      </c>
      <c r="E697">
        <v>7366.2291598800002</v>
      </c>
      <c r="F697">
        <v>414.8</v>
      </c>
      <c r="G697">
        <v>-38.849242775283102</v>
      </c>
      <c r="H697">
        <f>(Table2[[#This Row],[1Y Return vs Nifty]]-AVERAGE(Table2[1Y Return vs Nifty]))/_xlfn.STDEV.P(Table2[1Y Return vs Nifty])</f>
        <v>-1.0996151809564767</v>
      </c>
      <c r="I697">
        <v>-18.825201144344099</v>
      </c>
      <c r="J697">
        <f>(Table2[[#This Row],[1M Return vs Nifty]]-AVERAGE(Table2[1M Return vs Nifty]))/_xlfn.STDEV.P(Table2[1M Return vs Nifty])</f>
        <v>-1.6435831981898583</v>
      </c>
      <c r="K697">
        <v>-30.930739321395201</v>
      </c>
      <c r="L697">
        <f>(Table2[[#This Row],[6M Return vs Nifty]]-AVERAGE(Table2[6M Return vs Nifty]))/_xlfn.STDEV.P(Table2[6M Return vs Nifty])</f>
        <v>-1.250914264335639</v>
      </c>
      <c r="M697">
        <v>-16.364154864534701</v>
      </c>
      <c r="N697">
        <f>(Table2[[#This Row],[1W Return vs Nifty]]-AVERAGE(Table2[1W Return vs Nifty]))/_xlfn.STDEV.P(Table2[1W Return vs Nifty])</f>
        <v>-3.1003992070039694</v>
      </c>
      <c r="O697">
        <v>459.51</v>
      </c>
      <c r="P697">
        <v>470.34843293448102</v>
      </c>
      <c r="Q697">
        <v>488.56498824787002</v>
      </c>
      <c r="R697">
        <v>28.054373951415599</v>
      </c>
      <c r="S697" s="1">
        <f>(Table2[[#This Row],[Close Price]]-Table2[[#This Row],[20D EMA]])/Table2[[#This Row],[20D EMA]]</f>
        <v>-9.7299297077321448E-2</v>
      </c>
      <c r="T697" s="1">
        <f>(Table2[[#This Row],[Close Price]]-Table2[[#This Row],[50D EMA]])/Table2[[#This Row],[50D EMA]]</f>
        <v>-0.11810060169206271</v>
      </c>
      <c r="U697" s="1">
        <f>(Table2[[#This Row],[Close Price]]-Table2[[#This Row],[200D EMA]])/Table2[[#This Row],[200D EMA]]</f>
        <v>-0.15098296034763314</v>
      </c>
      <c r="V697">
        <v>0.97845571048711699</v>
      </c>
      <c r="W697">
        <v>407</v>
      </c>
      <c r="X697">
        <v>420</v>
      </c>
      <c r="Y697">
        <v>401.55</v>
      </c>
      <c r="Z697">
        <v>484.9</v>
      </c>
      <c r="AA697">
        <v>401.55</v>
      </c>
      <c r="AB697">
        <v>505.7</v>
      </c>
      <c r="AC697" s="1">
        <f>(Table2[[#This Row],[Close Price]]/Table2[[#This Row],[Day Low]])-1</f>
        <v>1.916461916461909E-2</v>
      </c>
      <c r="AD697" s="1">
        <f>(Table2[[#This Row],[Day High]]/Table2[[#This Row],[Close Price]])-1</f>
        <v>1.2536162005786E-2</v>
      </c>
      <c r="AE697" s="1">
        <f>(Table2[[#This Row],[Close Price]]/Table2[[#This Row],[Current Week Low]])-1</f>
        <v>3.2997136097621782E-2</v>
      </c>
      <c r="AF697" s="1">
        <f>(Table2[[#This Row],[Current Week High]]/Table2[[#This Row],[Close Price]])-1</f>
        <v>0.16899710703953708</v>
      </c>
      <c r="AG697" s="1">
        <f>(Table2[[#This Row],[Close Price]]/Table2[[#This Row],[Current Month Low]])-1</f>
        <v>3.2997136097621782E-2</v>
      </c>
      <c r="AH697" s="1">
        <f>(Table2[[#This Row],[Current Month High]]/Table2[[#This Row],[Close Price]])-1</f>
        <v>0.21914175506268085</v>
      </c>
      <c r="AI697">
        <v>70.0096432015429</v>
      </c>
      <c r="AJ697">
        <v>7.43330743330743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-0.12</v>
      </c>
      <c r="AM697" t="s">
        <v>3120</v>
      </c>
      <c r="AN697">
        <v>-12.3</v>
      </c>
      <c r="AO697" t="s">
        <v>3120</v>
      </c>
      <c r="AQ697">
        <f>(Table2[[#This Row],[Sharpe Ratio]]-AVERAGE(Table2[Sharpe Ratio]))/_xlfn.STDEV.P(Table2[Sharpe Ratio])</f>
        <v>-0.72305686320743012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691</v>
      </c>
      <c r="AT697">
        <f>_xlfn.RANK.AVG(Table2[[#This Row],[6M Return vs Nifty Z-Score]],Table2[6M Return vs Nifty Z-Score])</f>
        <v>692</v>
      </c>
      <c r="AU697">
        <f>_xlfn.RANK.AVG(Table2[[#This Row],[Sharpe Ratio Z-Score]],Table2[Sharpe Ratio Z-Score])</f>
        <v>548.5</v>
      </c>
      <c r="AV697">
        <f>(Table2[[#This Row],[Rank 1Y]]+Table2[[#This Row],[Rank 6M]]+Table2[[#This Row],[Rank Sharpe]])/3</f>
        <v>643.83333333333337</v>
      </c>
    </row>
    <row r="698" spans="1:48" x14ac:dyDescent="0.3">
      <c r="A698" t="s">
        <v>2176</v>
      </c>
      <c r="B698" t="s">
        <v>2177</v>
      </c>
      <c r="C698" t="s">
        <v>3080</v>
      </c>
      <c r="D698" t="s">
        <v>842</v>
      </c>
      <c r="E698">
        <v>2612.1623656950001</v>
      </c>
      <c r="F698">
        <v>490.95</v>
      </c>
      <c r="G698">
        <v>-41.930966426439603</v>
      </c>
      <c r="H698">
        <f>(Table2[[#This Row],[1Y Return vs Nifty]]-AVERAGE(Table2[1Y Return vs Nifty]))/_xlfn.STDEV.P(Table2[1Y Return vs Nifty])</f>
        <v>-1.1464681606602363</v>
      </c>
      <c r="I698">
        <v>-2.2112234330771101</v>
      </c>
      <c r="J698">
        <f>(Table2[[#This Row],[1M Return vs Nifty]]-AVERAGE(Table2[1M Return vs Nifty]))/_xlfn.STDEV.P(Table2[1M Return vs Nifty])</f>
        <v>-8.3538458246186414E-2</v>
      </c>
      <c r="K698">
        <v>-12.394120351315401</v>
      </c>
      <c r="L698">
        <f>(Table2[[#This Row],[6M Return vs Nifty]]-AVERAGE(Table2[6M Return vs Nifty]))/_xlfn.STDEV.P(Table2[6M Return vs Nifty])</f>
        <v>-0.61821385150847974</v>
      </c>
      <c r="M698">
        <v>-1.3406466132422701</v>
      </c>
      <c r="N698">
        <f>(Table2[[#This Row],[1W Return vs Nifty]]-AVERAGE(Table2[1W Return vs Nifty]))/_xlfn.STDEV.P(Table2[1W Return vs Nifty])</f>
        <v>-0.12349907374060533</v>
      </c>
      <c r="O698">
        <v>499.59</v>
      </c>
      <c r="P698">
        <v>487.79568905293797</v>
      </c>
      <c r="Q698">
        <v>488.092958660497</v>
      </c>
      <c r="R698">
        <v>42.249394711780802</v>
      </c>
      <c r="S698" s="1">
        <f>(Table2[[#This Row],[Close Price]]-Table2[[#This Row],[20D EMA]])/Table2[[#This Row],[20D EMA]]</f>
        <v>-1.729418122860743E-2</v>
      </c>
      <c r="T698" s="1">
        <f>(Table2[[#This Row],[Close Price]]-Table2[[#This Row],[50D EMA]])/Table2[[#This Row],[50D EMA]]</f>
        <v>6.4664592530248744E-3</v>
      </c>
      <c r="U698" s="1">
        <f>(Table2[[#This Row],[Close Price]]-Table2[[#This Row],[200D EMA]])/Table2[[#This Row],[200D EMA]]</f>
        <v>5.8534778853268762E-3</v>
      </c>
      <c r="V698">
        <v>0.98761295057463505</v>
      </c>
      <c r="W698">
        <v>484</v>
      </c>
      <c r="X698">
        <v>500</v>
      </c>
      <c r="Y698">
        <v>479</v>
      </c>
      <c r="Z698">
        <v>526.4</v>
      </c>
      <c r="AA698">
        <v>479</v>
      </c>
      <c r="AB698">
        <v>526.4</v>
      </c>
      <c r="AC698" s="1">
        <f>(Table2[[#This Row],[Close Price]]/Table2[[#This Row],[Day Low]])-1</f>
        <v>1.4359504132231304E-2</v>
      </c>
      <c r="AD698" s="1">
        <f>(Table2[[#This Row],[Day High]]/Table2[[#This Row],[Close Price]])-1</f>
        <v>1.8433649047764566E-2</v>
      </c>
      <c r="AE698" s="1">
        <f>(Table2[[#This Row],[Close Price]]/Table2[[#This Row],[Current Week Low]])-1</f>
        <v>2.4947807933194177E-2</v>
      </c>
      <c r="AF698" s="1">
        <f>(Table2[[#This Row],[Current Week High]]/Table2[[#This Row],[Close Price]])-1</f>
        <v>7.2206945717486537E-2</v>
      </c>
      <c r="AG698" s="1">
        <f>(Table2[[#This Row],[Close Price]]/Table2[[#This Row],[Current Month Low]])-1</f>
        <v>2.4947807933194177E-2</v>
      </c>
      <c r="AH698" s="1">
        <f>(Table2[[#This Row],[Current Month High]]/Table2[[#This Row],[Close Price]])-1</f>
        <v>7.2206945717486537E-2</v>
      </c>
      <c r="AI698">
        <v>24.248905183827201</v>
      </c>
      <c r="AJ698">
        <v>26.175790285273699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0.02</v>
      </c>
      <c r="AM698" t="s">
        <v>3121</v>
      </c>
      <c r="AN698">
        <v>-3.83</v>
      </c>
      <c r="AO698" t="s">
        <v>3120</v>
      </c>
      <c r="AP698">
        <v>-9.7224912172898997E-2</v>
      </c>
      <c r="AQ698">
        <f>(Table2[[#This Row],[Sharpe Ratio]]-AVERAGE(Table2[Sharpe Ratio]))/_xlfn.STDEV.P(Table2[Sharpe Ratio])</f>
        <v>-1.854063259780026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703</v>
      </c>
      <c r="AT698">
        <f>_xlfn.RANK.AVG(Table2[[#This Row],[6M Return vs Nifty Z-Score]],Table2[6M Return vs Nifty Z-Score])</f>
        <v>525</v>
      </c>
      <c r="AU698">
        <f>_xlfn.RANK.AVG(Table2[[#This Row],[Sharpe Ratio Z-Score]],Table2[Sharpe Ratio Z-Score])</f>
        <v>715</v>
      </c>
      <c r="AV698">
        <f>(Table2[[#This Row],[Rank 1Y]]+Table2[[#This Row],[Rank 6M]]+Table2[[#This Row],[Rank Sharpe]])/3</f>
        <v>647.66666666666663</v>
      </c>
    </row>
    <row r="699" spans="1:48" x14ac:dyDescent="0.3">
      <c r="A699" t="s">
        <v>1499</v>
      </c>
      <c r="B699" t="s">
        <v>1500</v>
      </c>
      <c r="C699" t="s">
        <v>3087</v>
      </c>
      <c r="D699" t="s">
        <v>426</v>
      </c>
      <c r="E699">
        <v>6574.5145627350003</v>
      </c>
      <c r="F699">
        <v>594.65</v>
      </c>
      <c r="G699">
        <v>-36.804148520132401</v>
      </c>
      <c r="H699">
        <f>(Table2[[#This Row],[1Y Return vs Nifty]]-AVERAGE(Table2[1Y Return vs Nifty]))/_xlfn.STDEV.P(Table2[1Y Return vs Nifty])</f>
        <v>-1.0685225943149417</v>
      </c>
      <c r="I699">
        <v>-11.001633866588699</v>
      </c>
      <c r="J699">
        <f>(Table2[[#This Row],[1M Return vs Nifty]]-AVERAGE(Table2[1M Return vs Nifty]))/_xlfn.STDEV.P(Table2[1M Return vs Nifty])</f>
        <v>-0.9089538883779954</v>
      </c>
      <c r="K699">
        <v>-18.280607658605501</v>
      </c>
      <c r="L699">
        <f>(Table2[[#This Row],[6M Return vs Nifty]]-AVERAGE(Table2[6M Return vs Nifty]))/_xlfn.STDEV.P(Table2[6M Return vs Nifty])</f>
        <v>-0.81913414638187898</v>
      </c>
      <c r="M699">
        <v>-3.16545412484483</v>
      </c>
      <c r="N699">
        <f>(Table2[[#This Row],[1W Return vs Nifty]]-AVERAGE(Table2[1W Return vs Nifty]))/_xlfn.STDEV.P(Table2[1W Return vs Nifty])</f>
        <v>-0.48508370721010974</v>
      </c>
      <c r="O699">
        <v>640.53</v>
      </c>
      <c r="P699">
        <v>651.71346022091905</v>
      </c>
      <c r="Q699">
        <v>647.50735262270496</v>
      </c>
      <c r="R699">
        <v>28.3081729045436</v>
      </c>
      <c r="S699" s="1">
        <f>(Table2[[#This Row],[Close Price]]-Table2[[#This Row],[20D EMA]])/Table2[[#This Row],[20D EMA]]</f>
        <v>-7.1628182911026808E-2</v>
      </c>
      <c r="T699" s="1">
        <f>(Table2[[#This Row],[Close Price]]-Table2[[#This Row],[50D EMA]])/Table2[[#This Row],[50D EMA]]</f>
        <v>-8.7559124836205759E-2</v>
      </c>
      <c r="U699" s="1">
        <f>(Table2[[#This Row],[Close Price]]-Table2[[#This Row],[200D EMA]])/Table2[[#This Row],[200D EMA]]</f>
        <v>-8.1632050058749447E-2</v>
      </c>
      <c r="V699">
        <v>0.80018981009911005</v>
      </c>
      <c r="W699">
        <v>593</v>
      </c>
      <c r="X699">
        <v>617.79999999999995</v>
      </c>
      <c r="Y699">
        <v>577.5</v>
      </c>
      <c r="Z699">
        <v>631.15</v>
      </c>
      <c r="AA699">
        <v>577.5</v>
      </c>
      <c r="AB699">
        <v>680.3</v>
      </c>
      <c r="AC699" s="1">
        <f>(Table2[[#This Row],[Close Price]]/Table2[[#This Row],[Day Low]])-1</f>
        <v>2.7824620573355663E-3</v>
      </c>
      <c r="AD699" s="1">
        <f>(Table2[[#This Row],[Day High]]/Table2[[#This Row],[Close Price]])-1</f>
        <v>3.8930463297738083E-2</v>
      </c>
      <c r="AE699" s="1">
        <f>(Table2[[#This Row],[Close Price]]/Table2[[#This Row],[Current Week Low]])-1</f>
        <v>2.9696969696969555E-2</v>
      </c>
      <c r="AF699" s="1">
        <f>(Table2[[#This Row],[Current Week High]]/Table2[[#This Row],[Close Price]])-1</f>
        <v>6.1380644076347357E-2</v>
      </c>
      <c r="AG699" s="1">
        <f>(Table2[[#This Row],[Close Price]]/Table2[[#This Row],[Current Month Low]])-1</f>
        <v>2.9696969696969555E-2</v>
      </c>
      <c r="AH699" s="1">
        <f>(Table2[[#This Row],[Current Month High]]/Table2[[#This Row],[Close Price]])-1</f>
        <v>0.1440343058942235</v>
      </c>
      <c r="AI699">
        <v>30.496930967796199</v>
      </c>
      <c r="AJ699">
        <v>14.0596528243981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-0.15</v>
      </c>
      <c r="AM699" t="s">
        <v>3120</v>
      </c>
      <c r="AN699">
        <v>-12.2</v>
      </c>
      <c r="AO699" t="s">
        <v>3120</v>
      </c>
      <c r="AP699">
        <v>-5.7184842019140002E-2</v>
      </c>
      <c r="AQ699">
        <f>(Table2[[#This Row],[Sharpe Ratio]]-AVERAGE(Table2[Sharpe Ratio]))/_xlfn.STDEV.P(Table2[Sharpe Ratio])</f>
        <v>-1.388281656577508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682</v>
      </c>
      <c r="AT699">
        <f>_xlfn.RANK.AVG(Table2[[#This Row],[6M Return vs Nifty Z-Score]],Table2[6M Return vs Nifty Z-Score])</f>
        <v>593</v>
      </c>
      <c r="AU699">
        <f>_xlfn.RANK.AVG(Table2[[#This Row],[Sharpe Ratio Z-Score]],Table2[Sharpe Ratio Z-Score])</f>
        <v>674</v>
      </c>
      <c r="AV699">
        <f>(Table2[[#This Row],[Rank 1Y]]+Table2[[#This Row],[Rank 6M]]+Table2[[#This Row],[Rank Sharpe]])/3</f>
        <v>649.66666666666663</v>
      </c>
    </row>
    <row r="700" spans="1:48" x14ac:dyDescent="0.3">
      <c r="A700" t="s">
        <v>2035</v>
      </c>
      <c r="B700" t="s">
        <v>2036</v>
      </c>
      <c r="C700" t="s">
        <v>3088</v>
      </c>
      <c r="D700" t="s">
        <v>1164</v>
      </c>
      <c r="E700">
        <v>3015.4826354500001</v>
      </c>
      <c r="F700">
        <v>417.1</v>
      </c>
      <c r="G700">
        <v>-59.5162909814023</v>
      </c>
      <c r="H700">
        <f>(Table2[[#This Row],[1Y Return vs Nifty]]-AVERAGE(Table2[1Y Return vs Nifty]))/_xlfn.STDEV.P(Table2[1Y Return vs Nifty])</f>
        <v>-1.4138266092831324</v>
      </c>
      <c r="I700">
        <v>-8.9265910916537603</v>
      </c>
      <c r="J700">
        <f>(Table2[[#This Row],[1M Return vs Nifty]]-AVERAGE(Table2[1M Return vs Nifty]))/_xlfn.STDEV.P(Table2[1M Return vs Nifty])</f>
        <v>-0.71410834190780548</v>
      </c>
      <c r="K700">
        <v>-21.615242030102898</v>
      </c>
      <c r="L700">
        <f>(Table2[[#This Row],[6M Return vs Nifty]]-AVERAGE(Table2[6M Return vs Nifty]))/_xlfn.STDEV.P(Table2[6M Return vs Nifty])</f>
        <v>-0.93295342199408926</v>
      </c>
      <c r="M700">
        <v>-3.3667488356351898</v>
      </c>
      <c r="N700">
        <f>(Table2[[#This Row],[1W Return vs Nifty]]-AVERAGE(Table2[1W Return vs Nifty]))/_xlfn.STDEV.P(Table2[1W Return vs Nifty])</f>
        <v>-0.52497014660588015</v>
      </c>
      <c r="O700">
        <v>433.63</v>
      </c>
      <c r="P700">
        <v>425.71112492002101</v>
      </c>
      <c r="Q700">
        <v>432.160842745732</v>
      </c>
      <c r="R700">
        <v>31.626552823771899</v>
      </c>
      <c r="S700" s="1">
        <f>(Table2[[#This Row],[Close Price]]-Table2[[#This Row],[20D EMA]])/Table2[[#This Row],[20D EMA]]</f>
        <v>-3.8120056269169506E-2</v>
      </c>
      <c r="T700" s="1">
        <f>(Table2[[#This Row],[Close Price]]-Table2[[#This Row],[50D EMA]])/Table2[[#This Row],[50D EMA]]</f>
        <v>-2.0227624828077419E-2</v>
      </c>
      <c r="U700" s="1">
        <f>(Table2[[#This Row],[Close Price]]-Table2[[#This Row],[200D EMA]])/Table2[[#This Row],[200D EMA]]</f>
        <v>-3.4850086486417825E-2</v>
      </c>
      <c r="V700">
        <v>0.50562290984786795</v>
      </c>
      <c r="W700">
        <v>412.6</v>
      </c>
      <c r="X700">
        <v>422.15</v>
      </c>
      <c r="Y700">
        <v>412.6</v>
      </c>
      <c r="Z700">
        <v>443.45</v>
      </c>
      <c r="AA700">
        <v>412.6</v>
      </c>
      <c r="AB700">
        <v>453.8</v>
      </c>
      <c r="AC700" s="1">
        <f>(Table2[[#This Row],[Close Price]]/Table2[[#This Row],[Day Low]])-1</f>
        <v>1.0906446921958413E-2</v>
      </c>
      <c r="AD700" s="1">
        <f>(Table2[[#This Row],[Day High]]/Table2[[#This Row],[Close Price]])-1</f>
        <v>1.2107408295372712E-2</v>
      </c>
      <c r="AE700" s="1">
        <f>(Table2[[#This Row],[Close Price]]/Table2[[#This Row],[Current Week Low]])-1</f>
        <v>1.0906446921958413E-2</v>
      </c>
      <c r="AF700" s="1">
        <f>(Table2[[#This Row],[Current Week High]]/Table2[[#This Row],[Close Price]])-1</f>
        <v>6.3174298729321343E-2</v>
      </c>
      <c r="AG700" s="1">
        <f>(Table2[[#This Row],[Close Price]]/Table2[[#This Row],[Current Month Low]])-1</f>
        <v>1.0906446921958413E-2</v>
      </c>
      <c r="AH700" s="1">
        <f>(Table2[[#This Row],[Current Month High]]/Table2[[#This Row],[Close Price]])-1</f>
        <v>8.79884919683529E-2</v>
      </c>
      <c r="AI700">
        <v>59.218412850635303</v>
      </c>
      <c r="AJ700">
        <v>32.412698412698397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0.01</v>
      </c>
      <c r="AM700" t="s">
        <v>3121</v>
      </c>
      <c r="AN700">
        <v>-6.6</v>
      </c>
      <c r="AO700" t="s">
        <v>3120</v>
      </c>
      <c r="AP700">
        <v>-8.6813256689770007E-3</v>
      </c>
      <c r="AQ700">
        <f>(Table2[[#This Row],[Sharpe Ratio]]-AVERAGE(Table2[Sharpe Ratio]))/_xlfn.STDEV.P(Table2[Sharpe Ratio])</f>
        <v>-0.82404574191047264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728</v>
      </c>
      <c r="AT700">
        <f>_xlfn.RANK.AVG(Table2[[#This Row],[6M Return vs Nifty Z-Score]],Table2[6M Return vs Nifty Z-Score])</f>
        <v>632</v>
      </c>
      <c r="AU700">
        <f>_xlfn.RANK.AVG(Table2[[#This Row],[Sharpe Ratio Z-Score]],Table2[Sharpe Ratio Z-Score])</f>
        <v>589</v>
      </c>
      <c r="AV700">
        <f>(Table2[[#This Row],[Rank 1Y]]+Table2[[#This Row],[Rank 6M]]+Table2[[#This Row],[Rank Sharpe]])/3</f>
        <v>649.66666666666663</v>
      </c>
    </row>
    <row r="701" spans="1:48" x14ac:dyDescent="0.3">
      <c r="A701" t="s">
        <v>1068</v>
      </c>
      <c r="B701" t="s">
        <v>1069</v>
      </c>
      <c r="C701" t="s">
        <v>3085</v>
      </c>
      <c r="D701" t="s">
        <v>83</v>
      </c>
      <c r="E701">
        <v>11930.801290964901</v>
      </c>
      <c r="F701">
        <v>334.05</v>
      </c>
      <c r="G701">
        <v>-30.833856413440099</v>
      </c>
      <c r="H701">
        <f>(Table2[[#This Row],[1Y Return vs Nifty]]-AVERAGE(Table2[1Y Return vs Nifty]))/_xlfn.STDEV.P(Table2[1Y Return vs Nifty])</f>
        <v>-0.97775326955884456</v>
      </c>
      <c r="I701">
        <v>-7.0847175102061897</v>
      </c>
      <c r="J701">
        <f>(Table2[[#This Row],[1M Return vs Nifty]]-AVERAGE(Table2[1M Return vs Nifty]))/_xlfn.STDEV.P(Table2[1M Return vs Nifty])</f>
        <v>-0.54115727369794153</v>
      </c>
      <c r="K701">
        <v>-16.137277402537599</v>
      </c>
      <c r="L701">
        <f>(Table2[[#This Row],[6M Return vs Nifty]]-AVERAGE(Table2[6M Return vs Nifty]))/_xlfn.STDEV.P(Table2[6M Return vs Nifty])</f>
        <v>-0.74597701130627658</v>
      </c>
      <c r="M701">
        <v>-1.7619708319690801</v>
      </c>
      <c r="N701">
        <f>(Table2[[#This Row],[1W Return vs Nifty]]-AVERAGE(Table2[1W Return vs Nifty]))/_xlfn.STDEV.P(Table2[1W Return vs Nifty])</f>
        <v>-0.2069842425770537</v>
      </c>
      <c r="O701">
        <v>342.15</v>
      </c>
      <c r="P701">
        <v>342.94782315702003</v>
      </c>
      <c r="Q701">
        <v>342.53293500721298</v>
      </c>
      <c r="R701">
        <v>40.647395924089402</v>
      </c>
      <c r="S701" s="1">
        <f>(Table2[[#This Row],[Close Price]]-Table2[[#This Row],[20D EMA]])/Table2[[#This Row],[20D EMA]]</f>
        <v>-2.3673827268741683E-2</v>
      </c>
      <c r="T701" s="1">
        <f>(Table2[[#This Row],[Close Price]]-Table2[[#This Row],[50D EMA]])/Table2[[#This Row],[50D EMA]]</f>
        <v>-2.5945122132896903E-2</v>
      </c>
      <c r="U701" s="1">
        <f>(Table2[[#This Row],[Close Price]]-Table2[[#This Row],[200D EMA]])/Table2[[#This Row],[200D EMA]]</f>
        <v>-2.4765312004331325E-2</v>
      </c>
      <c r="V701">
        <v>1.1695506817315</v>
      </c>
      <c r="W701">
        <v>332</v>
      </c>
      <c r="X701">
        <v>335.85</v>
      </c>
      <c r="Y701">
        <v>323.95</v>
      </c>
      <c r="Z701">
        <v>337</v>
      </c>
      <c r="AA701">
        <v>323.95</v>
      </c>
      <c r="AB701">
        <v>351</v>
      </c>
      <c r="AC701" s="1">
        <f>(Table2[[#This Row],[Close Price]]/Table2[[#This Row],[Day Low]])-1</f>
        <v>6.1746987951807331E-3</v>
      </c>
      <c r="AD701" s="1">
        <f>(Table2[[#This Row],[Day High]]/Table2[[#This Row],[Close Price]])-1</f>
        <v>5.3884149079479471E-3</v>
      </c>
      <c r="AE701" s="1">
        <f>(Table2[[#This Row],[Close Price]]/Table2[[#This Row],[Current Week Low]])-1</f>
        <v>3.1177650872048268E-2</v>
      </c>
      <c r="AF701" s="1">
        <f>(Table2[[#This Row],[Current Week High]]/Table2[[#This Row],[Close Price]])-1</f>
        <v>8.8310133213589381E-3</v>
      </c>
      <c r="AG701" s="1">
        <f>(Table2[[#This Row],[Close Price]]/Table2[[#This Row],[Current Month Low]])-1</f>
        <v>3.1177650872048268E-2</v>
      </c>
      <c r="AH701" s="1">
        <f>(Table2[[#This Row],[Current Month High]]/Table2[[#This Row],[Close Price]])-1</f>
        <v>5.0740907049842798E-2</v>
      </c>
      <c r="AI701">
        <v>19.1438407424038</v>
      </c>
      <c r="AJ701">
        <v>14.675592173017501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-0.01</v>
      </c>
      <c r="AM701" t="s">
        <v>3120</v>
      </c>
      <c r="AN701">
        <v>-3.26</v>
      </c>
      <c r="AO701" t="s">
        <v>3120</v>
      </c>
      <c r="AP701">
        <v>-0.112036083428458</v>
      </c>
      <c r="AQ701">
        <f>(Table2[[#This Row],[Sharpe Ratio]]-AVERAGE(Table2[Sharpe Ratio]))/_xlfn.STDEV.P(Table2[Sharpe Ratio])</f>
        <v>-2.0263599382381097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654</v>
      </c>
      <c r="AT701">
        <f>_xlfn.RANK.AVG(Table2[[#This Row],[6M Return vs Nifty Z-Score]],Table2[6M Return vs Nifty Z-Score])</f>
        <v>573</v>
      </c>
      <c r="AU701">
        <f>_xlfn.RANK.AVG(Table2[[#This Row],[Sharpe Ratio Z-Score]],Table2[Sharpe Ratio Z-Score])</f>
        <v>724</v>
      </c>
      <c r="AV701">
        <f>(Table2[[#This Row],[Rank 1Y]]+Table2[[#This Row],[Rank 6M]]+Table2[[#This Row],[Rank Sharpe]])/3</f>
        <v>650.33333333333337</v>
      </c>
    </row>
    <row r="702" spans="1:48" x14ac:dyDescent="0.3">
      <c r="A702" t="s">
        <v>383</v>
      </c>
      <c r="B702" t="s">
        <v>384</v>
      </c>
      <c r="C702" t="s">
        <v>3088</v>
      </c>
      <c r="D702" t="s">
        <v>98</v>
      </c>
      <c r="E702">
        <v>61979.546945085</v>
      </c>
      <c r="F702">
        <v>531.65</v>
      </c>
      <c r="G702">
        <v>-32.795210005852503</v>
      </c>
      <c r="H702">
        <f>(Table2[[#This Row],[1Y Return vs Nifty]]-AVERAGE(Table2[1Y Return vs Nifty]))/_xlfn.STDEV.P(Table2[1Y Return vs Nifty])</f>
        <v>-1.0075727051927656</v>
      </c>
      <c r="I702">
        <v>1.84068333300118</v>
      </c>
      <c r="J702">
        <f>(Table2[[#This Row],[1M Return vs Nifty]]-AVERAGE(Table2[1M Return vs Nifty]))/_xlfn.STDEV.P(Table2[1M Return vs Nifty])</f>
        <v>0.29693369279539322</v>
      </c>
      <c r="K702">
        <v>-15.9016207161298</v>
      </c>
      <c r="L702">
        <f>(Table2[[#This Row],[6M Return vs Nifty]]-AVERAGE(Table2[6M Return vs Nifty]))/_xlfn.STDEV.P(Table2[6M Return vs Nifty])</f>
        <v>-0.73793346879097965</v>
      </c>
      <c r="M702">
        <v>-3.5158135954502399</v>
      </c>
      <c r="N702">
        <f>(Table2[[#This Row],[1W Return vs Nifty]]-AVERAGE(Table2[1W Return vs Nifty]))/_xlfn.STDEV.P(Table2[1W Return vs Nifty])</f>
        <v>-0.55450724912120775</v>
      </c>
      <c r="O702">
        <v>532.49</v>
      </c>
      <c r="P702">
        <v>522.75096484557002</v>
      </c>
      <c r="Q702">
        <v>535.10466123831804</v>
      </c>
      <c r="R702">
        <v>46.3952363581719</v>
      </c>
      <c r="S702" s="1">
        <f>(Table2[[#This Row],[Close Price]]-Table2[[#This Row],[20D EMA]])/Table2[[#This Row],[20D EMA]]</f>
        <v>-1.5774944130406802E-3</v>
      </c>
      <c r="T702" s="1">
        <f>(Table2[[#This Row],[Close Price]]-Table2[[#This Row],[50D EMA]])/Table2[[#This Row],[50D EMA]]</f>
        <v>1.7023469592368685E-2</v>
      </c>
      <c r="U702" s="1">
        <f>(Table2[[#This Row],[Close Price]]-Table2[[#This Row],[200D EMA]])/Table2[[#This Row],[200D EMA]]</f>
        <v>-6.4560477390038559E-3</v>
      </c>
      <c r="V702">
        <v>0.466206961016085</v>
      </c>
      <c r="W702">
        <v>514.79999999999995</v>
      </c>
      <c r="X702">
        <v>536.95000000000005</v>
      </c>
      <c r="Y702">
        <v>514.79999999999995</v>
      </c>
      <c r="Z702">
        <v>549.65</v>
      </c>
      <c r="AA702">
        <v>514.79999999999995</v>
      </c>
      <c r="AB702">
        <v>558</v>
      </c>
      <c r="AC702" s="1">
        <f>(Table2[[#This Row],[Close Price]]/Table2[[#This Row],[Day Low]])-1</f>
        <v>3.2731157731157756E-2</v>
      </c>
      <c r="AD702" s="1">
        <f>(Table2[[#This Row],[Day High]]/Table2[[#This Row],[Close Price]])-1</f>
        <v>9.9689645443432617E-3</v>
      </c>
      <c r="AE702" s="1">
        <f>(Table2[[#This Row],[Close Price]]/Table2[[#This Row],[Current Week Low]])-1</f>
        <v>3.2731157731157756E-2</v>
      </c>
      <c r="AF702" s="1">
        <f>(Table2[[#This Row],[Current Week High]]/Table2[[#This Row],[Close Price]])-1</f>
        <v>3.3856860716636961E-2</v>
      </c>
      <c r="AG702" s="1">
        <f>(Table2[[#This Row],[Close Price]]/Table2[[#This Row],[Current Month Low]])-1</f>
        <v>3.2731157731157756E-2</v>
      </c>
      <c r="AH702" s="1">
        <f>(Table2[[#This Row],[Current Month High]]/Table2[[#This Row],[Close Price]])-1</f>
        <v>4.9562682215743559E-2</v>
      </c>
      <c r="AI702">
        <v>27.856672622966201</v>
      </c>
      <c r="AJ702">
        <v>21.104783599088801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7.0000000000000007E-2</v>
      </c>
      <c r="AM702" t="s">
        <v>3121</v>
      </c>
      <c r="AN702">
        <v>0.32</v>
      </c>
      <c r="AO702" t="s">
        <v>3121</v>
      </c>
      <c r="AP702">
        <v>-0.10359636233328599</v>
      </c>
      <c r="AQ702">
        <f>(Table2[[#This Row],[Sharpe Ratio]]-AVERAGE(Table2[Sharpe Ratio]))/_xlfn.STDEV.P(Table2[Sharpe Ratio])</f>
        <v>-1.9281816181903293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664</v>
      </c>
      <c r="AT702">
        <f>_xlfn.RANK.AVG(Table2[[#This Row],[6M Return vs Nifty Z-Score]],Table2[6M Return vs Nifty Z-Score])</f>
        <v>570</v>
      </c>
      <c r="AU702">
        <f>_xlfn.RANK.AVG(Table2[[#This Row],[Sharpe Ratio Z-Score]],Table2[Sharpe Ratio Z-Score])</f>
        <v>719</v>
      </c>
      <c r="AV702">
        <f>(Table2[[#This Row],[Rank 1Y]]+Table2[[#This Row],[Rank 6M]]+Table2[[#This Row],[Rank Sharpe]])/3</f>
        <v>651</v>
      </c>
    </row>
    <row r="703" spans="1:48" x14ac:dyDescent="0.3">
      <c r="A703" t="s">
        <v>1917</v>
      </c>
      <c r="B703" t="s">
        <v>1918</v>
      </c>
      <c r="C703" t="s">
        <v>3088</v>
      </c>
      <c r="D703" t="s">
        <v>1481</v>
      </c>
      <c r="E703">
        <v>3505.9349999999999</v>
      </c>
      <c r="F703">
        <v>315.85000000000002</v>
      </c>
      <c r="G703">
        <v>-53.913365409792199</v>
      </c>
      <c r="H703">
        <f>(Table2[[#This Row],[1Y Return vs Nifty]]-AVERAGE(Table2[1Y Return vs Nifty]))/_xlfn.STDEV.P(Table2[1Y Return vs Nifty])</f>
        <v>-1.3286425409485798</v>
      </c>
      <c r="I703">
        <v>-7.5315447191685196</v>
      </c>
      <c r="J703">
        <f>(Table2[[#This Row],[1M Return vs Nifty]]-AVERAGE(Table2[1M Return vs Nifty]))/_xlfn.STDEV.P(Table2[1M Return vs Nifty])</f>
        <v>-0.58311413972483328</v>
      </c>
      <c r="K703">
        <v>-23.739534508677401</v>
      </c>
      <c r="L703">
        <f>(Table2[[#This Row],[6M Return vs Nifty]]-AVERAGE(Table2[6M Return vs Nifty]))/_xlfn.STDEV.P(Table2[6M Return vs Nifty])</f>
        <v>-1.0054607508834164</v>
      </c>
      <c r="M703">
        <v>0.62615965235287796</v>
      </c>
      <c r="N703">
        <f>(Table2[[#This Row],[1W Return vs Nifty]]-AVERAGE(Table2[1W Return vs Nifty]))/_xlfn.STDEV.P(Table2[1W Return vs Nifty])</f>
        <v>0.2662225369657174</v>
      </c>
      <c r="O703">
        <v>318.51</v>
      </c>
      <c r="P703">
        <v>322.31970324230298</v>
      </c>
      <c r="Q703">
        <v>344.29489442546401</v>
      </c>
      <c r="R703">
        <v>47.539191959443599</v>
      </c>
      <c r="S703" s="1">
        <f>(Table2[[#This Row],[Close Price]]-Table2[[#This Row],[20D EMA]])/Table2[[#This Row],[20D EMA]]</f>
        <v>-8.3513861417222959E-3</v>
      </c>
      <c r="T703" s="1">
        <f>(Table2[[#This Row],[Close Price]]-Table2[[#This Row],[50D EMA]])/Table2[[#This Row],[50D EMA]]</f>
        <v>-2.0072316948738855E-2</v>
      </c>
      <c r="U703" s="1">
        <f>(Table2[[#This Row],[Close Price]]-Table2[[#This Row],[200D EMA]])/Table2[[#This Row],[200D EMA]]</f>
        <v>-8.2617822355254195E-2</v>
      </c>
      <c r="V703">
        <v>0.76688113848997097</v>
      </c>
      <c r="W703">
        <v>312.7</v>
      </c>
      <c r="X703">
        <v>318</v>
      </c>
      <c r="Y703">
        <v>307</v>
      </c>
      <c r="Z703">
        <v>318</v>
      </c>
      <c r="AA703">
        <v>307</v>
      </c>
      <c r="AB703">
        <v>324.60000000000002</v>
      </c>
      <c r="AC703" s="1">
        <f>(Table2[[#This Row],[Close Price]]/Table2[[#This Row],[Day Low]])-1</f>
        <v>1.0073552926127327E-2</v>
      </c>
      <c r="AD703" s="1">
        <f>(Table2[[#This Row],[Day High]]/Table2[[#This Row],[Close Price]])-1</f>
        <v>6.8070286528414403E-3</v>
      </c>
      <c r="AE703" s="1">
        <f>(Table2[[#This Row],[Close Price]]/Table2[[#This Row],[Current Week Low]])-1</f>
        <v>2.882736156351795E-2</v>
      </c>
      <c r="AF703" s="1">
        <f>(Table2[[#This Row],[Current Week High]]/Table2[[#This Row],[Close Price]])-1</f>
        <v>6.8070286528414403E-3</v>
      </c>
      <c r="AG703" s="1">
        <f>(Table2[[#This Row],[Close Price]]/Table2[[#This Row],[Current Month Low]])-1</f>
        <v>2.882736156351795E-2</v>
      </c>
      <c r="AH703" s="1">
        <f>(Table2[[#This Row],[Current Month High]]/Table2[[#This Row],[Close Price]])-1</f>
        <v>2.7703023587145825E-2</v>
      </c>
      <c r="AI703">
        <v>47.760012664239298</v>
      </c>
      <c r="AJ703">
        <v>8.7637741046832005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-7.0000000000000007E-2</v>
      </c>
      <c r="AM703" t="s">
        <v>3120</v>
      </c>
      <c r="AN703">
        <v>0.86</v>
      </c>
      <c r="AO703" t="s">
        <v>3121</v>
      </c>
      <c r="AP703">
        <v>-9.0024464556900004E-3</v>
      </c>
      <c r="AQ703">
        <f>(Table2[[#This Row],[Sharpe Ratio]]-AVERAGE(Table2[Sharpe Ratio]))/_xlfn.STDEV.P(Table2[Sharpe Ratio])</f>
        <v>-0.82778130366854286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723</v>
      </c>
      <c r="AT703">
        <f>_xlfn.RANK.AVG(Table2[[#This Row],[6M Return vs Nifty Z-Score]],Table2[6M Return vs Nifty Z-Score])</f>
        <v>649</v>
      </c>
      <c r="AU703">
        <f>_xlfn.RANK.AVG(Table2[[#This Row],[Sharpe Ratio Z-Score]],Table2[Sharpe Ratio Z-Score])</f>
        <v>591</v>
      </c>
      <c r="AV703">
        <f>(Table2[[#This Row],[Rank 1Y]]+Table2[[#This Row],[Rank 6M]]+Table2[[#This Row],[Rank Sharpe]])/3</f>
        <v>654.33333333333337</v>
      </c>
    </row>
    <row r="704" spans="1:48" x14ac:dyDescent="0.3">
      <c r="A704" t="s">
        <v>2208</v>
      </c>
      <c r="B704" t="s">
        <v>2209</v>
      </c>
      <c r="C704" t="s">
        <v>3082</v>
      </c>
      <c r="D704" t="s">
        <v>1628</v>
      </c>
      <c r="E704">
        <v>2491.6339093500001</v>
      </c>
      <c r="F704">
        <v>602.85</v>
      </c>
      <c r="G704">
        <v>-40.085237509982598</v>
      </c>
      <c r="H704">
        <f>(Table2[[#This Row],[1Y Return vs Nifty]]-AVERAGE(Table2[1Y Return vs Nifty]))/_xlfn.STDEV.P(Table2[1Y Return vs Nifty])</f>
        <v>-1.118406624568592</v>
      </c>
      <c r="I704">
        <v>-11.5523338615625</v>
      </c>
      <c r="J704">
        <f>(Table2[[#This Row],[1M Return vs Nifty]]-AVERAGE(Table2[1M Return vs Nifty]))/_xlfn.STDEV.P(Table2[1M Return vs Nifty])</f>
        <v>-0.96066436045015091</v>
      </c>
      <c r="K704">
        <v>-38.232293540308603</v>
      </c>
      <c r="L704">
        <f>(Table2[[#This Row],[6M Return vs Nifty]]-AVERAGE(Table2[6M Return vs Nifty]))/_xlfn.STDEV.P(Table2[6M Return vs Nifty])</f>
        <v>-1.5001342745242883</v>
      </c>
      <c r="M704">
        <v>-3.4053358988192599</v>
      </c>
      <c r="N704">
        <f>(Table2[[#This Row],[1W Return vs Nifty]]-AVERAGE(Table2[1W Return vs Nifty]))/_xlfn.STDEV.P(Table2[1W Return vs Nifty])</f>
        <v>-0.53261615255958394</v>
      </c>
      <c r="O704">
        <v>632.11</v>
      </c>
      <c r="P704">
        <v>666.28099844696499</v>
      </c>
      <c r="Q704">
        <v>710.99780599817404</v>
      </c>
      <c r="R704">
        <v>20.851972901398199</v>
      </c>
      <c r="S704" s="1">
        <f>(Table2[[#This Row],[Close Price]]-Table2[[#This Row],[20D EMA]])/Table2[[#This Row],[20D EMA]]</f>
        <v>-4.6289411653035059E-2</v>
      </c>
      <c r="T704" s="1">
        <f>(Table2[[#This Row],[Close Price]]-Table2[[#This Row],[50D EMA]])/Table2[[#This Row],[50D EMA]]</f>
        <v>-9.5201572001627446E-2</v>
      </c>
      <c r="U704" s="1">
        <f>(Table2[[#This Row],[Close Price]]-Table2[[#This Row],[200D EMA]])/Table2[[#This Row],[200D EMA]]</f>
        <v>-0.15210708821575711</v>
      </c>
      <c r="V704">
        <v>0.75775533543087203</v>
      </c>
      <c r="W704">
        <v>602</v>
      </c>
      <c r="X704">
        <v>620</v>
      </c>
      <c r="Y704">
        <v>600.45000000000005</v>
      </c>
      <c r="Z704">
        <v>627.70000000000005</v>
      </c>
      <c r="AA704">
        <v>600.45000000000005</v>
      </c>
      <c r="AB704">
        <v>649.54999999999995</v>
      </c>
      <c r="AC704" s="1">
        <f>(Table2[[#This Row],[Close Price]]/Table2[[#This Row],[Day Low]])-1</f>
        <v>1.4119601328903553E-3</v>
      </c>
      <c r="AD704" s="1">
        <f>(Table2[[#This Row],[Day High]]/Table2[[#This Row],[Close Price]])-1</f>
        <v>2.8448204362610863E-2</v>
      </c>
      <c r="AE704" s="1">
        <f>(Table2[[#This Row],[Close Price]]/Table2[[#This Row],[Current Week Low]])-1</f>
        <v>3.9970022483137857E-3</v>
      </c>
      <c r="AF704" s="1">
        <f>(Table2[[#This Row],[Current Week High]]/Table2[[#This Row],[Close Price]])-1</f>
        <v>4.1220867545824103E-2</v>
      </c>
      <c r="AG704" s="1">
        <f>(Table2[[#This Row],[Close Price]]/Table2[[#This Row],[Current Month Low]])-1</f>
        <v>3.9970022483137857E-3</v>
      </c>
      <c r="AH704" s="1">
        <f>(Table2[[#This Row],[Current Month High]]/Table2[[#This Row],[Close Price]])-1</f>
        <v>7.7465372812473898E-2</v>
      </c>
      <c r="AI704">
        <v>50.120262088413298</v>
      </c>
      <c r="AJ704">
        <v>0.39970022483137801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-0.26</v>
      </c>
      <c r="AM704" t="s">
        <v>3120</v>
      </c>
      <c r="AN704">
        <v>-5.85</v>
      </c>
      <c r="AO704" t="s">
        <v>3120</v>
      </c>
      <c r="AQ704">
        <f>(Table2[[#This Row],[Sharpe Ratio]]-AVERAGE(Table2[Sharpe Ratio]))/_xlfn.STDEV.P(Table2[Sharpe Ratio])</f>
        <v>-0.72305686320743012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696</v>
      </c>
      <c r="AT704">
        <f>_xlfn.RANK.AVG(Table2[[#This Row],[6M Return vs Nifty Z-Score]],Table2[6M Return vs Nifty Z-Score])</f>
        <v>719</v>
      </c>
      <c r="AU704">
        <f>_xlfn.RANK.AVG(Table2[[#This Row],[Sharpe Ratio Z-Score]],Table2[Sharpe Ratio Z-Score])</f>
        <v>548.5</v>
      </c>
      <c r="AV704">
        <f>(Table2[[#This Row],[Rank 1Y]]+Table2[[#This Row],[Rank 6M]]+Table2[[#This Row],[Rank Sharpe]])/3</f>
        <v>654.5</v>
      </c>
    </row>
    <row r="705" spans="1:48" x14ac:dyDescent="0.3">
      <c r="A705" t="s">
        <v>2180</v>
      </c>
      <c r="B705" t="s">
        <v>2181</v>
      </c>
      <c r="C705" t="s">
        <v>3078</v>
      </c>
      <c r="D705" t="s">
        <v>372</v>
      </c>
      <c r="E705">
        <v>2586.4758620500002</v>
      </c>
      <c r="F705">
        <v>51.65</v>
      </c>
      <c r="G705">
        <v>-39.230025565149298</v>
      </c>
      <c r="H705">
        <f>(Table2[[#This Row],[1Y Return vs Nifty]]-AVERAGE(Table2[1Y Return vs Nifty]))/_xlfn.STDEV.P(Table2[1Y Return vs Nifty])</f>
        <v>-1.1054044113822632</v>
      </c>
      <c r="I705">
        <v>-3.59703697111516</v>
      </c>
      <c r="J705">
        <f>(Table2[[#This Row],[1M Return vs Nifty]]-AVERAGE(Table2[1M Return vs Nifty]))/_xlfn.STDEV.P(Table2[1M Return vs Nifty])</f>
        <v>-0.21366570159097839</v>
      </c>
      <c r="K705">
        <v>-44.570907749138101</v>
      </c>
      <c r="L705">
        <f>(Table2[[#This Row],[6M Return vs Nifty]]-AVERAGE(Table2[6M Return vs Nifty]))/_xlfn.STDEV.P(Table2[6M Return vs Nifty])</f>
        <v>-1.7164867729573536</v>
      </c>
      <c r="M705">
        <v>-1.62151062639483</v>
      </c>
      <c r="N705">
        <f>(Table2[[#This Row],[1W Return vs Nifty]]-AVERAGE(Table2[1W Return vs Nifty]))/_xlfn.STDEV.P(Table2[1W Return vs Nifty])</f>
        <v>-0.17915212788731644</v>
      </c>
      <c r="O705">
        <v>52.42</v>
      </c>
      <c r="P705">
        <v>53.715978980298502</v>
      </c>
      <c r="Q705">
        <v>60.507182288608099</v>
      </c>
      <c r="R705">
        <v>43.629592012593697</v>
      </c>
      <c r="S705" s="1">
        <f>(Table2[[#This Row],[Close Price]]-Table2[[#This Row],[20D EMA]])/Table2[[#This Row],[20D EMA]]</f>
        <v>-1.4689049980923371E-2</v>
      </c>
      <c r="T705" s="1">
        <f>(Table2[[#This Row],[Close Price]]-Table2[[#This Row],[50D EMA]])/Table2[[#This Row],[50D EMA]]</f>
        <v>-3.8461162200101491E-2</v>
      </c>
      <c r="U705" s="1">
        <f>(Table2[[#This Row],[Close Price]]-Table2[[#This Row],[200D EMA]])/Table2[[#This Row],[200D EMA]]</f>
        <v>-0.14638232939621904</v>
      </c>
      <c r="V705">
        <v>0.93259083106171703</v>
      </c>
      <c r="W705">
        <v>51.5</v>
      </c>
      <c r="X705">
        <v>52.79</v>
      </c>
      <c r="Y705">
        <v>49</v>
      </c>
      <c r="Z705">
        <v>52.79</v>
      </c>
      <c r="AA705">
        <v>49</v>
      </c>
      <c r="AB705">
        <v>54</v>
      </c>
      <c r="AC705" s="1">
        <f>(Table2[[#This Row],[Close Price]]/Table2[[#This Row],[Day Low]])-1</f>
        <v>2.9126213592232109E-3</v>
      </c>
      <c r="AD705" s="1">
        <f>(Table2[[#This Row],[Day High]]/Table2[[#This Row],[Close Price]])-1</f>
        <v>2.2071636011616658E-2</v>
      </c>
      <c r="AE705" s="1">
        <f>(Table2[[#This Row],[Close Price]]/Table2[[#This Row],[Current Week Low]])-1</f>
        <v>5.4081632653061096E-2</v>
      </c>
      <c r="AF705" s="1">
        <f>(Table2[[#This Row],[Current Week High]]/Table2[[#This Row],[Close Price]])-1</f>
        <v>2.2071636011616658E-2</v>
      </c>
      <c r="AG705" s="1">
        <f>(Table2[[#This Row],[Close Price]]/Table2[[#This Row],[Current Month Low]])-1</f>
        <v>5.4081632653061096E-2</v>
      </c>
      <c r="AH705" s="1">
        <f>(Table2[[#This Row],[Current Month High]]/Table2[[#This Row],[Close Price]])-1</f>
        <v>4.5498547918683574E-2</v>
      </c>
      <c r="AI705">
        <v>62.729912875120903</v>
      </c>
      <c r="AJ705">
        <v>7.3804573804573801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-0.14000000000000001</v>
      </c>
      <c r="AM705" t="s">
        <v>3120</v>
      </c>
      <c r="AN705">
        <v>-1.92</v>
      </c>
      <c r="AO705" t="s">
        <v>3120</v>
      </c>
      <c r="AQ705">
        <f>(Table2[[#This Row],[Sharpe Ratio]]-AVERAGE(Table2[Sharpe Ratio]))/_xlfn.STDEV.P(Table2[Sharpe Ratio])</f>
        <v>-0.72305686320743012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692</v>
      </c>
      <c r="AT705">
        <f>_xlfn.RANK.AVG(Table2[[#This Row],[6M Return vs Nifty Z-Score]],Table2[6M Return vs Nifty Z-Score])</f>
        <v>724</v>
      </c>
      <c r="AU705">
        <f>_xlfn.RANK.AVG(Table2[[#This Row],[Sharpe Ratio Z-Score]],Table2[Sharpe Ratio Z-Score])</f>
        <v>548.5</v>
      </c>
      <c r="AV705">
        <f>(Table2[[#This Row],[Rank 1Y]]+Table2[[#This Row],[Rank 6M]]+Table2[[#This Row],[Rank Sharpe]])/3</f>
        <v>654.83333333333337</v>
      </c>
    </row>
    <row r="706" spans="1:48" x14ac:dyDescent="0.3">
      <c r="A706" t="s">
        <v>310</v>
      </c>
      <c r="B706" t="s">
        <v>311</v>
      </c>
      <c r="C706" t="s">
        <v>3085</v>
      </c>
      <c r="D706" t="s">
        <v>83</v>
      </c>
      <c r="E706">
        <v>87663.950185680005</v>
      </c>
      <c r="F706">
        <v>24296.6</v>
      </c>
      <c r="G706">
        <v>-24.259443924955701</v>
      </c>
      <c r="H706">
        <f>(Table2[[#This Row],[1Y Return vs Nifty]]-AVERAGE(Table2[1Y Return vs Nifty]))/_xlfn.STDEV.P(Table2[1Y Return vs Nifty])</f>
        <v>-0.8777992017203784</v>
      </c>
      <c r="I706">
        <v>-11.354407148705</v>
      </c>
      <c r="J706">
        <f>(Table2[[#This Row],[1M Return vs Nifty]]-AVERAGE(Table2[1M Return vs Nifty]))/_xlfn.STDEV.P(Table2[1M Return vs Nifty])</f>
        <v>-0.94207913464487703</v>
      </c>
      <c r="K706">
        <v>-23.9320656762428</v>
      </c>
      <c r="L706">
        <f>(Table2[[#This Row],[6M Return vs Nifty]]-AVERAGE(Table2[6M Return vs Nifty]))/_xlfn.STDEV.P(Table2[6M Return vs Nifty])</f>
        <v>-1.0120323133348723</v>
      </c>
      <c r="M706">
        <v>-10.815506411648901</v>
      </c>
      <c r="N706">
        <f>(Table2[[#This Row],[1W Return vs Nifty]]-AVERAGE(Table2[1W Return vs Nifty]))/_xlfn.STDEV.P(Table2[1W Return vs Nifty])</f>
        <v>-2.0009374805855531</v>
      </c>
      <c r="O706">
        <v>26607.57</v>
      </c>
      <c r="P706">
        <v>26802.443364174898</v>
      </c>
      <c r="Q706">
        <v>26300.857579986499</v>
      </c>
      <c r="R706">
        <v>16.907728788053401</v>
      </c>
      <c r="S706" s="1">
        <f>(Table2[[#This Row],[Close Price]]-Table2[[#This Row],[20D EMA]])/Table2[[#This Row],[20D EMA]]</f>
        <v>-8.6853853997189562E-2</v>
      </c>
      <c r="T706" s="1">
        <f>(Table2[[#This Row],[Close Price]]-Table2[[#This Row],[50D EMA]])/Table2[[#This Row],[50D EMA]]</f>
        <v>-9.3493094272304275E-2</v>
      </c>
      <c r="U706" s="1">
        <f>(Table2[[#This Row],[Close Price]]-Table2[[#This Row],[200D EMA]])/Table2[[#This Row],[200D EMA]]</f>
        <v>-7.6205027683645954E-2</v>
      </c>
      <c r="V706">
        <v>1.8746022899819601</v>
      </c>
      <c r="W706">
        <v>23850</v>
      </c>
      <c r="X706">
        <v>24575</v>
      </c>
      <c r="Y706">
        <v>23850</v>
      </c>
      <c r="Z706">
        <v>27092.6</v>
      </c>
      <c r="AA706">
        <v>23850</v>
      </c>
      <c r="AB706">
        <v>27899.8</v>
      </c>
      <c r="AC706" s="1">
        <f>(Table2[[#This Row],[Close Price]]/Table2[[#This Row],[Day Low]])-1</f>
        <v>1.8725366876310101E-2</v>
      </c>
      <c r="AD706" s="1">
        <f>(Table2[[#This Row],[Day High]]/Table2[[#This Row],[Close Price]])-1</f>
        <v>1.145839335544907E-2</v>
      </c>
      <c r="AE706" s="1">
        <f>(Table2[[#This Row],[Close Price]]/Table2[[#This Row],[Current Week Low]])-1</f>
        <v>1.8725366876310101E-2</v>
      </c>
      <c r="AF706" s="1">
        <f>(Table2[[#This Row],[Current Week High]]/Table2[[#This Row],[Close Price]])-1</f>
        <v>0.1150778298198103</v>
      </c>
      <c r="AG706" s="1">
        <f>(Table2[[#This Row],[Close Price]]/Table2[[#This Row],[Current Month Low]])-1</f>
        <v>1.8725366876310101E-2</v>
      </c>
      <c r="AH706" s="1">
        <f>(Table2[[#This Row],[Current Month High]]/Table2[[#This Row],[Close Price]])-1</f>
        <v>0.14830058526707446</v>
      </c>
      <c r="AI706">
        <v>26.5104994114402</v>
      </c>
      <c r="AJ706">
        <v>3.6058163830966699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</v>
      </c>
      <c r="AM706" t="s">
        <v>3120</v>
      </c>
      <c r="AN706">
        <v>-11.82</v>
      </c>
      <c r="AO706" t="s">
        <v>3120</v>
      </c>
      <c r="AP706">
        <v>-6.6900444845445994E-2</v>
      </c>
      <c r="AQ706">
        <f>(Table2[[#This Row],[Sharpe Ratio]]-AVERAGE(Table2[Sharpe Ratio]))/_xlfn.STDEV.P(Table2[Sharpe Ratio])</f>
        <v>-1.5013021643622795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634</v>
      </c>
      <c r="AT706">
        <f>_xlfn.RANK.AVG(Table2[[#This Row],[6M Return vs Nifty Z-Score]],Table2[6M Return vs Nifty Z-Score])</f>
        <v>651</v>
      </c>
      <c r="AU706">
        <f>_xlfn.RANK.AVG(Table2[[#This Row],[Sharpe Ratio Z-Score]],Table2[Sharpe Ratio Z-Score])</f>
        <v>686</v>
      </c>
      <c r="AV706">
        <f>(Table2[[#This Row],[Rank 1Y]]+Table2[[#This Row],[Rank 6M]]+Table2[[#This Row],[Rank Sharpe]])/3</f>
        <v>657</v>
      </c>
    </row>
    <row r="707" spans="1:48" x14ac:dyDescent="0.3">
      <c r="A707" t="s">
        <v>620</v>
      </c>
      <c r="B707" t="s">
        <v>621</v>
      </c>
      <c r="C707" t="s">
        <v>3084</v>
      </c>
      <c r="D707" t="s">
        <v>393</v>
      </c>
      <c r="E707">
        <v>29480.769931769999</v>
      </c>
      <c r="F707">
        <v>398.7</v>
      </c>
      <c r="G707">
        <v>-29.750991391108201</v>
      </c>
      <c r="H707">
        <f>(Table2[[#This Row],[1Y Return vs Nifty]]-AVERAGE(Table2[1Y Return vs Nifty]))/_xlfn.STDEV.P(Table2[1Y Return vs Nifty])</f>
        <v>-0.96128993323918854</v>
      </c>
      <c r="I707">
        <v>5.1851810798717901</v>
      </c>
      <c r="J707">
        <f>(Table2[[#This Row],[1M Return vs Nifty]]-AVERAGE(Table2[1M Return vs Nifty]))/_xlfn.STDEV.P(Table2[1M Return vs Nifty])</f>
        <v>0.61098046765175995</v>
      </c>
      <c r="K707">
        <v>-21.356541486340799</v>
      </c>
      <c r="L707">
        <f>(Table2[[#This Row],[6M Return vs Nifty]]-AVERAGE(Table2[6M Return vs Nifty]))/_xlfn.STDEV.P(Table2[6M Return vs Nifty])</f>
        <v>-0.92412333593033147</v>
      </c>
      <c r="M707">
        <v>3.8917984885324999</v>
      </c>
      <c r="N707">
        <f>(Table2[[#This Row],[1W Return vs Nifty]]-AVERAGE(Table2[1W Return vs Nifty]))/_xlfn.STDEV.P(Table2[1W Return vs Nifty])</f>
        <v>0.91330712759566035</v>
      </c>
      <c r="O707">
        <v>399.72</v>
      </c>
      <c r="P707">
        <v>401.49352762611102</v>
      </c>
      <c r="Q707">
        <v>414.90108677108901</v>
      </c>
      <c r="R707">
        <v>45.769292580449097</v>
      </c>
      <c r="S707" s="1">
        <f>(Table2[[#This Row],[Close Price]]-Table2[[#This Row],[20D EMA]])/Table2[[#This Row],[20D EMA]]</f>
        <v>-2.5517862503753592E-3</v>
      </c>
      <c r="T707" s="1">
        <f>(Table2[[#This Row],[Close Price]]-Table2[[#This Row],[50D EMA]])/Table2[[#This Row],[50D EMA]]</f>
        <v>-6.9578397505637712E-3</v>
      </c>
      <c r="U707" s="1">
        <f>(Table2[[#This Row],[Close Price]]-Table2[[#This Row],[200D EMA]])/Table2[[#This Row],[200D EMA]]</f>
        <v>-3.9048070221198425E-2</v>
      </c>
      <c r="V707">
        <v>2.0162323839070599</v>
      </c>
      <c r="W707">
        <v>395.05</v>
      </c>
      <c r="X707">
        <v>413.55</v>
      </c>
      <c r="Y707">
        <v>395.05</v>
      </c>
      <c r="Z707">
        <v>425.6</v>
      </c>
      <c r="AA707">
        <v>395.05</v>
      </c>
      <c r="AB707">
        <v>425.6</v>
      </c>
      <c r="AC707" s="1">
        <f>(Table2[[#This Row],[Close Price]]/Table2[[#This Row],[Day Low]])-1</f>
        <v>9.2393367928109704E-3</v>
      </c>
      <c r="AD707" s="1">
        <f>(Table2[[#This Row],[Day High]]/Table2[[#This Row],[Close Price]])-1</f>
        <v>3.724604966139955E-2</v>
      </c>
      <c r="AE707" s="1">
        <f>(Table2[[#This Row],[Close Price]]/Table2[[#This Row],[Current Week Low]])-1</f>
        <v>9.2393367928109704E-3</v>
      </c>
      <c r="AF707" s="1">
        <f>(Table2[[#This Row],[Current Week High]]/Table2[[#This Row],[Close Price]])-1</f>
        <v>6.7469275144218743E-2</v>
      </c>
      <c r="AG707" s="1">
        <f>(Table2[[#This Row],[Close Price]]/Table2[[#This Row],[Current Month Low]])-1</f>
        <v>9.2393367928109704E-3</v>
      </c>
      <c r="AH707" s="1">
        <f>(Table2[[#This Row],[Current Month High]]/Table2[[#This Row],[Close Price]])-1</f>
        <v>6.7469275144218743E-2</v>
      </c>
      <c r="AI707">
        <v>22.3977928266867</v>
      </c>
      <c r="AJ707">
        <v>12.5635234330886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-0.06</v>
      </c>
      <c r="AM707" t="s">
        <v>3120</v>
      </c>
      <c r="AN707">
        <v>4.18</v>
      </c>
      <c r="AO707" t="s">
        <v>3121</v>
      </c>
      <c r="AP707">
        <v>-7.2866106056973995E-2</v>
      </c>
      <c r="AQ707">
        <f>(Table2[[#This Row],[Sharpe Ratio]]-AVERAGE(Table2[Sharpe Ratio]))/_xlfn.STDEV.P(Table2[Sharpe Ratio])</f>
        <v>-1.5707000258694657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649</v>
      </c>
      <c r="AT707">
        <f>_xlfn.RANK.AVG(Table2[[#This Row],[6M Return vs Nifty Z-Score]],Table2[6M Return vs Nifty Z-Score])</f>
        <v>629</v>
      </c>
      <c r="AU707">
        <f>_xlfn.RANK.AVG(Table2[[#This Row],[Sharpe Ratio Z-Score]],Table2[Sharpe Ratio Z-Score])</f>
        <v>695</v>
      </c>
      <c r="AV707">
        <f>(Table2[[#This Row],[Rank 1Y]]+Table2[[#This Row],[Rank 6M]]+Table2[[#This Row],[Rank Sharpe]])/3</f>
        <v>657.66666666666663</v>
      </c>
    </row>
    <row r="708" spans="1:48" x14ac:dyDescent="0.3">
      <c r="A708" t="s">
        <v>356</v>
      </c>
      <c r="B708" t="s">
        <v>357</v>
      </c>
      <c r="C708" t="s">
        <v>3076</v>
      </c>
      <c r="D708" t="s">
        <v>358</v>
      </c>
      <c r="E708">
        <v>67507.731793319996</v>
      </c>
      <c r="F708">
        <v>709.8</v>
      </c>
      <c r="G708">
        <v>-42.648701781369098</v>
      </c>
      <c r="H708">
        <f>(Table2[[#This Row],[1Y Return vs Nifty]]-AVERAGE(Table2[1Y Return vs Nifty]))/_xlfn.STDEV.P(Table2[1Y Return vs Nifty])</f>
        <v>-1.1573802487718883</v>
      </c>
      <c r="I708">
        <v>-2.4564026102076602</v>
      </c>
      <c r="J708">
        <f>(Table2[[#This Row],[1M Return vs Nifty]]-AVERAGE(Table2[1M Return vs Nifty]))/_xlfn.STDEV.P(Table2[1M Return vs Nifty])</f>
        <v>-0.1065606683558606</v>
      </c>
      <c r="K708">
        <v>-13.064429364308999</v>
      </c>
      <c r="L708">
        <f>(Table2[[#This Row],[6M Return vs Nifty]]-AVERAGE(Table2[6M Return vs Nifty]))/_xlfn.STDEV.P(Table2[6M Return vs Nifty])</f>
        <v>-0.64109314734594447</v>
      </c>
      <c r="M708">
        <v>1.4307435450099899</v>
      </c>
      <c r="N708">
        <f>(Table2[[#This Row],[1W Return vs Nifty]]-AVERAGE(Table2[1W Return vs Nifty]))/_xlfn.STDEV.P(Table2[1W Return vs Nifty])</f>
        <v>0.4256504054242356</v>
      </c>
      <c r="O708">
        <v>718.45</v>
      </c>
      <c r="P708">
        <v>720.82189508930003</v>
      </c>
      <c r="Q708">
        <v>738.76419747273701</v>
      </c>
      <c r="R708">
        <v>43.592940583773498</v>
      </c>
      <c r="S708" s="1">
        <f>(Table2[[#This Row],[Close Price]]-Table2[[#This Row],[20D EMA]])/Table2[[#This Row],[20D EMA]]</f>
        <v>-1.2039807919827531E-2</v>
      </c>
      <c r="T708" s="1">
        <f>(Table2[[#This Row],[Close Price]]-Table2[[#This Row],[50D EMA]])/Table2[[#This Row],[50D EMA]]</f>
        <v>-1.5290732931932666E-2</v>
      </c>
      <c r="U708" s="1">
        <f>(Table2[[#This Row],[Close Price]]-Table2[[#This Row],[200D EMA]])/Table2[[#This Row],[200D EMA]]</f>
        <v>-3.9206282020462876E-2</v>
      </c>
      <c r="V708">
        <v>1.22022978958922</v>
      </c>
      <c r="W708">
        <v>708.5</v>
      </c>
      <c r="X708">
        <v>721.95</v>
      </c>
      <c r="Y708">
        <v>697.45</v>
      </c>
      <c r="Z708">
        <v>721.95</v>
      </c>
      <c r="AA708">
        <v>697.45</v>
      </c>
      <c r="AB708">
        <v>726.25</v>
      </c>
      <c r="AC708" s="1">
        <f>(Table2[[#This Row],[Close Price]]/Table2[[#This Row],[Day Low]])-1</f>
        <v>1.8348623853210455E-3</v>
      </c>
      <c r="AD708" s="1">
        <f>(Table2[[#This Row],[Day High]]/Table2[[#This Row],[Close Price]])-1</f>
        <v>1.7117497886728783E-2</v>
      </c>
      <c r="AE708" s="1">
        <f>(Table2[[#This Row],[Close Price]]/Table2[[#This Row],[Current Week Low]])-1</f>
        <v>1.7707362534948645E-2</v>
      </c>
      <c r="AF708" s="1">
        <f>(Table2[[#This Row],[Current Week High]]/Table2[[#This Row],[Close Price]])-1</f>
        <v>1.7117497886728783E-2</v>
      </c>
      <c r="AG708" s="1">
        <f>(Table2[[#This Row],[Close Price]]/Table2[[#This Row],[Current Month Low]])-1</f>
        <v>1.7707362534948645E-2</v>
      </c>
      <c r="AH708" s="1">
        <f>(Table2[[#This Row],[Current Month High]]/Table2[[#This Row],[Close Price]])-1</f>
        <v>2.3175542406311811E-2</v>
      </c>
      <c r="AI708">
        <v>24.542124542124501</v>
      </c>
      <c r="AJ708">
        <v>9.5454896211127203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-7.0000000000000007E-2</v>
      </c>
      <c r="AM708" t="s">
        <v>3120</v>
      </c>
      <c r="AN708">
        <v>-4.55</v>
      </c>
      <c r="AO708" t="s">
        <v>3120</v>
      </c>
      <c r="AP708">
        <v>-0.13579887287360901</v>
      </c>
      <c r="AQ708">
        <f>(Table2[[#This Row],[Sharpe Ratio]]-AVERAGE(Table2[Sharpe Ratio]))/_xlfn.STDEV.P(Table2[Sharpe Ratio])</f>
        <v>-2.3027897776920048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705</v>
      </c>
      <c r="AT708">
        <f>_xlfn.RANK.AVG(Table2[[#This Row],[6M Return vs Nifty Z-Score]],Table2[6M Return vs Nifty Z-Score])</f>
        <v>538</v>
      </c>
      <c r="AU708">
        <f>_xlfn.RANK.AVG(Table2[[#This Row],[Sharpe Ratio Z-Score]],Table2[Sharpe Ratio Z-Score])</f>
        <v>732</v>
      </c>
      <c r="AV708">
        <f>(Table2[[#This Row],[Rank 1Y]]+Table2[[#This Row],[Rank 6M]]+Table2[[#This Row],[Rank Sharpe]])/3</f>
        <v>658.33333333333337</v>
      </c>
    </row>
    <row r="709" spans="1:48" x14ac:dyDescent="0.3">
      <c r="A709" t="s">
        <v>1620</v>
      </c>
      <c r="B709" t="s">
        <v>1621</v>
      </c>
      <c r="C709" t="s">
        <v>3086</v>
      </c>
      <c r="D709" t="s">
        <v>518</v>
      </c>
      <c r="E709">
        <v>5309.2162619599903</v>
      </c>
      <c r="F709">
        <v>106.6</v>
      </c>
      <c r="G709">
        <v>-34.763286981261899</v>
      </c>
      <c r="H709">
        <f>(Table2[[#This Row],[1Y Return vs Nifty]]-AVERAGE(Table2[1Y Return vs Nifty]))/_xlfn.STDEV.P(Table2[1Y Return vs Nifty])</f>
        <v>-1.03749435976737</v>
      </c>
      <c r="I709">
        <v>-8.8715930672748797</v>
      </c>
      <c r="J709">
        <f>(Table2[[#This Row],[1M Return vs Nifty]]-AVERAGE(Table2[1M Return vs Nifty]))/_xlfn.STDEV.P(Table2[1M Return vs Nifty])</f>
        <v>-0.70894405313056819</v>
      </c>
      <c r="K709">
        <v>-18.153038972963198</v>
      </c>
      <c r="L709">
        <f>(Table2[[#This Row],[6M Return vs Nifty]]-AVERAGE(Table2[6M Return vs Nifty]))/_xlfn.STDEV.P(Table2[6M Return vs Nifty])</f>
        <v>-0.81477991327173183</v>
      </c>
      <c r="M709">
        <v>-2.7175217858852498</v>
      </c>
      <c r="N709">
        <f>(Table2[[#This Row],[1W Return vs Nifty]]-AVERAGE(Table2[1W Return vs Nifty]))/_xlfn.STDEV.P(Table2[1W Return vs Nifty])</f>
        <v>-0.39632615356567175</v>
      </c>
      <c r="O709">
        <v>108.78</v>
      </c>
      <c r="P709">
        <v>107.949199134899</v>
      </c>
      <c r="Q709">
        <v>108.788102443254</v>
      </c>
      <c r="R709">
        <v>41.487238988277099</v>
      </c>
      <c r="S709" s="1">
        <f>(Table2[[#This Row],[Close Price]]-Table2[[#This Row],[20D EMA]])/Table2[[#This Row],[20D EMA]]</f>
        <v>-2.0040448611877246E-2</v>
      </c>
      <c r="T709" s="1">
        <f>(Table2[[#This Row],[Close Price]]-Table2[[#This Row],[50D EMA]])/Table2[[#This Row],[50D EMA]]</f>
        <v>-1.2498463589460997E-2</v>
      </c>
      <c r="U709" s="1">
        <f>(Table2[[#This Row],[Close Price]]-Table2[[#This Row],[200D EMA]])/Table2[[#This Row],[200D EMA]]</f>
        <v>-2.011343514696717E-2</v>
      </c>
      <c r="V709">
        <v>1.00415526972306</v>
      </c>
      <c r="W709">
        <v>105.81</v>
      </c>
      <c r="X709">
        <v>108.52</v>
      </c>
      <c r="Y709">
        <v>104.83</v>
      </c>
      <c r="Z709">
        <v>112</v>
      </c>
      <c r="AA709">
        <v>104.83</v>
      </c>
      <c r="AB709">
        <v>114.74</v>
      </c>
      <c r="AC709" s="1">
        <f>(Table2[[#This Row],[Close Price]]/Table2[[#This Row],[Day Low]])-1</f>
        <v>7.4662130233436041E-3</v>
      </c>
      <c r="AD709" s="1">
        <f>(Table2[[#This Row],[Day High]]/Table2[[#This Row],[Close Price]])-1</f>
        <v>1.801125703564721E-2</v>
      </c>
      <c r="AE709" s="1">
        <f>(Table2[[#This Row],[Close Price]]/Table2[[#This Row],[Current Week Low]])-1</f>
        <v>1.6884479633692662E-2</v>
      </c>
      <c r="AF709" s="1">
        <f>(Table2[[#This Row],[Current Week High]]/Table2[[#This Row],[Close Price]])-1</f>
        <v>5.065666041275807E-2</v>
      </c>
      <c r="AG709" s="1">
        <f>(Table2[[#This Row],[Close Price]]/Table2[[#This Row],[Current Month Low]])-1</f>
        <v>1.6884479633692662E-2</v>
      </c>
      <c r="AH709" s="1">
        <f>(Table2[[#This Row],[Current Month High]]/Table2[[#This Row],[Close Price]])-1</f>
        <v>7.6360225140712945E-2</v>
      </c>
      <c r="AI709">
        <v>29.174484052532801</v>
      </c>
      <c r="AJ709">
        <v>16.502732240437101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-0.06</v>
      </c>
      <c r="AM709" t="s">
        <v>3120</v>
      </c>
      <c r="AN709">
        <v>-1.18</v>
      </c>
      <c r="AO709" t="s">
        <v>3120</v>
      </c>
      <c r="AP709">
        <v>-0.102719744730822</v>
      </c>
      <c r="AQ709">
        <f>(Table2[[#This Row],[Sharpe Ratio]]-AVERAGE(Table2[Sharpe Ratio]))/_xlfn.STDEV.P(Table2[Sharpe Ratio])</f>
        <v>-1.9179840248618647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672</v>
      </c>
      <c r="AT709">
        <f>_xlfn.RANK.AVG(Table2[[#This Row],[6M Return vs Nifty Z-Score]],Table2[6M Return vs Nifty Z-Score])</f>
        <v>591</v>
      </c>
      <c r="AU709">
        <f>_xlfn.RANK.AVG(Table2[[#This Row],[Sharpe Ratio Z-Score]],Table2[Sharpe Ratio Z-Score])</f>
        <v>718</v>
      </c>
      <c r="AV709">
        <f>(Table2[[#This Row],[Rank 1Y]]+Table2[[#This Row],[Rank 6M]]+Table2[[#This Row],[Rank Sharpe]])/3</f>
        <v>660.33333333333337</v>
      </c>
    </row>
    <row r="710" spans="1:48" x14ac:dyDescent="0.3">
      <c r="A710" t="s">
        <v>2051</v>
      </c>
      <c r="B710" t="s">
        <v>2052</v>
      </c>
      <c r="C710" t="s">
        <v>3080</v>
      </c>
      <c r="D710" t="s">
        <v>54</v>
      </c>
      <c r="E710">
        <v>2967.8060899749998</v>
      </c>
      <c r="F710">
        <v>321.95</v>
      </c>
      <c r="G710">
        <v>-29.8839902298451</v>
      </c>
      <c r="H710">
        <f>(Table2[[#This Row],[1Y Return vs Nifty]]-AVERAGE(Table2[1Y Return vs Nifty]))/_xlfn.STDEV.P(Table2[1Y Return vs Nifty])</f>
        <v>-0.96331198083246483</v>
      </c>
      <c r="I710">
        <v>-8.4931344542126794</v>
      </c>
      <c r="J710">
        <f>(Table2[[#This Row],[1M Return vs Nifty]]-AVERAGE(Table2[1M Return vs Nifty]))/_xlfn.STDEV.P(Table2[1M Return vs Nifty])</f>
        <v>-0.67340696629592844</v>
      </c>
      <c r="K710">
        <v>-19.763190800823502</v>
      </c>
      <c r="L710">
        <f>(Table2[[#This Row],[6M Return vs Nifty]]-AVERAGE(Table2[6M Return vs Nifty]))/_xlfn.STDEV.P(Table2[6M Return vs Nifty])</f>
        <v>-0.86973835676382638</v>
      </c>
      <c r="M710">
        <v>0.25151176666804897</v>
      </c>
      <c r="N710">
        <f>(Table2[[#This Row],[1W Return vs Nifty]]-AVERAGE(Table2[1W Return vs Nifty]))/_xlfn.STDEV.P(Table2[1W Return vs Nifty])</f>
        <v>0.19198625858339879</v>
      </c>
      <c r="O710">
        <v>325.55</v>
      </c>
      <c r="P710">
        <v>327.42518518919502</v>
      </c>
      <c r="Q710">
        <v>337.734121893083</v>
      </c>
      <c r="R710">
        <v>44.290501151863701</v>
      </c>
      <c r="S710" s="1">
        <f>(Table2[[#This Row],[Close Price]]-Table2[[#This Row],[20D EMA]])/Table2[[#This Row],[20D EMA]]</f>
        <v>-1.1058209184457142E-2</v>
      </c>
      <c r="T710" s="1">
        <f>(Table2[[#This Row],[Close Price]]-Table2[[#This Row],[50D EMA]])/Table2[[#This Row],[50D EMA]]</f>
        <v>-1.672194271198571E-2</v>
      </c>
      <c r="U710" s="1">
        <f>(Table2[[#This Row],[Close Price]]-Table2[[#This Row],[200D EMA]])/Table2[[#This Row],[200D EMA]]</f>
        <v>-4.6735348517967679E-2</v>
      </c>
      <c r="V710">
        <v>0.68182162243315203</v>
      </c>
      <c r="W710">
        <v>320.10000000000002</v>
      </c>
      <c r="X710">
        <v>324.60000000000002</v>
      </c>
      <c r="Y710">
        <v>315.14999999999998</v>
      </c>
      <c r="Z710">
        <v>332</v>
      </c>
      <c r="AA710">
        <v>315.14999999999998</v>
      </c>
      <c r="AB710">
        <v>338.8</v>
      </c>
      <c r="AC710" s="1">
        <f>(Table2[[#This Row],[Close Price]]/Table2[[#This Row],[Day Low]])-1</f>
        <v>5.7794439237737194E-3</v>
      </c>
      <c r="AD710" s="1">
        <f>(Table2[[#This Row],[Day High]]/Table2[[#This Row],[Close Price]])-1</f>
        <v>8.2310917844385934E-3</v>
      </c>
      <c r="AE710" s="1">
        <f>(Table2[[#This Row],[Close Price]]/Table2[[#This Row],[Current Week Low]])-1</f>
        <v>2.1577026812628963E-2</v>
      </c>
      <c r="AF710" s="1">
        <f>(Table2[[#This Row],[Current Week High]]/Table2[[#This Row],[Close Price]])-1</f>
        <v>3.121602733343698E-2</v>
      </c>
      <c r="AG710" s="1">
        <f>(Table2[[#This Row],[Close Price]]/Table2[[#This Row],[Current Month Low]])-1</f>
        <v>2.1577026812628963E-2</v>
      </c>
      <c r="AH710" s="1">
        <f>(Table2[[#This Row],[Current Month High]]/Table2[[#This Row],[Close Price]])-1</f>
        <v>5.2337319459543563E-2</v>
      </c>
      <c r="AI710">
        <v>28.902003416679602</v>
      </c>
      <c r="AJ710">
        <v>12.334263782274901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-0.11</v>
      </c>
      <c r="AM710" t="s">
        <v>3120</v>
      </c>
      <c r="AN710">
        <v>-0.02</v>
      </c>
      <c r="AO710" t="s">
        <v>3120</v>
      </c>
      <c r="AP710">
        <v>-0.104999010498147</v>
      </c>
      <c r="AQ710">
        <f>(Table2[[#This Row],[Sharpe Ratio]]-AVERAGE(Table2[Sharpe Ratio]))/_xlfn.STDEV.P(Table2[Sharpe Ratio])</f>
        <v>-1.9444984654997661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650</v>
      </c>
      <c r="AT710">
        <f>_xlfn.RANK.AVG(Table2[[#This Row],[6M Return vs Nifty Z-Score]],Table2[6M Return vs Nifty Z-Score])</f>
        <v>613</v>
      </c>
      <c r="AU710">
        <f>_xlfn.RANK.AVG(Table2[[#This Row],[Sharpe Ratio Z-Score]],Table2[Sharpe Ratio Z-Score])</f>
        <v>720</v>
      </c>
      <c r="AV710">
        <f>(Table2[[#This Row],[Rank 1Y]]+Table2[[#This Row],[Rank 6M]]+Table2[[#This Row],[Rank Sharpe]])/3</f>
        <v>661</v>
      </c>
    </row>
    <row r="711" spans="1:48" x14ac:dyDescent="0.3">
      <c r="A711" t="s">
        <v>1130</v>
      </c>
      <c r="B711" t="s">
        <v>1131</v>
      </c>
      <c r="C711" t="s">
        <v>3090</v>
      </c>
      <c r="D711" t="s">
        <v>533</v>
      </c>
      <c r="E711">
        <v>10665.16630972</v>
      </c>
      <c r="F711">
        <v>2085.85</v>
      </c>
      <c r="G711">
        <v>-34.405806093190797</v>
      </c>
      <c r="H711">
        <f>(Table2[[#This Row],[1Y Return vs Nifty]]-AVERAGE(Table2[1Y Return vs Nifty]))/_xlfn.STDEV.P(Table2[1Y Return vs Nifty])</f>
        <v>-1.0320593997614682</v>
      </c>
      <c r="I711">
        <v>-0.56305258618542897</v>
      </c>
      <c r="J711">
        <f>(Table2[[#This Row],[1M Return vs Nifty]]-AVERAGE(Table2[1M Return vs Nifty]))/_xlfn.STDEV.P(Table2[1M Return vs Nifty])</f>
        <v>7.1224013746187073E-2</v>
      </c>
      <c r="K711">
        <v>-17.831754504889702</v>
      </c>
      <c r="L711">
        <f>(Table2[[#This Row],[6M Return vs Nifty]]-AVERAGE(Table2[6M Return vs Nifty]))/_xlfn.STDEV.P(Table2[6M Return vs Nifty])</f>
        <v>-0.80381368389014041</v>
      </c>
      <c r="M711">
        <v>1.41679848853251</v>
      </c>
      <c r="N711">
        <f>(Table2[[#This Row],[1W Return vs Nifty]]-AVERAGE(Table2[1W Return vs Nifty]))/_xlfn.STDEV.P(Table2[1W Return vs Nifty])</f>
        <v>0.42288719993376012</v>
      </c>
      <c r="O711">
        <v>2079.2199999999998</v>
      </c>
      <c r="P711">
        <v>2063.8894692631002</v>
      </c>
      <c r="Q711">
        <v>2152.40699285343</v>
      </c>
      <c r="R711">
        <v>50.814850059908999</v>
      </c>
      <c r="S711" s="1">
        <f>(Table2[[#This Row],[Close Price]]-Table2[[#This Row],[20D EMA]])/Table2[[#This Row],[20D EMA]]</f>
        <v>3.1886957609103942E-3</v>
      </c>
      <c r="T711" s="1">
        <f>(Table2[[#This Row],[Close Price]]-Table2[[#This Row],[50D EMA]])/Table2[[#This Row],[50D EMA]]</f>
        <v>1.0640361833301377E-2</v>
      </c>
      <c r="U711" s="1">
        <f>(Table2[[#This Row],[Close Price]]-Table2[[#This Row],[200D EMA]])/Table2[[#This Row],[200D EMA]]</f>
        <v>-3.0922122569949452E-2</v>
      </c>
      <c r="V711">
        <v>1.18712877099898</v>
      </c>
      <c r="W711">
        <v>2053.0500000000002</v>
      </c>
      <c r="X711">
        <v>2106.9</v>
      </c>
      <c r="Y711">
        <v>2053.0500000000002</v>
      </c>
      <c r="Z711">
        <v>2135</v>
      </c>
      <c r="AA711">
        <v>2053.0500000000002</v>
      </c>
      <c r="AB711">
        <v>2154.65</v>
      </c>
      <c r="AC711" s="1">
        <f>(Table2[[#This Row],[Close Price]]/Table2[[#This Row],[Day Low]])-1</f>
        <v>1.5976230486349552E-2</v>
      </c>
      <c r="AD711" s="1">
        <f>(Table2[[#This Row],[Day High]]/Table2[[#This Row],[Close Price]])-1</f>
        <v>1.0091809094613824E-2</v>
      </c>
      <c r="AE711" s="1">
        <f>(Table2[[#This Row],[Close Price]]/Table2[[#This Row],[Current Week Low]])-1</f>
        <v>1.5976230486349552E-2</v>
      </c>
      <c r="AF711" s="1">
        <f>(Table2[[#This Row],[Current Week High]]/Table2[[#This Row],[Close Price]])-1</f>
        <v>2.3563535249418788E-2</v>
      </c>
      <c r="AG711" s="1">
        <f>(Table2[[#This Row],[Close Price]]/Table2[[#This Row],[Current Month Low]])-1</f>
        <v>1.5976230486349552E-2</v>
      </c>
      <c r="AH711" s="1">
        <f>(Table2[[#This Row],[Current Month High]]/Table2[[#This Row],[Close Price]])-1</f>
        <v>3.2984155140590277E-2</v>
      </c>
      <c r="AI711">
        <v>31.1216051010379</v>
      </c>
      <c r="AJ711">
        <v>15.3678097345132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0.03</v>
      </c>
      <c r="AM711" t="s">
        <v>3121</v>
      </c>
      <c r="AN711">
        <v>3.37</v>
      </c>
      <c r="AO711" t="s">
        <v>3121</v>
      </c>
      <c r="AP711">
        <v>-0.16317125267937599</v>
      </c>
      <c r="AQ711">
        <f>(Table2[[#This Row],[Sharpe Ratio]]-AVERAGE(Table2[Sharpe Ratio]))/_xlfn.STDEV.P(Table2[Sharpe Ratio])</f>
        <v>-2.6212095731728438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670</v>
      </c>
      <c r="AT711">
        <f>_xlfn.RANK.AVG(Table2[[#This Row],[6M Return vs Nifty Z-Score]],Table2[6M Return vs Nifty Z-Score])</f>
        <v>586</v>
      </c>
      <c r="AU711">
        <f>_xlfn.RANK.AVG(Table2[[#This Row],[Sharpe Ratio Z-Score]],Table2[Sharpe Ratio Z-Score])</f>
        <v>734</v>
      </c>
      <c r="AV711">
        <f>(Table2[[#This Row],[Rank 1Y]]+Table2[[#This Row],[Rank 6M]]+Table2[[#This Row],[Rank Sharpe]])/3</f>
        <v>663.33333333333337</v>
      </c>
    </row>
    <row r="712" spans="1:48" x14ac:dyDescent="0.3">
      <c r="A712" t="s">
        <v>1444</v>
      </c>
      <c r="B712" t="s">
        <v>1445</v>
      </c>
      <c r="C712" t="s">
        <v>3080</v>
      </c>
      <c r="D712" t="s">
        <v>54</v>
      </c>
      <c r="E712">
        <v>7097.6116511479904</v>
      </c>
      <c r="F712">
        <v>218.71</v>
      </c>
      <c r="G712">
        <v>-27.471810223521601</v>
      </c>
      <c r="H712">
        <f>(Table2[[#This Row],[1Y Return vs Nifty]]-AVERAGE(Table2[1Y Return vs Nifty]))/_xlfn.STDEV.P(Table2[1Y Return vs Nifty])</f>
        <v>-0.92663840666702135</v>
      </c>
      <c r="I712">
        <v>-11.020864489396899</v>
      </c>
      <c r="J712">
        <f>(Table2[[#This Row],[1M Return vs Nifty]]-AVERAGE(Table2[1M Return vs Nifty]))/_xlfn.STDEV.P(Table2[1M Return vs Nifty])</f>
        <v>-0.91075963486924227</v>
      </c>
      <c r="K712">
        <v>-50.834814571440297</v>
      </c>
      <c r="L712">
        <f>(Table2[[#This Row],[6M Return vs Nifty]]-AVERAGE(Table2[6M Return vs Nifty]))/_xlfn.STDEV.P(Table2[6M Return vs Nifty])</f>
        <v>-1.9302893244786679</v>
      </c>
      <c r="M712">
        <v>-1.2974301108189199</v>
      </c>
      <c r="N712">
        <f>(Table2[[#This Row],[1W Return vs Nifty]]-AVERAGE(Table2[1W Return vs Nifty]))/_xlfn.STDEV.P(Table2[1W Return vs Nifty])</f>
        <v>-0.11493574687504581</v>
      </c>
      <c r="O712">
        <v>224.97</v>
      </c>
      <c r="P712">
        <v>234.82897949939601</v>
      </c>
      <c r="Q712">
        <v>266.30132509243401</v>
      </c>
      <c r="R712">
        <v>38.547682311829597</v>
      </c>
      <c r="S712" s="1">
        <f>(Table2[[#This Row],[Close Price]]-Table2[[#This Row],[20D EMA]])/Table2[[#This Row],[20D EMA]]</f>
        <v>-2.7825932346535052E-2</v>
      </c>
      <c r="T712" s="1">
        <f>(Table2[[#This Row],[Close Price]]-Table2[[#This Row],[50D EMA]])/Table2[[#This Row],[50D EMA]]</f>
        <v>-6.8641355652773947E-2</v>
      </c>
      <c r="U712" s="1">
        <f>(Table2[[#This Row],[Close Price]]-Table2[[#This Row],[200D EMA]])/Table2[[#This Row],[200D EMA]]</f>
        <v>-0.17871231048480479</v>
      </c>
      <c r="V712">
        <v>0.59786245418643502</v>
      </c>
      <c r="W712">
        <v>215.91</v>
      </c>
      <c r="X712">
        <v>221.2</v>
      </c>
      <c r="Y712">
        <v>210.13</v>
      </c>
      <c r="Z712">
        <v>225.35</v>
      </c>
      <c r="AA712">
        <v>210.13</v>
      </c>
      <c r="AB712">
        <v>232.76</v>
      </c>
      <c r="AC712" s="1">
        <f>(Table2[[#This Row],[Close Price]]/Table2[[#This Row],[Day Low]])-1</f>
        <v>1.296836644898347E-2</v>
      </c>
      <c r="AD712" s="1">
        <f>(Table2[[#This Row],[Day High]]/Table2[[#This Row],[Close Price]])-1</f>
        <v>1.1384938960266933E-2</v>
      </c>
      <c r="AE712" s="1">
        <f>(Table2[[#This Row],[Close Price]]/Table2[[#This Row],[Current Week Low]])-1</f>
        <v>4.0831865987722038E-2</v>
      </c>
      <c r="AF712" s="1">
        <f>(Table2[[#This Row],[Current Week High]]/Table2[[#This Row],[Close Price]])-1</f>
        <v>3.0359837227378561E-2</v>
      </c>
      <c r="AG712" s="1">
        <f>(Table2[[#This Row],[Close Price]]/Table2[[#This Row],[Current Month Low]])-1</f>
        <v>4.0831865987722038E-2</v>
      </c>
      <c r="AH712" s="1">
        <f>(Table2[[#This Row],[Current Month High]]/Table2[[#This Row],[Close Price]])-1</f>
        <v>6.4240318229618953E-2</v>
      </c>
      <c r="AI712">
        <v>116.17667230579301</v>
      </c>
      <c r="AJ712">
        <v>11.5298317185109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</v>
      </c>
      <c r="AM712" t="s">
        <v>3120</v>
      </c>
      <c r="AN712">
        <v>-4.67</v>
      </c>
      <c r="AO712" t="s">
        <v>3120</v>
      </c>
      <c r="AP712">
        <v>-2.7563615205685999E-2</v>
      </c>
      <c r="AQ712">
        <f>(Table2[[#This Row],[Sharpe Ratio]]-AVERAGE(Table2[Sharpe Ratio]))/_xlfn.STDEV.P(Table2[Sharpe Ratio])</f>
        <v>-1.0437012784459589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644</v>
      </c>
      <c r="AT712">
        <f>_xlfn.RANK.AVG(Table2[[#This Row],[6M Return vs Nifty Z-Score]],Table2[6M Return vs Nifty Z-Score])</f>
        <v>729</v>
      </c>
      <c r="AU712">
        <f>_xlfn.RANK.AVG(Table2[[#This Row],[Sharpe Ratio Z-Score]],Table2[Sharpe Ratio Z-Score])</f>
        <v>620</v>
      </c>
      <c r="AV712">
        <f>(Table2[[#This Row],[Rank 1Y]]+Table2[[#This Row],[Rank 6M]]+Table2[[#This Row],[Rank Sharpe]])/3</f>
        <v>664.33333333333337</v>
      </c>
    </row>
    <row r="713" spans="1:48" x14ac:dyDescent="0.3">
      <c r="A713" t="s">
        <v>1622</v>
      </c>
      <c r="B713" t="s">
        <v>1623</v>
      </c>
      <c r="C713" t="s">
        <v>3090</v>
      </c>
      <c r="D713" t="s">
        <v>297</v>
      </c>
      <c r="E713">
        <v>5288.0267652379998</v>
      </c>
      <c r="F713">
        <v>157.22</v>
      </c>
      <c r="G713">
        <v>-24.390611401730201</v>
      </c>
      <c r="H713">
        <f>(Table2[[#This Row],[1Y Return vs Nifty]]-AVERAGE(Table2[1Y Return vs Nifty]))/_xlfn.STDEV.P(Table2[1Y Return vs Nifty])</f>
        <v>-0.87979340620552182</v>
      </c>
      <c r="I713">
        <v>-3.4997290739126101</v>
      </c>
      <c r="J713">
        <f>(Table2[[#This Row],[1M Return vs Nifty]]-AVERAGE(Table2[1M Return vs Nifty]))/_xlfn.STDEV.P(Table2[1M Return vs Nifty])</f>
        <v>-0.20452853553574352</v>
      </c>
      <c r="K713">
        <v>-26.305419925344101</v>
      </c>
      <c r="L713">
        <f>(Table2[[#This Row],[6M Return vs Nifty]]-AVERAGE(Table2[6M Return vs Nifty]))/_xlfn.STDEV.P(Table2[6M Return vs Nifty])</f>
        <v>-1.0930407332422607</v>
      </c>
      <c r="M713">
        <v>-4.5399659728049304</v>
      </c>
      <c r="N713">
        <f>(Table2[[#This Row],[1W Return vs Nifty]]-AVERAGE(Table2[1W Return vs Nifty]))/_xlfn.STDEV.P(Table2[1W Return vs Nifty])</f>
        <v>-0.75744249551193599</v>
      </c>
      <c r="O713">
        <v>163.95</v>
      </c>
      <c r="P713">
        <v>165.35443154065999</v>
      </c>
      <c r="Q713">
        <v>165.81127541931801</v>
      </c>
      <c r="R713">
        <v>32.104995894883203</v>
      </c>
      <c r="S713" s="1">
        <f>(Table2[[#This Row],[Close Price]]-Table2[[#This Row],[20D EMA]])/Table2[[#This Row],[20D EMA]]</f>
        <v>-4.1049100335468068E-2</v>
      </c>
      <c r="T713" s="1">
        <f>(Table2[[#This Row],[Close Price]]-Table2[[#This Row],[50D EMA]])/Table2[[#This Row],[50D EMA]]</f>
        <v>-4.9193913128719291E-2</v>
      </c>
      <c r="U713" s="1">
        <f>(Table2[[#This Row],[Close Price]]-Table2[[#This Row],[200D EMA]])/Table2[[#This Row],[200D EMA]]</f>
        <v>-5.1813577801579795E-2</v>
      </c>
      <c r="V713">
        <v>1.1248317845307401</v>
      </c>
      <c r="W713">
        <v>156.25</v>
      </c>
      <c r="X713">
        <v>161</v>
      </c>
      <c r="Y713">
        <v>156.25</v>
      </c>
      <c r="Z713">
        <v>167.25</v>
      </c>
      <c r="AA713">
        <v>156.25</v>
      </c>
      <c r="AB713">
        <v>176.01</v>
      </c>
      <c r="AC713" s="1">
        <f>(Table2[[#This Row],[Close Price]]/Table2[[#This Row],[Day Low]])-1</f>
        <v>6.2079999999999913E-3</v>
      </c>
      <c r="AD713" s="1">
        <f>(Table2[[#This Row],[Day High]]/Table2[[#This Row],[Close Price]])-1</f>
        <v>2.4042742653606508E-2</v>
      </c>
      <c r="AE713" s="1">
        <f>(Table2[[#This Row],[Close Price]]/Table2[[#This Row],[Current Week Low]])-1</f>
        <v>6.2079999999999913E-3</v>
      </c>
      <c r="AF713" s="1">
        <f>(Table2[[#This Row],[Current Week High]]/Table2[[#This Row],[Close Price]])-1</f>
        <v>6.3795954713140812E-2</v>
      </c>
      <c r="AG713" s="1">
        <f>(Table2[[#This Row],[Close Price]]/Table2[[#This Row],[Current Month Low]])-1</f>
        <v>6.2079999999999913E-3</v>
      </c>
      <c r="AH713" s="1">
        <f>(Table2[[#This Row],[Current Month High]]/Table2[[#This Row],[Close Price]])-1</f>
        <v>0.11951405673578419</v>
      </c>
      <c r="AI713">
        <v>39.676885892380099</v>
      </c>
      <c r="AJ713">
        <v>20.891964628988799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-0.12</v>
      </c>
      <c r="AM713" t="s">
        <v>3120</v>
      </c>
      <c r="AN713">
        <v>-2.0099999999999998</v>
      </c>
      <c r="AO713" t="s">
        <v>3120</v>
      </c>
      <c r="AP713">
        <v>-6.8805321929528998E-2</v>
      </c>
      <c r="AQ713">
        <f>(Table2[[#This Row],[Sharpe Ratio]]-AVERAGE(Table2[Sharpe Ratio]))/_xlfn.STDEV.P(Table2[Sharpe Ratio])</f>
        <v>-1.5234613838321938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636</v>
      </c>
      <c r="AT713">
        <f>_xlfn.RANK.AVG(Table2[[#This Row],[6M Return vs Nifty Z-Score]],Table2[6M Return vs Nifty Z-Score])</f>
        <v>670</v>
      </c>
      <c r="AU713">
        <f>_xlfn.RANK.AVG(Table2[[#This Row],[Sharpe Ratio Z-Score]],Table2[Sharpe Ratio Z-Score])</f>
        <v>689</v>
      </c>
      <c r="AV713">
        <f>(Table2[[#This Row],[Rank 1Y]]+Table2[[#This Row],[Rank 6M]]+Table2[[#This Row],[Rank Sharpe]])/3</f>
        <v>665</v>
      </c>
    </row>
    <row r="714" spans="1:48" x14ac:dyDescent="0.3">
      <c r="A714" t="s">
        <v>1937</v>
      </c>
      <c r="B714" t="s">
        <v>1938</v>
      </c>
      <c r="C714" t="s">
        <v>3086</v>
      </c>
      <c r="D714" t="s">
        <v>1433</v>
      </c>
      <c r="E714">
        <v>3428.2733548910001</v>
      </c>
      <c r="F714">
        <v>128.03</v>
      </c>
      <c r="G714">
        <v>-55.284521963100403</v>
      </c>
      <c r="H714">
        <f>(Table2[[#This Row],[1Y Return vs Nifty]]-AVERAGE(Table2[1Y Return vs Nifty]))/_xlfn.STDEV.P(Table2[1Y Return vs Nifty])</f>
        <v>-1.3494889170143627</v>
      </c>
      <c r="I714">
        <v>-11.3426000682975</v>
      </c>
      <c r="J714">
        <f>(Table2[[#This Row],[1M Return vs Nifty]]-AVERAGE(Table2[1M Return vs Nifty]))/_xlfn.STDEV.P(Table2[1M Return vs Nifty])</f>
        <v>-0.94097045531450074</v>
      </c>
      <c r="K714">
        <v>-20.969206121398699</v>
      </c>
      <c r="L714">
        <f>(Table2[[#This Row],[6M Return vs Nifty]]-AVERAGE(Table2[6M Return vs Nifty]))/_xlfn.STDEV.P(Table2[6M Return vs Nifty])</f>
        <v>-0.91090262692741175</v>
      </c>
      <c r="M714">
        <v>0.33881683715634597</v>
      </c>
      <c r="N714">
        <f>(Table2[[#This Row],[1W Return vs Nifty]]-AVERAGE(Table2[1W Return vs Nifty]))/_xlfn.STDEV.P(Table2[1W Return vs Nifty])</f>
        <v>0.20928571165547472</v>
      </c>
      <c r="O714">
        <v>132.43</v>
      </c>
      <c r="P714">
        <v>131.72721869225199</v>
      </c>
      <c r="Q714">
        <v>139.56819211562001</v>
      </c>
      <c r="R714">
        <v>37.4536372686497</v>
      </c>
      <c r="S714" s="1">
        <f>(Table2[[#This Row],[Close Price]]-Table2[[#This Row],[20D EMA]])/Table2[[#This Row],[20D EMA]]</f>
        <v>-3.3225100052858156E-2</v>
      </c>
      <c r="T714" s="1">
        <f>(Table2[[#This Row],[Close Price]]-Table2[[#This Row],[50D EMA]])/Table2[[#This Row],[50D EMA]]</f>
        <v>-2.8067234159780061E-2</v>
      </c>
      <c r="U714" s="1">
        <f>(Table2[[#This Row],[Close Price]]-Table2[[#This Row],[200D EMA]])/Table2[[#This Row],[200D EMA]]</f>
        <v>-8.2670642506149444E-2</v>
      </c>
      <c r="V714">
        <v>0.37309822636029999</v>
      </c>
      <c r="W714">
        <v>126.67</v>
      </c>
      <c r="X714">
        <v>130.72</v>
      </c>
      <c r="Y714">
        <v>124.3</v>
      </c>
      <c r="Z714">
        <v>132.49</v>
      </c>
      <c r="AA714">
        <v>124.3</v>
      </c>
      <c r="AB714">
        <v>136.69999999999999</v>
      </c>
      <c r="AC714" s="1">
        <f>(Table2[[#This Row],[Close Price]]/Table2[[#This Row],[Day Low]])-1</f>
        <v>1.0736559564221926E-2</v>
      </c>
      <c r="AD714" s="1">
        <f>(Table2[[#This Row],[Day High]]/Table2[[#This Row],[Close Price]])-1</f>
        <v>2.1010700617042799E-2</v>
      </c>
      <c r="AE714" s="1">
        <f>(Table2[[#This Row],[Close Price]]/Table2[[#This Row],[Current Week Low]])-1</f>
        <v>3.000804505229282E-2</v>
      </c>
      <c r="AF714" s="1">
        <f>(Table2[[#This Row],[Current Week High]]/Table2[[#This Row],[Close Price]])-1</f>
        <v>3.4835585409669578E-2</v>
      </c>
      <c r="AG714" s="1">
        <f>(Table2[[#This Row],[Close Price]]/Table2[[#This Row],[Current Month Low]])-1</f>
        <v>3.000804505229282E-2</v>
      </c>
      <c r="AH714" s="1">
        <f>(Table2[[#This Row],[Current Month High]]/Table2[[#This Row],[Close Price]])-1</f>
        <v>6.7718503475747704E-2</v>
      </c>
      <c r="AI714">
        <v>49.027571662891503</v>
      </c>
      <c r="AJ714">
        <v>22.575394925801799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-0.03</v>
      </c>
      <c r="AM714" t="s">
        <v>3120</v>
      </c>
      <c r="AN714">
        <v>-4.2699999999999996</v>
      </c>
      <c r="AO714" t="s">
        <v>3120</v>
      </c>
      <c r="AP714">
        <v>-4.4743411149247E-2</v>
      </c>
      <c r="AQ714">
        <f>(Table2[[#This Row],[Sharpe Ratio]]-AVERAGE(Table2[Sharpe Ratio]))/_xlfn.STDEV.P(Table2[Sharpe Ratio])</f>
        <v>-1.243551899749946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726</v>
      </c>
      <c r="AT714">
        <f>_xlfn.RANK.AVG(Table2[[#This Row],[6M Return vs Nifty Z-Score]],Table2[6M Return vs Nifty Z-Score])</f>
        <v>622</v>
      </c>
      <c r="AU714">
        <f>_xlfn.RANK.AVG(Table2[[#This Row],[Sharpe Ratio Z-Score]],Table2[Sharpe Ratio Z-Score])</f>
        <v>650</v>
      </c>
      <c r="AV714">
        <f>(Table2[[#This Row],[Rank 1Y]]+Table2[[#This Row],[Rank 6M]]+Table2[[#This Row],[Rank Sharpe]])/3</f>
        <v>666</v>
      </c>
    </row>
    <row r="715" spans="1:48" x14ac:dyDescent="0.3">
      <c r="A715" t="s">
        <v>593</v>
      </c>
      <c r="B715" t="s">
        <v>594</v>
      </c>
      <c r="C715" t="s">
        <v>3076</v>
      </c>
      <c r="D715" t="s">
        <v>24</v>
      </c>
      <c r="E715">
        <v>32138.85487155</v>
      </c>
      <c r="F715">
        <v>199.5</v>
      </c>
      <c r="G715">
        <v>-38.237528133282602</v>
      </c>
      <c r="H715">
        <f>(Table2[[#This Row],[1Y Return vs Nifty]]-AVERAGE(Table2[1Y Return vs Nifty]))/_xlfn.STDEV.P(Table2[1Y Return vs Nifty])</f>
        <v>-1.0903149785533874</v>
      </c>
      <c r="I715">
        <v>-2.8123560187981802</v>
      </c>
      <c r="J715">
        <f>(Table2[[#This Row],[1M Return vs Nifty]]-AVERAGE(Table2[1M Return vs Nifty]))/_xlfn.STDEV.P(Table2[1M Return vs Nifty])</f>
        <v>-0.13998452701194122</v>
      </c>
      <c r="K715">
        <v>-19.591654011948201</v>
      </c>
      <c r="L715">
        <f>(Table2[[#This Row],[6M Return vs Nifty]]-AVERAGE(Table2[6M Return vs Nifty]))/_xlfn.STDEV.P(Table2[6M Return vs Nifty])</f>
        <v>-0.86388338411149812</v>
      </c>
      <c r="M715">
        <v>-4.0266731521222203</v>
      </c>
      <c r="N715">
        <f>(Table2[[#This Row],[1W Return vs Nifty]]-AVERAGE(Table2[1W Return vs Nifty]))/_xlfn.STDEV.P(Table2[1W Return vs Nifty])</f>
        <v>-0.65573379733472859</v>
      </c>
      <c r="O715">
        <v>202.67</v>
      </c>
      <c r="P715">
        <v>199.68146663735399</v>
      </c>
      <c r="Q715">
        <v>206.24384790065</v>
      </c>
      <c r="R715">
        <v>43.109467573499401</v>
      </c>
      <c r="S715" s="1">
        <f>(Table2[[#This Row],[Close Price]]-Table2[[#This Row],[20D EMA]])/Table2[[#This Row],[20D EMA]]</f>
        <v>-1.5641190112004676E-2</v>
      </c>
      <c r="T715" s="1">
        <f>(Table2[[#This Row],[Close Price]]-Table2[[#This Row],[50D EMA]])/Table2[[#This Row],[50D EMA]]</f>
        <v>-9.0878057142658008E-4</v>
      </c>
      <c r="U715" s="1">
        <f>(Table2[[#This Row],[Close Price]]-Table2[[#This Row],[200D EMA]])/Table2[[#This Row],[200D EMA]]</f>
        <v>-3.2698419707038164E-2</v>
      </c>
      <c r="V715">
        <v>1.53583424303472</v>
      </c>
      <c r="W715">
        <v>199</v>
      </c>
      <c r="X715">
        <v>202.9</v>
      </c>
      <c r="Y715">
        <v>198.2</v>
      </c>
      <c r="Z715">
        <v>209.2</v>
      </c>
      <c r="AA715">
        <v>198.2</v>
      </c>
      <c r="AB715">
        <v>218.49</v>
      </c>
      <c r="AC715" s="1">
        <f>(Table2[[#This Row],[Close Price]]/Table2[[#This Row],[Day Low]])-1</f>
        <v>2.5125628140703071E-3</v>
      </c>
      <c r="AD715" s="1">
        <f>(Table2[[#This Row],[Day High]]/Table2[[#This Row],[Close Price]])-1</f>
        <v>1.7042606516290748E-2</v>
      </c>
      <c r="AE715" s="1">
        <f>(Table2[[#This Row],[Close Price]]/Table2[[#This Row],[Current Week Low]])-1</f>
        <v>6.5590312815337892E-3</v>
      </c>
      <c r="AF715" s="1">
        <f>(Table2[[#This Row],[Current Week High]]/Table2[[#This Row],[Close Price]])-1</f>
        <v>4.8621553884711677E-2</v>
      </c>
      <c r="AG715" s="1">
        <f>(Table2[[#This Row],[Close Price]]/Table2[[#This Row],[Current Month Low]])-1</f>
        <v>6.5590312815337892E-3</v>
      </c>
      <c r="AH715" s="1">
        <f>(Table2[[#This Row],[Current Month High]]/Table2[[#This Row],[Close Price]])-1</f>
        <v>9.5187969924812155E-2</v>
      </c>
      <c r="AI715">
        <v>31.8796992481203</v>
      </c>
      <c r="AJ715">
        <v>17.942654448714102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0.03</v>
      </c>
      <c r="AM715" t="s">
        <v>3121</v>
      </c>
      <c r="AN715">
        <v>6.06</v>
      </c>
      <c r="AO715" t="s">
        <v>3121</v>
      </c>
      <c r="AP715">
        <v>-8.1365000226287995E-2</v>
      </c>
      <c r="AQ715">
        <f>(Table2[[#This Row],[Sharpe Ratio]]-AVERAGE(Table2[Sharpe Ratio]))/_xlfn.STDEV.P(Table2[Sharpe Ratio])</f>
        <v>-1.6695666995898157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689</v>
      </c>
      <c r="AT715">
        <f>_xlfn.RANK.AVG(Table2[[#This Row],[6M Return vs Nifty Z-Score]],Table2[6M Return vs Nifty Z-Score])</f>
        <v>609</v>
      </c>
      <c r="AU715">
        <f>_xlfn.RANK.AVG(Table2[[#This Row],[Sharpe Ratio Z-Score]],Table2[Sharpe Ratio Z-Score])</f>
        <v>704</v>
      </c>
      <c r="AV715">
        <f>(Table2[[#This Row],[Rank 1Y]]+Table2[[#This Row],[Rank 6M]]+Table2[[#This Row],[Rank Sharpe]])/3</f>
        <v>667.33333333333337</v>
      </c>
    </row>
    <row r="716" spans="1:48" x14ac:dyDescent="0.3">
      <c r="A716" t="s">
        <v>2299</v>
      </c>
      <c r="B716" t="s">
        <v>2300</v>
      </c>
      <c r="C716" t="s">
        <v>3086</v>
      </c>
      <c r="D716" t="s">
        <v>605</v>
      </c>
      <c r="E716">
        <v>2297.0386355629998</v>
      </c>
      <c r="F716">
        <v>155.88999999999999</v>
      </c>
      <c r="G716">
        <v>-60.463302417707702</v>
      </c>
      <c r="H716">
        <f>(Table2[[#This Row],[1Y Return vs Nifty]]-AVERAGE(Table2[1Y Return vs Nifty]))/_xlfn.STDEV.P(Table2[1Y Return vs Nifty])</f>
        <v>-1.4282244958644925</v>
      </c>
      <c r="I716">
        <v>-10.3974984744653</v>
      </c>
      <c r="J716">
        <f>(Table2[[#This Row],[1M Return vs Nifty]]-AVERAGE(Table2[1M Return vs Nifty]))/_xlfn.STDEV.P(Table2[1M Return vs Nifty])</f>
        <v>-0.85222585749489366</v>
      </c>
      <c r="K716">
        <v>-49.185378567425801</v>
      </c>
      <c r="L716">
        <f>(Table2[[#This Row],[6M Return vs Nifty]]-AVERAGE(Table2[6M Return vs Nifty]))/_xlfn.STDEV.P(Table2[6M Return vs Nifty])</f>
        <v>-1.8739900153998958</v>
      </c>
      <c r="M716">
        <v>-4.7677253209912802</v>
      </c>
      <c r="N716">
        <f>(Table2[[#This Row],[1W Return vs Nifty]]-AVERAGE(Table2[1W Return vs Nifty]))/_xlfn.STDEV.P(Table2[1W Return vs Nifty])</f>
        <v>-0.80257288866824772</v>
      </c>
      <c r="O716">
        <v>166.26</v>
      </c>
      <c r="P716">
        <v>174.22628437304101</v>
      </c>
      <c r="Q716">
        <v>217.24788564716999</v>
      </c>
      <c r="R716">
        <v>19.919788445350001</v>
      </c>
      <c r="S716" s="1">
        <f>(Table2[[#This Row],[Close Price]]-Table2[[#This Row],[20D EMA]])/Table2[[#This Row],[20D EMA]]</f>
        <v>-6.2372188139059336E-2</v>
      </c>
      <c r="T716" s="1">
        <f>(Table2[[#This Row],[Close Price]]-Table2[[#This Row],[50D EMA]])/Table2[[#This Row],[50D EMA]]</f>
        <v>-0.10524407634028783</v>
      </c>
      <c r="U716" s="1">
        <f>(Table2[[#This Row],[Close Price]]-Table2[[#This Row],[200D EMA]])/Table2[[#This Row],[200D EMA]]</f>
        <v>-0.28243260211434557</v>
      </c>
      <c r="V716">
        <v>0.76929844414888904</v>
      </c>
      <c r="W716">
        <v>155.32</v>
      </c>
      <c r="X716">
        <v>160.13999999999999</v>
      </c>
      <c r="Y716">
        <v>155.32</v>
      </c>
      <c r="Z716">
        <v>166.39</v>
      </c>
      <c r="AA716">
        <v>155.32</v>
      </c>
      <c r="AB716">
        <v>174.2</v>
      </c>
      <c r="AC716" s="1">
        <f>(Table2[[#This Row],[Close Price]]/Table2[[#This Row],[Day Low]])-1</f>
        <v>3.6698429049704107E-3</v>
      </c>
      <c r="AD716" s="1">
        <f>(Table2[[#This Row],[Day High]]/Table2[[#This Row],[Close Price]])-1</f>
        <v>2.72628135223556E-2</v>
      </c>
      <c r="AE716" s="1">
        <f>(Table2[[#This Row],[Close Price]]/Table2[[#This Row],[Current Week Low]])-1</f>
        <v>3.6698429049704107E-3</v>
      </c>
      <c r="AF716" s="1">
        <f>(Table2[[#This Row],[Current Week High]]/Table2[[#This Row],[Close Price]])-1</f>
        <v>6.7355186349348894E-2</v>
      </c>
      <c r="AG716" s="1">
        <f>(Table2[[#This Row],[Close Price]]/Table2[[#This Row],[Current Month Low]])-1</f>
        <v>3.6698429049704107E-3</v>
      </c>
      <c r="AH716" s="1">
        <f>(Table2[[#This Row],[Current Month High]]/Table2[[#This Row],[Close Price]])-1</f>
        <v>0.11745461543395996</v>
      </c>
      <c r="AI716">
        <v>100.14112515235099</v>
      </c>
      <c r="AJ716">
        <v>8.2569444444444198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-0.23</v>
      </c>
      <c r="AM716" t="s">
        <v>3120</v>
      </c>
      <c r="AN716">
        <v>-8.15</v>
      </c>
      <c r="AO716" t="s">
        <v>3120</v>
      </c>
      <c r="AQ716">
        <f>(Table2[[#This Row],[Sharpe Ratio]]-AVERAGE(Table2[Sharpe Ratio]))/_xlfn.STDEV.P(Table2[Sharpe Ratio])</f>
        <v>-0.72305686320743012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729</v>
      </c>
      <c r="AT716">
        <f>_xlfn.RANK.AVG(Table2[[#This Row],[6M Return vs Nifty Z-Score]],Table2[6M Return vs Nifty Z-Score])</f>
        <v>727</v>
      </c>
      <c r="AU716">
        <f>_xlfn.RANK.AVG(Table2[[#This Row],[Sharpe Ratio Z-Score]],Table2[Sharpe Ratio Z-Score])</f>
        <v>548.5</v>
      </c>
      <c r="AV716">
        <f>(Table2[[#This Row],[Rank 1Y]]+Table2[[#This Row],[Rank 6M]]+Table2[[#This Row],[Rank Sharpe]])/3</f>
        <v>668.16666666666663</v>
      </c>
    </row>
    <row r="717" spans="1:48" x14ac:dyDescent="0.3">
      <c r="A717" t="s">
        <v>700</v>
      </c>
      <c r="B717" t="s">
        <v>701</v>
      </c>
      <c r="C717" t="s">
        <v>3088</v>
      </c>
      <c r="D717" t="s">
        <v>98</v>
      </c>
      <c r="E717">
        <v>23742.16303965</v>
      </c>
      <c r="F717">
        <v>293.7</v>
      </c>
      <c r="G717">
        <v>-35.117855296433703</v>
      </c>
      <c r="H717">
        <f>(Table2[[#This Row],[1Y Return vs Nifty]]-AVERAGE(Table2[1Y Return vs Nifty]))/_xlfn.STDEV.P(Table2[1Y Return vs Nifty])</f>
        <v>-1.0428850384767041</v>
      </c>
      <c r="I717">
        <v>9.0537953966386109</v>
      </c>
      <c r="J717">
        <f>(Table2[[#This Row],[1M Return vs Nifty]]-AVERAGE(Table2[1M Return vs Nifty]))/_xlfn.STDEV.P(Table2[1M Return vs Nifty])</f>
        <v>0.97424154339342317</v>
      </c>
      <c r="K717">
        <v>-19.144357047154202</v>
      </c>
      <c r="L717">
        <f>(Table2[[#This Row],[6M Return vs Nifty]]-AVERAGE(Table2[6M Return vs Nifty]))/_xlfn.STDEV.P(Table2[6M Return vs Nifty])</f>
        <v>-0.84861603817649767</v>
      </c>
      <c r="M717">
        <v>-0.310776262298049</v>
      </c>
      <c r="N717">
        <f>(Table2[[#This Row],[1W Return vs Nifty]]-AVERAGE(Table2[1W Return vs Nifty]))/_xlfn.STDEV.P(Table2[1W Return vs Nifty])</f>
        <v>8.0569186061900874E-2</v>
      </c>
      <c r="O717">
        <v>289.44</v>
      </c>
      <c r="P717">
        <v>283.25615380009702</v>
      </c>
      <c r="Q717">
        <v>291.52560768471699</v>
      </c>
      <c r="R717">
        <v>53.284997761252001</v>
      </c>
      <c r="S717" s="1">
        <f>(Table2[[#This Row],[Close Price]]-Table2[[#This Row],[20D EMA]])/Table2[[#This Row],[20D EMA]]</f>
        <v>1.4718076285240434E-2</v>
      </c>
      <c r="T717" s="1">
        <f>(Table2[[#This Row],[Close Price]]-Table2[[#This Row],[50D EMA]])/Table2[[#This Row],[50D EMA]]</f>
        <v>3.68706771584335E-2</v>
      </c>
      <c r="U717" s="1">
        <f>(Table2[[#This Row],[Close Price]]-Table2[[#This Row],[200D EMA]])/Table2[[#This Row],[200D EMA]]</f>
        <v>7.4586666075475315E-3</v>
      </c>
      <c r="V717">
        <v>2.6879983406563399</v>
      </c>
      <c r="W717">
        <v>292</v>
      </c>
      <c r="X717">
        <v>298.39999999999998</v>
      </c>
      <c r="Y717">
        <v>292</v>
      </c>
      <c r="Z717">
        <v>305.45</v>
      </c>
      <c r="AA717">
        <v>292</v>
      </c>
      <c r="AB717">
        <v>310</v>
      </c>
      <c r="AC717" s="1">
        <f>(Table2[[#This Row],[Close Price]]/Table2[[#This Row],[Day Low]])-1</f>
        <v>5.821917808219057E-3</v>
      </c>
      <c r="AD717" s="1">
        <f>(Table2[[#This Row],[Day High]]/Table2[[#This Row],[Close Price]])-1</f>
        <v>1.6002723867892366E-2</v>
      </c>
      <c r="AE717" s="1">
        <f>(Table2[[#This Row],[Close Price]]/Table2[[#This Row],[Current Week Low]])-1</f>
        <v>5.821917808219057E-3</v>
      </c>
      <c r="AF717" s="1">
        <f>(Table2[[#This Row],[Current Week High]]/Table2[[#This Row],[Close Price]])-1</f>
        <v>4.0006809669731025E-2</v>
      </c>
      <c r="AG717" s="1">
        <f>(Table2[[#This Row],[Close Price]]/Table2[[#This Row],[Current Month Low]])-1</f>
        <v>5.821917808219057E-3</v>
      </c>
      <c r="AH717" s="1">
        <f>(Table2[[#This Row],[Current Month High]]/Table2[[#This Row],[Close Price]])-1</f>
        <v>5.5498808307797187E-2</v>
      </c>
      <c r="AI717">
        <v>21.6547497446373</v>
      </c>
      <c r="AJ717">
        <v>16.617033948779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0.06</v>
      </c>
      <c r="AM717" t="s">
        <v>3121</v>
      </c>
      <c r="AN717">
        <v>7.35</v>
      </c>
      <c r="AO717" t="s">
        <v>3121</v>
      </c>
      <c r="AP717">
        <v>-0.1127912592371</v>
      </c>
      <c r="AQ717">
        <f>(Table2[[#This Row],[Sharpe Ratio]]-AVERAGE(Table2[Sharpe Ratio]))/_xlfn.STDEV.P(Table2[Sharpe Ratio])</f>
        <v>-2.0351448129273462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676</v>
      </c>
      <c r="AT717">
        <f>_xlfn.RANK.AVG(Table2[[#This Row],[6M Return vs Nifty Z-Score]],Table2[6M Return vs Nifty Z-Score])</f>
        <v>606</v>
      </c>
      <c r="AU717">
        <f>_xlfn.RANK.AVG(Table2[[#This Row],[Sharpe Ratio Z-Score]],Table2[Sharpe Ratio Z-Score])</f>
        <v>725</v>
      </c>
      <c r="AV717">
        <f>(Table2[[#This Row],[Rank 1Y]]+Table2[[#This Row],[Rank 6M]]+Table2[[#This Row],[Rank Sharpe]])/3</f>
        <v>669</v>
      </c>
    </row>
    <row r="718" spans="1:48" x14ac:dyDescent="0.3">
      <c r="A718" t="s">
        <v>1291</v>
      </c>
      <c r="B718" t="s">
        <v>1292</v>
      </c>
      <c r="C718" t="s">
        <v>3090</v>
      </c>
      <c r="D718" t="s">
        <v>533</v>
      </c>
      <c r="E718">
        <v>8561.0647561599999</v>
      </c>
      <c r="F718">
        <v>779.45</v>
      </c>
      <c r="G718">
        <v>-41.285761778899101</v>
      </c>
      <c r="H718">
        <f>(Table2[[#This Row],[1Y Return vs Nifty]]-AVERAGE(Table2[1Y Return vs Nifty]))/_xlfn.STDEV.P(Table2[1Y Return vs Nifty])</f>
        <v>-1.1366587930212391</v>
      </c>
      <c r="I718">
        <v>3.1367288278083301</v>
      </c>
      <c r="J718">
        <f>(Table2[[#This Row],[1M Return vs Nifty]]-AVERAGE(Table2[1M Return vs Nifty]))/_xlfn.STDEV.P(Table2[1M Return vs Nifty])</f>
        <v>0.41863175884795678</v>
      </c>
      <c r="K718">
        <v>-27.374099754999602</v>
      </c>
      <c r="L718">
        <f>(Table2[[#This Row],[6M Return vs Nifty]]-AVERAGE(Table2[6M Return vs Nifty]))/_xlfn.STDEV.P(Table2[6M Return vs Nifty])</f>
        <v>-1.1295174052013963</v>
      </c>
      <c r="M718">
        <v>-0.113068838325858</v>
      </c>
      <c r="N718">
        <f>(Table2[[#This Row],[1W Return vs Nifty]]-AVERAGE(Table2[1W Return vs Nifty]))/_xlfn.STDEV.P(Table2[1W Return vs Nifty])</f>
        <v>0.11974480649125964</v>
      </c>
      <c r="O718">
        <v>780.19</v>
      </c>
      <c r="P718">
        <v>784.13577400398003</v>
      </c>
      <c r="Q718">
        <v>849.94268541995996</v>
      </c>
      <c r="R718">
        <v>46.155958351450003</v>
      </c>
      <c r="S718" s="1">
        <f>(Table2[[#This Row],[Close Price]]-Table2[[#This Row],[20D EMA]])/Table2[[#This Row],[20D EMA]]</f>
        <v>-9.4848690703547734E-4</v>
      </c>
      <c r="T718" s="1">
        <f>(Table2[[#This Row],[Close Price]]-Table2[[#This Row],[50D EMA]])/Table2[[#This Row],[50D EMA]]</f>
        <v>-5.9757176745722645E-3</v>
      </c>
      <c r="U718" s="1">
        <f>(Table2[[#This Row],[Close Price]]-Table2[[#This Row],[200D EMA]])/Table2[[#This Row],[200D EMA]]</f>
        <v>-8.293816351290699E-2</v>
      </c>
      <c r="V718">
        <v>1.677063654893</v>
      </c>
      <c r="W718">
        <v>770.8</v>
      </c>
      <c r="X718">
        <v>784.9</v>
      </c>
      <c r="Y718">
        <v>760.05</v>
      </c>
      <c r="Z718">
        <v>785</v>
      </c>
      <c r="AA718">
        <v>760.05</v>
      </c>
      <c r="AB718">
        <v>819.9</v>
      </c>
      <c r="AC718" s="1">
        <f>(Table2[[#This Row],[Close Price]]/Table2[[#This Row],[Day Low]])-1</f>
        <v>1.122210690192027E-2</v>
      </c>
      <c r="AD718" s="1">
        <f>(Table2[[#This Row],[Day High]]/Table2[[#This Row],[Close Price]])-1</f>
        <v>6.9921098210274923E-3</v>
      </c>
      <c r="AE718" s="1">
        <f>(Table2[[#This Row],[Close Price]]/Table2[[#This Row],[Current Week Low]])-1</f>
        <v>2.5524636537070045E-2</v>
      </c>
      <c r="AF718" s="1">
        <f>(Table2[[#This Row],[Current Week High]]/Table2[[#This Row],[Close Price]])-1</f>
        <v>7.1204054140738826E-3</v>
      </c>
      <c r="AG718" s="1">
        <f>(Table2[[#This Row],[Close Price]]/Table2[[#This Row],[Current Month Low]])-1</f>
        <v>2.5524636537070045E-2</v>
      </c>
      <c r="AH718" s="1">
        <f>(Table2[[#This Row],[Current Month High]]/Table2[[#This Row],[Close Price]])-1</f>
        <v>5.1895567387260089E-2</v>
      </c>
      <c r="AI718">
        <v>41.933414587208901</v>
      </c>
      <c r="AJ718">
        <v>8.1968350916157693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-0.02</v>
      </c>
      <c r="AM718" t="s">
        <v>3120</v>
      </c>
      <c r="AN718">
        <v>-1.79</v>
      </c>
      <c r="AO718" t="s">
        <v>3120</v>
      </c>
      <c r="AP718">
        <v>-3.0528698401499001E-2</v>
      </c>
      <c r="AQ718">
        <f>(Table2[[#This Row],[Sharpe Ratio]]-AVERAGE(Table2[Sharpe Ratio]))/_xlfn.STDEV.P(Table2[Sharpe Ratio])</f>
        <v>-1.0781937555887586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701</v>
      </c>
      <c r="AT718">
        <f>_xlfn.RANK.AVG(Table2[[#This Row],[6M Return vs Nifty Z-Score]],Table2[6M Return vs Nifty Z-Score])</f>
        <v>679</v>
      </c>
      <c r="AU718">
        <f>_xlfn.RANK.AVG(Table2[[#This Row],[Sharpe Ratio Z-Score]],Table2[Sharpe Ratio Z-Score])</f>
        <v>627</v>
      </c>
      <c r="AV718">
        <f>(Table2[[#This Row],[Rank 1Y]]+Table2[[#This Row],[Rank 6M]]+Table2[[#This Row],[Rank Sharpe]])/3</f>
        <v>669</v>
      </c>
    </row>
    <row r="719" spans="1:48" x14ac:dyDescent="0.3">
      <c r="A719" t="s">
        <v>2063</v>
      </c>
      <c r="B719" t="s">
        <v>2064</v>
      </c>
      <c r="C719" t="s">
        <v>3085</v>
      </c>
      <c r="D719" t="s">
        <v>83</v>
      </c>
      <c r="E719">
        <v>2936.7371884640002</v>
      </c>
      <c r="F719">
        <v>224.68</v>
      </c>
      <c r="G719">
        <v>-34.281789722663198</v>
      </c>
      <c r="H719">
        <f>(Table2[[#This Row],[1Y Return vs Nifty]]-AVERAGE(Table2[1Y Return vs Nifty]))/_xlfn.STDEV.P(Table2[1Y Return vs Nifty])</f>
        <v>-1.0301739171066289</v>
      </c>
      <c r="I719">
        <v>-8.4754958845403294</v>
      </c>
      <c r="J719">
        <f>(Table2[[#This Row],[1M Return vs Nifty]]-AVERAGE(Table2[1M Return vs Nifty]))/_xlfn.STDEV.P(Table2[1M Return vs Nifty])</f>
        <v>-0.67175071284984267</v>
      </c>
      <c r="K719">
        <v>-23.1311477520198</v>
      </c>
      <c r="L719">
        <f>(Table2[[#This Row],[6M Return vs Nifty]]-AVERAGE(Table2[6M Return vs Nifty]))/_xlfn.STDEV.P(Table2[6M Return vs Nifty])</f>
        <v>-0.98469501400782133</v>
      </c>
      <c r="M719">
        <v>-5.1658914748969798</v>
      </c>
      <c r="N719">
        <f>(Table2[[#This Row],[1W Return vs Nifty]]-AVERAGE(Table2[1W Return vs Nifty]))/_xlfn.STDEV.P(Table2[1W Return vs Nifty])</f>
        <v>-0.88146929933323803</v>
      </c>
      <c r="O719">
        <v>238.22</v>
      </c>
      <c r="P719">
        <v>238.23072680528301</v>
      </c>
      <c r="Q719">
        <v>236.53770705219799</v>
      </c>
      <c r="R719">
        <v>30.107047813856099</v>
      </c>
      <c r="S719" s="1">
        <f>(Table2[[#This Row],[Close Price]]-Table2[[#This Row],[20D EMA]])/Table2[[#This Row],[20D EMA]]</f>
        <v>-5.6838216774410179E-2</v>
      </c>
      <c r="T719" s="1">
        <f>(Table2[[#This Row],[Close Price]]-Table2[[#This Row],[50D EMA]])/Table2[[#This Row],[50D EMA]]</f>
        <v>-5.6880684481807595E-2</v>
      </c>
      <c r="U719" s="1">
        <f>(Table2[[#This Row],[Close Price]]-Table2[[#This Row],[200D EMA]])/Table2[[#This Row],[200D EMA]]</f>
        <v>-5.0130303535838708E-2</v>
      </c>
      <c r="V719">
        <v>0.85253509399531902</v>
      </c>
      <c r="W719">
        <v>223.55</v>
      </c>
      <c r="X719">
        <v>233.39</v>
      </c>
      <c r="Y719">
        <v>223.55</v>
      </c>
      <c r="Z719">
        <v>242.88</v>
      </c>
      <c r="AA719">
        <v>223.55</v>
      </c>
      <c r="AB719">
        <v>252.99</v>
      </c>
      <c r="AC719" s="1">
        <f>(Table2[[#This Row],[Close Price]]/Table2[[#This Row],[Day Low]])-1</f>
        <v>5.0547975844330573E-3</v>
      </c>
      <c r="AD719" s="1">
        <f>(Table2[[#This Row],[Day High]]/Table2[[#This Row],[Close Price]])-1</f>
        <v>3.8766245326686821E-2</v>
      </c>
      <c r="AE719" s="1">
        <f>(Table2[[#This Row],[Close Price]]/Table2[[#This Row],[Current Week Low]])-1</f>
        <v>5.0547975844330573E-3</v>
      </c>
      <c r="AF719" s="1">
        <f>(Table2[[#This Row],[Current Week High]]/Table2[[#This Row],[Close Price]])-1</f>
        <v>8.1004094712479935E-2</v>
      </c>
      <c r="AG719" s="1">
        <f>(Table2[[#This Row],[Close Price]]/Table2[[#This Row],[Current Month Low]])-1</f>
        <v>5.0547975844330573E-3</v>
      </c>
      <c r="AH719" s="1">
        <f>(Table2[[#This Row],[Current Month High]]/Table2[[#This Row],[Close Price]])-1</f>
        <v>0.12600142424781913</v>
      </c>
      <c r="AI719">
        <v>35.748620259925197</v>
      </c>
      <c r="AJ719">
        <v>15.814432989690699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-0.01</v>
      </c>
      <c r="AM719" t="s">
        <v>3120</v>
      </c>
      <c r="AN719">
        <v>-5.91</v>
      </c>
      <c r="AO719" t="s">
        <v>3120</v>
      </c>
      <c r="AP719">
        <v>-7.6072812998069006E-2</v>
      </c>
      <c r="AQ719">
        <f>(Table2[[#This Row],[Sharpe Ratio]]-AVERAGE(Table2[Sharpe Ratio]))/_xlfn.STDEV.P(Table2[Sharpe Ratio])</f>
        <v>-1.6080032846871493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669</v>
      </c>
      <c r="AT719">
        <f>_xlfn.RANK.AVG(Table2[[#This Row],[6M Return vs Nifty Z-Score]],Table2[6M Return vs Nifty Z-Score])</f>
        <v>644</v>
      </c>
      <c r="AU719">
        <f>_xlfn.RANK.AVG(Table2[[#This Row],[Sharpe Ratio Z-Score]],Table2[Sharpe Ratio Z-Score])</f>
        <v>696</v>
      </c>
      <c r="AV719">
        <f>(Table2[[#This Row],[Rank 1Y]]+Table2[[#This Row],[Rank 6M]]+Table2[[#This Row],[Rank Sharpe]])/3</f>
        <v>669.66666666666663</v>
      </c>
    </row>
    <row r="720" spans="1:48" x14ac:dyDescent="0.3">
      <c r="A720" t="s">
        <v>815</v>
      </c>
      <c r="B720" t="s">
        <v>816</v>
      </c>
      <c r="C720" t="s">
        <v>3085</v>
      </c>
      <c r="D720" t="s">
        <v>83</v>
      </c>
      <c r="E720">
        <v>18897.483090500002</v>
      </c>
      <c r="F720">
        <v>799.75</v>
      </c>
      <c r="G720">
        <v>-31.597031603698799</v>
      </c>
      <c r="H720">
        <f>(Table2[[#This Row],[1Y Return vs Nifty]]-AVERAGE(Table2[1Y Return vs Nifty]))/_xlfn.STDEV.P(Table2[1Y Return vs Nifty])</f>
        <v>-0.98935620212101139</v>
      </c>
      <c r="I720">
        <v>0.23499939847853399</v>
      </c>
      <c r="J720">
        <f>(Table2[[#This Row],[1M Return vs Nifty]]-AVERAGE(Table2[1M Return vs Nifty]))/_xlfn.STDEV.P(Table2[1M Return vs Nifty])</f>
        <v>0.14616072201156005</v>
      </c>
      <c r="K720">
        <v>-23.1786637501821</v>
      </c>
      <c r="L720">
        <f>(Table2[[#This Row],[6M Return vs Nifty]]-AVERAGE(Table2[6M Return vs Nifty]))/_xlfn.STDEV.P(Table2[6M Return vs Nifty])</f>
        <v>-0.98631685193315755</v>
      </c>
      <c r="M720">
        <v>-0.38096810859596703</v>
      </c>
      <c r="N720">
        <f>(Table2[[#This Row],[1W Return vs Nifty]]-AVERAGE(Table2[1W Return vs Nifty]))/_xlfn.STDEV.P(Table2[1W Return vs Nifty])</f>
        <v>6.6660709219929018E-2</v>
      </c>
      <c r="O720">
        <v>810.23</v>
      </c>
      <c r="P720">
        <v>812.25586175104604</v>
      </c>
      <c r="Q720">
        <v>845.74564453410801</v>
      </c>
      <c r="R720">
        <v>42.6481772708336</v>
      </c>
      <c r="S720" s="1">
        <f>(Table2[[#This Row],[Close Price]]-Table2[[#This Row],[20D EMA]])/Table2[[#This Row],[20D EMA]]</f>
        <v>-1.293459881761971E-2</v>
      </c>
      <c r="T720" s="1">
        <f>(Table2[[#This Row],[Close Price]]-Table2[[#This Row],[50D EMA]])/Table2[[#This Row],[50D EMA]]</f>
        <v>-1.5396456141401229E-2</v>
      </c>
      <c r="U720" s="1">
        <f>(Table2[[#This Row],[Close Price]]-Table2[[#This Row],[200D EMA]])/Table2[[#This Row],[200D EMA]]</f>
        <v>-5.4384725279248015E-2</v>
      </c>
      <c r="V720">
        <v>0.785727090186365</v>
      </c>
      <c r="W720">
        <v>795.3</v>
      </c>
      <c r="X720">
        <v>804.8</v>
      </c>
      <c r="Y720">
        <v>792.15</v>
      </c>
      <c r="Z720">
        <v>827.25</v>
      </c>
      <c r="AA720">
        <v>792.15</v>
      </c>
      <c r="AB720">
        <v>840.9</v>
      </c>
      <c r="AC720" s="1">
        <f>(Table2[[#This Row],[Close Price]]/Table2[[#This Row],[Day Low]])-1</f>
        <v>5.5953728152899895E-3</v>
      </c>
      <c r="AD720" s="1">
        <f>(Table2[[#This Row],[Day High]]/Table2[[#This Row],[Close Price]])-1</f>
        <v>6.3144732728976916E-3</v>
      </c>
      <c r="AE720" s="1">
        <f>(Table2[[#This Row],[Close Price]]/Table2[[#This Row],[Current Week Low]])-1</f>
        <v>9.5941425235119837E-3</v>
      </c>
      <c r="AF720" s="1">
        <f>(Table2[[#This Row],[Current Week High]]/Table2[[#This Row],[Close Price]])-1</f>
        <v>3.4385745545483015E-2</v>
      </c>
      <c r="AG720" s="1">
        <f>(Table2[[#This Row],[Close Price]]/Table2[[#This Row],[Current Month Low]])-1</f>
        <v>9.5941425235119837E-3</v>
      </c>
      <c r="AH720" s="1">
        <f>(Table2[[#This Row],[Current Month High]]/Table2[[#This Row],[Close Price]])-1</f>
        <v>5.145357924351357E-2</v>
      </c>
      <c r="AI720">
        <v>32.316348859018397</v>
      </c>
      <c r="AJ720">
        <v>14.25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-0.02</v>
      </c>
      <c r="AM720" t="s">
        <v>3120</v>
      </c>
      <c r="AN720">
        <v>1.44</v>
      </c>
      <c r="AO720" t="s">
        <v>3121</v>
      </c>
      <c r="AP720">
        <v>-8.6305972687711993E-2</v>
      </c>
      <c r="AQ720">
        <f>(Table2[[#This Row],[Sharpe Ratio]]-AVERAGE(Table2[Sharpe Ratio]))/_xlfn.STDEV.P(Table2[Sharpe Ratio])</f>
        <v>-1.7270444728710272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659</v>
      </c>
      <c r="AT720">
        <f>_xlfn.RANK.AVG(Table2[[#This Row],[6M Return vs Nifty Z-Score]],Table2[6M Return vs Nifty Z-Score])</f>
        <v>645</v>
      </c>
      <c r="AU720">
        <f>_xlfn.RANK.AVG(Table2[[#This Row],[Sharpe Ratio Z-Score]],Table2[Sharpe Ratio Z-Score])</f>
        <v>707</v>
      </c>
      <c r="AV720">
        <f>(Table2[[#This Row],[Rank 1Y]]+Table2[[#This Row],[Rank 6M]]+Table2[[#This Row],[Rank Sharpe]])/3</f>
        <v>670.33333333333337</v>
      </c>
    </row>
    <row r="721" spans="1:48" x14ac:dyDescent="0.3">
      <c r="A721" t="s">
        <v>2144</v>
      </c>
      <c r="B721" t="s">
        <v>2145</v>
      </c>
      <c r="C721" t="s">
        <v>3091</v>
      </c>
      <c r="D721" t="s">
        <v>393</v>
      </c>
      <c r="E721">
        <v>2704.54308012</v>
      </c>
      <c r="F721">
        <v>17.54</v>
      </c>
      <c r="G721">
        <v>-60.910648089226498</v>
      </c>
      <c r="H721">
        <f>(Table2[[#This Row],[1Y Return vs Nifty]]-AVERAGE(Table2[1Y Return vs Nifty]))/_xlfn.STDEV.P(Table2[1Y Return vs Nifty])</f>
        <v>-1.4350257149356342</v>
      </c>
      <c r="I721">
        <v>-16.24832499351</v>
      </c>
      <c r="J721">
        <f>(Table2[[#This Row],[1M Return vs Nifty]]-AVERAGE(Table2[1M Return vs Nifty]))/_xlfn.STDEV.P(Table2[1M Return vs Nifty])</f>
        <v>-1.4016157323331548</v>
      </c>
      <c r="K721">
        <v>-63.746611381350398</v>
      </c>
      <c r="L721">
        <f>(Table2[[#This Row],[6M Return vs Nifty]]-AVERAGE(Table2[6M Return vs Nifty]))/_xlfn.STDEV.P(Table2[6M Return vs Nifty])</f>
        <v>-2.3710007177028953</v>
      </c>
      <c r="M721">
        <v>-1.84107009236202</v>
      </c>
      <c r="N721">
        <f>(Table2[[#This Row],[1W Return vs Nifty]]-AVERAGE(Table2[1W Return vs Nifty]))/_xlfn.STDEV.P(Table2[1W Return vs Nifty])</f>
        <v>-0.22265771876291857</v>
      </c>
      <c r="O721">
        <v>18.54</v>
      </c>
      <c r="P721">
        <v>20.253519304846499</v>
      </c>
      <c r="Q721">
        <v>24.165367252594098</v>
      </c>
      <c r="R721">
        <v>35.3246838824113</v>
      </c>
      <c r="S721" s="1">
        <f>(Table2[[#This Row],[Close Price]]-Table2[[#This Row],[20D EMA]])/Table2[[#This Row],[20D EMA]]</f>
        <v>-5.3937432578209279E-2</v>
      </c>
      <c r="T721" s="1">
        <f>(Table2[[#This Row],[Close Price]]-Table2[[#This Row],[50D EMA]])/Table2[[#This Row],[50D EMA]]</f>
        <v>-0.13397766896724844</v>
      </c>
      <c r="U721" s="1">
        <f>(Table2[[#This Row],[Close Price]]-Table2[[#This Row],[200D EMA]])/Table2[[#This Row],[200D EMA]]</f>
        <v>-0.27416786938683418</v>
      </c>
      <c r="V721">
        <v>0.915354759039262</v>
      </c>
      <c r="W721">
        <v>17.34</v>
      </c>
      <c r="X721">
        <v>17.8</v>
      </c>
      <c r="Y721">
        <v>17.2</v>
      </c>
      <c r="Z721">
        <v>18.25</v>
      </c>
      <c r="AA721">
        <v>17.2</v>
      </c>
      <c r="AB721">
        <v>19.2</v>
      </c>
      <c r="AC721" s="1">
        <f>(Table2[[#This Row],[Close Price]]/Table2[[#This Row],[Day Low]])-1</f>
        <v>1.1534025374855705E-2</v>
      </c>
      <c r="AD721" s="1">
        <f>(Table2[[#This Row],[Day High]]/Table2[[#This Row],[Close Price]])-1</f>
        <v>1.4823261117445918E-2</v>
      </c>
      <c r="AE721" s="1">
        <f>(Table2[[#This Row],[Close Price]]/Table2[[#This Row],[Current Week Low]])-1</f>
        <v>1.9767441860465196E-2</v>
      </c>
      <c r="AF721" s="1">
        <f>(Table2[[#This Row],[Current Week High]]/Table2[[#This Row],[Close Price]])-1</f>
        <v>4.0478905359178974E-2</v>
      </c>
      <c r="AG721" s="1">
        <f>(Table2[[#This Row],[Close Price]]/Table2[[#This Row],[Current Month Low]])-1</f>
        <v>1.9767441860465196E-2</v>
      </c>
      <c r="AH721" s="1">
        <f>(Table2[[#This Row],[Current Month High]]/Table2[[#This Row],[Close Price]])-1</f>
        <v>9.464082098061577E-2</v>
      </c>
      <c r="AI721">
        <v>157.41163055872201</v>
      </c>
      <c r="AJ721">
        <v>5.0299401197604698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-0.28000000000000003</v>
      </c>
      <c r="AM721" t="s">
        <v>3120</v>
      </c>
      <c r="AN721">
        <v>-4.21</v>
      </c>
      <c r="AO721" t="s">
        <v>3120</v>
      </c>
      <c r="AQ721">
        <f>(Table2[[#This Row],[Sharpe Ratio]]-AVERAGE(Table2[Sharpe Ratio]))/_xlfn.STDEV.P(Table2[Sharpe Ratio])</f>
        <v>-0.72305686320743012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730</v>
      </c>
      <c r="AT721">
        <f>_xlfn.RANK.AVG(Table2[[#This Row],[6M Return vs Nifty Z-Score]],Table2[6M Return vs Nifty Z-Score])</f>
        <v>733</v>
      </c>
      <c r="AU721">
        <f>_xlfn.RANK.AVG(Table2[[#This Row],[Sharpe Ratio Z-Score]],Table2[Sharpe Ratio Z-Score])</f>
        <v>548.5</v>
      </c>
      <c r="AV721">
        <f>(Table2[[#This Row],[Rank 1Y]]+Table2[[#This Row],[Rank 6M]]+Table2[[#This Row],[Rank Sharpe]])/3</f>
        <v>670.5</v>
      </c>
    </row>
    <row r="722" spans="1:48" x14ac:dyDescent="0.3">
      <c r="A722" t="s">
        <v>1503</v>
      </c>
      <c r="B722" t="s">
        <v>1504</v>
      </c>
      <c r="C722" t="s">
        <v>3078</v>
      </c>
      <c r="D722" t="s">
        <v>372</v>
      </c>
      <c r="E722">
        <v>6513.0618768599998</v>
      </c>
      <c r="F722">
        <v>284.55</v>
      </c>
      <c r="G722">
        <v>-52.828866194592301</v>
      </c>
      <c r="H722">
        <f>(Table2[[#This Row],[1Y Return vs Nifty]]-AVERAGE(Table2[1Y Return vs Nifty]))/_xlfn.STDEV.P(Table2[1Y Return vs Nifty])</f>
        <v>-1.312154359180745</v>
      </c>
      <c r="I722">
        <v>-17.394838005876899</v>
      </c>
      <c r="J722">
        <f>(Table2[[#This Row],[1M Return vs Nifty]]-AVERAGE(Table2[1M Return vs Nifty]))/_xlfn.STDEV.P(Table2[1M Return vs Nifty])</f>
        <v>-1.5092727681920015</v>
      </c>
      <c r="K722">
        <v>-32.638590175206602</v>
      </c>
      <c r="L722">
        <f>(Table2[[#This Row],[6M Return vs Nifty]]-AVERAGE(Table2[6M Return vs Nifty]))/_xlfn.STDEV.P(Table2[6M Return vs Nifty])</f>
        <v>-1.3092074159615008</v>
      </c>
      <c r="M722">
        <v>-2.6270671728794102</v>
      </c>
      <c r="N722">
        <f>(Table2[[#This Row],[1W Return vs Nifty]]-AVERAGE(Table2[1W Return vs Nifty]))/_xlfn.STDEV.P(Table2[1W Return vs Nifty])</f>
        <v>-0.37840262032647609</v>
      </c>
      <c r="O722">
        <v>296.98</v>
      </c>
      <c r="P722">
        <v>299.17342708144099</v>
      </c>
      <c r="Q722">
        <v>319.27923923378</v>
      </c>
      <c r="R722">
        <v>37.571129778700303</v>
      </c>
      <c r="S722" s="1">
        <f>(Table2[[#This Row],[Close Price]]-Table2[[#This Row],[20D EMA]])/Table2[[#This Row],[20D EMA]]</f>
        <v>-4.1854670348171613E-2</v>
      </c>
      <c r="T722" s="1">
        <f>(Table2[[#This Row],[Close Price]]-Table2[[#This Row],[50D EMA]])/Table2[[#This Row],[50D EMA]]</f>
        <v>-4.8879431653066532E-2</v>
      </c>
      <c r="U722" s="1">
        <f>(Table2[[#This Row],[Close Price]]-Table2[[#This Row],[200D EMA]])/Table2[[#This Row],[200D EMA]]</f>
        <v>-0.10877387241689973</v>
      </c>
      <c r="V722">
        <v>0.78196089225072996</v>
      </c>
      <c r="W722">
        <v>283</v>
      </c>
      <c r="X722">
        <v>287.89999999999998</v>
      </c>
      <c r="Y722">
        <v>275</v>
      </c>
      <c r="Z722">
        <v>291.89999999999998</v>
      </c>
      <c r="AA722">
        <v>275</v>
      </c>
      <c r="AB722">
        <v>304.89999999999998</v>
      </c>
      <c r="AC722" s="1">
        <f>(Table2[[#This Row],[Close Price]]/Table2[[#This Row],[Day Low]])-1</f>
        <v>5.4770318021202247E-3</v>
      </c>
      <c r="AD722" s="1">
        <f>(Table2[[#This Row],[Day High]]/Table2[[#This Row],[Close Price]])-1</f>
        <v>1.1772974872605646E-2</v>
      </c>
      <c r="AE722" s="1">
        <f>(Table2[[#This Row],[Close Price]]/Table2[[#This Row],[Current Week Low]])-1</f>
        <v>3.4727272727272718E-2</v>
      </c>
      <c r="AF722" s="1">
        <f>(Table2[[#This Row],[Current Week High]]/Table2[[#This Row],[Close Price]])-1</f>
        <v>2.5830258302582898E-2</v>
      </c>
      <c r="AG722" s="1">
        <f>(Table2[[#This Row],[Close Price]]/Table2[[#This Row],[Current Month Low]])-1</f>
        <v>3.4727272727272718E-2</v>
      </c>
      <c r="AH722" s="1">
        <f>(Table2[[#This Row],[Current Month High]]/Table2[[#This Row],[Close Price]])-1</f>
        <v>7.1516429450008578E-2</v>
      </c>
      <c r="AI722">
        <v>65.489369179405998</v>
      </c>
      <c r="AJ722">
        <v>10.226612434631001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-0.11</v>
      </c>
      <c r="AM722" t="s">
        <v>3120</v>
      </c>
      <c r="AN722">
        <v>-10.59</v>
      </c>
      <c r="AO722" t="s">
        <v>3120</v>
      </c>
      <c r="AP722">
        <v>-1.1574032141866E-2</v>
      </c>
      <c r="AQ722">
        <f>(Table2[[#This Row],[Sharpe Ratio]]-AVERAGE(Table2[Sharpe Ratio]))/_xlfn.STDEV.P(Table2[Sharpe Ratio])</f>
        <v>-0.85769626882919348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720</v>
      </c>
      <c r="AT722">
        <f>_xlfn.RANK.AVG(Table2[[#This Row],[6M Return vs Nifty Z-Score]],Table2[6M Return vs Nifty Z-Score])</f>
        <v>697</v>
      </c>
      <c r="AU722">
        <f>_xlfn.RANK.AVG(Table2[[#This Row],[Sharpe Ratio Z-Score]],Table2[Sharpe Ratio Z-Score])</f>
        <v>596</v>
      </c>
      <c r="AV722">
        <f>(Table2[[#This Row],[Rank 1Y]]+Table2[[#This Row],[Rank 6M]]+Table2[[#This Row],[Rank Sharpe]])/3</f>
        <v>671</v>
      </c>
    </row>
    <row r="723" spans="1:48" x14ac:dyDescent="0.3">
      <c r="A723" t="s">
        <v>2015</v>
      </c>
      <c r="B723" t="s">
        <v>2016</v>
      </c>
      <c r="C723" t="s">
        <v>3076</v>
      </c>
      <c r="D723" t="s">
        <v>57</v>
      </c>
      <c r="E723">
        <v>3074.8904940000002</v>
      </c>
      <c r="F723">
        <v>305.5</v>
      </c>
      <c r="G723">
        <v>-73.601112840873498</v>
      </c>
      <c r="H723">
        <f>(Table2[[#This Row],[1Y Return vs Nifty]]-AVERAGE(Table2[1Y Return vs Nifty]))/_xlfn.STDEV.P(Table2[1Y Return vs Nifty])</f>
        <v>-1.6279651717935057</v>
      </c>
      <c r="I723">
        <v>-29.706964887235699</v>
      </c>
      <c r="J723">
        <f>(Table2[[#This Row],[1M Return vs Nifty]]-AVERAGE(Table2[1M Return vs Nifty]))/_xlfn.STDEV.P(Table2[1M Return vs Nifty])</f>
        <v>-2.665375726350967</v>
      </c>
      <c r="K723">
        <v>-58.167201642777101</v>
      </c>
      <c r="L723">
        <f>(Table2[[#This Row],[6M Return vs Nifty]]-AVERAGE(Table2[6M Return vs Nifty]))/_xlfn.STDEV.P(Table2[6M Return vs Nifty])</f>
        <v>-2.1805617357814802</v>
      </c>
      <c r="M723">
        <v>-26.7049824431374</v>
      </c>
      <c r="N723">
        <f>(Table2[[#This Row],[1W Return vs Nifty]]-AVERAGE(Table2[1W Return vs Nifty]))/_xlfn.STDEV.P(Table2[1W Return vs Nifty])</f>
        <v>-5.1494286668272178</v>
      </c>
      <c r="O723">
        <v>408.06</v>
      </c>
      <c r="P723">
        <v>437.000266871588</v>
      </c>
      <c r="Q723">
        <v>489.79954892272099</v>
      </c>
      <c r="R723">
        <v>5.1500117037537896</v>
      </c>
      <c r="S723" s="1">
        <f>(Table2[[#This Row],[Close Price]]-Table2[[#This Row],[20D EMA]])/Table2[[#This Row],[20D EMA]]</f>
        <v>-0.25133558790373967</v>
      </c>
      <c r="T723" s="1">
        <f>(Table2[[#This Row],[Close Price]]-Table2[[#This Row],[50D EMA]])/Table2[[#This Row],[50D EMA]]</f>
        <v>-0.3009157587316284</v>
      </c>
      <c r="U723" s="1">
        <f>(Table2[[#This Row],[Close Price]]-Table2[[#This Row],[200D EMA]])/Table2[[#This Row],[200D EMA]]</f>
        <v>-0.37627545661908968</v>
      </c>
      <c r="V723">
        <v>2.27403968135732</v>
      </c>
      <c r="W723">
        <v>300.10000000000002</v>
      </c>
      <c r="X723">
        <v>328.55</v>
      </c>
      <c r="Y723">
        <v>300.10000000000002</v>
      </c>
      <c r="Z723">
        <v>450.5</v>
      </c>
      <c r="AA723">
        <v>300.10000000000002</v>
      </c>
      <c r="AB723">
        <v>450.5</v>
      </c>
      <c r="AC723" s="1">
        <f>(Table2[[#This Row],[Close Price]]/Table2[[#This Row],[Day Low]])-1</f>
        <v>1.7994001999333431E-2</v>
      </c>
      <c r="AD723" s="1">
        <f>(Table2[[#This Row],[Day High]]/Table2[[#This Row],[Close Price]])-1</f>
        <v>7.5450081833060567E-2</v>
      </c>
      <c r="AE723" s="1">
        <f>(Table2[[#This Row],[Close Price]]/Table2[[#This Row],[Current Week Low]])-1</f>
        <v>1.7994001999333431E-2</v>
      </c>
      <c r="AF723" s="1">
        <f>(Table2[[#This Row],[Current Week High]]/Table2[[#This Row],[Close Price]])-1</f>
        <v>0.47463175122749601</v>
      </c>
      <c r="AG723" s="1">
        <f>(Table2[[#This Row],[Close Price]]/Table2[[#This Row],[Current Month Low]])-1</f>
        <v>1.7994001999333431E-2</v>
      </c>
      <c r="AH723" s="1">
        <f>(Table2[[#This Row],[Current Month High]]/Table2[[#This Row],[Close Price]])-1</f>
        <v>0.47463175122749601</v>
      </c>
      <c r="AI723">
        <v>120.900163666121</v>
      </c>
      <c r="AJ723">
        <v>1.79940019993334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-0.4</v>
      </c>
      <c r="AM723" t="s">
        <v>3120</v>
      </c>
      <c r="AN723">
        <v>-29.54</v>
      </c>
      <c r="AO723" t="s">
        <v>3120</v>
      </c>
      <c r="AQ723">
        <f>(Table2[[#This Row],[Sharpe Ratio]]-AVERAGE(Table2[Sharpe Ratio]))/_xlfn.STDEV.P(Table2[Sharpe Ratio])</f>
        <v>-0.72305686320743012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734</v>
      </c>
      <c r="AT723">
        <f>_xlfn.RANK.AVG(Table2[[#This Row],[6M Return vs Nifty Z-Score]],Table2[6M Return vs Nifty Z-Score])</f>
        <v>731</v>
      </c>
      <c r="AU723">
        <f>_xlfn.RANK.AVG(Table2[[#This Row],[Sharpe Ratio Z-Score]],Table2[Sharpe Ratio Z-Score])</f>
        <v>548.5</v>
      </c>
      <c r="AV723">
        <f>(Table2[[#This Row],[Rank 1Y]]+Table2[[#This Row],[Rank 6M]]+Table2[[#This Row],[Rank Sharpe]])/3</f>
        <v>671.16666666666663</v>
      </c>
    </row>
    <row r="724" spans="1:48" x14ac:dyDescent="0.3">
      <c r="A724" t="s">
        <v>2239</v>
      </c>
      <c r="B724" t="s">
        <v>2240</v>
      </c>
      <c r="C724" t="s">
        <v>3090</v>
      </c>
      <c r="D724" t="s">
        <v>380</v>
      </c>
      <c r="E724">
        <v>2424.1918433999999</v>
      </c>
      <c r="F724">
        <v>210.5</v>
      </c>
      <c r="G724">
        <v>-24.094096683936598</v>
      </c>
      <c r="H724">
        <f>(Table2[[#This Row],[1Y Return vs Nifty]]-AVERAGE(Table2[1Y Return vs Nifty]))/_xlfn.STDEV.P(Table2[1Y Return vs Nifty])</f>
        <v>-0.87528534525416557</v>
      </c>
      <c r="I724">
        <v>-2.3697800132861602</v>
      </c>
      <c r="J724">
        <f>(Table2[[#This Row],[1M Return vs Nifty]]-AVERAGE(Table2[1M Return vs Nifty]))/_xlfn.STDEV.P(Table2[1M Return vs Nifty])</f>
        <v>-9.8426847001567855E-2</v>
      </c>
      <c r="K724">
        <v>-59.030979305722802</v>
      </c>
      <c r="L724">
        <f>(Table2[[#This Row],[6M Return vs Nifty]]-AVERAGE(Table2[6M Return vs Nifty]))/_xlfn.STDEV.P(Table2[6M Return vs Nifty])</f>
        <v>-2.2100445926508341</v>
      </c>
      <c r="M724">
        <v>-0.42596473028404003</v>
      </c>
      <c r="N724">
        <f>(Table2[[#This Row],[1W Return vs Nifty]]-AVERAGE(Table2[1W Return vs Nifty]))/_xlfn.STDEV.P(Table2[1W Return vs Nifty])</f>
        <v>5.7744652673143264E-2</v>
      </c>
      <c r="O724">
        <v>215.39</v>
      </c>
      <c r="P724">
        <v>222.76662931522199</v>
      </c>
      <c r="Q724">
        <v>258.49159394161097</v>
      </c>
      <c r="R724">
        <v>41.8452268186346</v>
      </c>
      <c r="S724" s="1">
        <f>(Table2[[#This Row],[Close Price]]-Table2[[#This Row],[20D EMA]])/Table2[[#This Row],[20D EMA]]</f>
        <v>-2.270300385347503E-2</v>
      </c>
      <c r="T724" s="1">
        <f>(Table2[[#This Row],[Close Price]]-Table2[[#This Row],[50D EMA]])/Table2[[#This Row],[50D EMA]]</f>
        <v>-5.506493209027423E-2</v>
      </c>
      <c r="U724" s="1">
        <f>(Table2[[#This Row],[Close Price]]-Table2[[#This Row],[200D EMA]])/Table2[[#This Row],[200D EMA]]</f>
        <v>-0.18566017257973769</v>
      </c>
      <c r="V724">
        <v>0.69106180752833801</v>
      </c>
      <c r="W724">
        <v>209.72</v>
      </c>
      <c r="X724">
        <v>214.24</v>
      </c>
      <c r="Y724">
        <v>205.6</v>
      </c>
      <c r="Z724">
        <v>221</v>
      </c>
      <c r="AA724">
        <v>205.6</v>
      </c>
      <c r="AB724">
        <v>228.44</v>
      </c>
      <c r="AC724" s="1">
        <f>(Table2[[#This Row],[Close Price]]/Table2[[#This Row],[Day Low]])-1</f>
        <v>3.7192447072287305E-3</v>
      </c>
      <c r="AD724" s="1">
        <f>(Table2[[#This Row],[Day High]]/Table2[[#This Row],[Close Price]])-1</f>
        <v>1.7767220902612957E-2</v>
      </c>
      <c r="AE724" s="1">
        <f>(Table2[[#This Row],[Close Price]]/Table2[[#This Row],[Current Week Low]])-1</f>
        <v>2.3832684824902861E-2</v>
      </c>
      <c r="AF724" s="1">
        <f>(Table2[[#This Row],[Current Week High]]/Table2[[#This Row],[Close Price]])-1</f>
        <v>4.9881235154394243E-2</v>
      </c>
      <c r="AG724" s="1">
        <f>(Table2[[#This Row],[Close Price]]/Table2[[#This Row],[Current Month Low]])-1</f>
        <v>2.3832684824902861E-2</v>
      </c>
      <c r="AH724" s="1">
        <f>(Table2[[#This Row],[Current Month High]]/Table2[[#This Row],[Close Price]])-1</f>
        <v>8.5225653206650875E-2</v>
      </c>
      <c r="AI724">
        <v>105.10688836104499</v>
      </c>
      <c r="AJ724">
        <v>9.9216710182767596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-0.15</v>
      </c>
      <c r="AM724" t="s">
        <v>3120</v>
      </c>
      <c r="AN724">
        <v>0.88</v>
      </c>
      <c r="AO724" t="s">
        <v>3121</v>
      </c>
      <c r="AP724">
        <v>-4.6731545614215997E-2</v>
      </c>
      <c r="AQ724">
        <f>(Table2[[#This Row],[Sharpe Ratio]]-AVERAGE(Table2[Sharpe Ratio]))/_xlfn.STDEV.P(Table2[Sharpe Ratio])</f>
        <v>-1.2666796429062226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632</v>
      </c>
      <c r="AT724">
        <f>_xlfn.RANK.AVG(Table2[[#This Row],[6M Return vs Nifty Z-Score]],Table2[6M Return vs Nifty Z-Score])</f>
        <v>732</v>
      </c>
      <c r="AU724">
        <f>_xlfn.RANK.AVG(Table2[[#This Row],[Sharpe Ratio Z-Score]],Table2[Sharpe Ratio Z-Score])</f>
        <v>656</v>
      </c>
      <c r="AV724">
        <f>(Table2[[#This Row],[Rank 1Y]]+Table2[[#This Row],[Rank 6M]]+Table2[[#This Row],[Rank Sharpe]])/3</f>
        <v>673.33333333333337</v>
      </c>
    </row>
    <row r="725" spans="1:48" x14ac:dyDescent="0.3">
      <c r="A725" t="s">
        <v>582</v>
      </c>
      <c r="B725" t="s">
        <v>583</v>
      </c>
      <c r="C725" t="s">
        <v>3085</v>
      </c>
      <c r="D725" t="s">
        <v>83</v>
      </c>
      <c r="E725">
        <v>32644.540303739999</v>
      </c>
      <c r="F725">
        <v>1740.6</v>
      </c>
      <c r="G725">
        <v>-37.643453329073999</v>
      </c>
      <c r="H725">
        <f>(Table2[[#This Row],[1Y Return vs Nifty]]-AVERAGE(Table2[1Y Return vs Nifty]))/_xlfn.STDEV.P(Table2[1Y Return vs Nifty])</f>
        <v>-1.0812829633908163</v>
      </c>
      <c r="I725">
        <v>-4.7600089907832102</v>
      </c>
      <c r="J725">
        <f>(Table2[[#This Row],[1M Return vs Nifty]]-AVERAGE(Table2[1M Return vs Nifty]))/_xlfn.STDEV.P(Table2[1M Return vs Nifty])</f>
        <v>-0.3228682305407089</v>
      </c>
      <c r="K725">
        <v>-30.041450298380902</v>
      </c>
      <c r="L725">
        <f>(Table2[[#This Row],[6M Return vs Nifty]]-AVERAGE(Table2[6M Return vs Nifty]))/_xlfn.STDEV.P(Table2[6M Return vs Nifty])</f>
        <v>-1.2205606419791568</v>
      </c>
      <c r="M725">
        <v>0.18364278169992901</v>
      </c>
      <c r="N725">
        <f>(Table2[[#This Row],[1W Return vs Nifty]]-AVERAGE(Table2[1W Return vs Nifty]))/_xlfn.STDEV.P(Table2[1W Return vs Nifty])</f>
        <v>0.17853805547287269</v>
      </c>
      <c r="O725">
        <v>1799.56</v>
      </c>
      <c r="P725">
        <v>1826.40463879975</v>
      </c>
      <c r="Q725">
        <v>1943.6058819227801</v>
      </c>
      <c r="R725">
        <v>34.511358142543699</v>
      </c>
      <c r="S725" s="1">
        <f>(Table2[[#This Row],[Close Price]]-Table2[[#This Row],[20D EMA]])/Table2[[#This Row],[20D EMA]]</f>
        <v>-3.2763564426859917E-2</v>
      </c>
      <c r="T725" s="1">
        <f>(Table2[[#This Row],[Close Price]]-Table2[[#This Row],[50D EMA]])/Table2[[#This Row],[50D EMA]]</f>
        <v>-4.6980081509285905E-2</v>
      </c>
      <c r="U725" s="1">
        <f>(Table2[[#This Row],[Close Price]]-Table2[[#This Row],[200D EMA]])/Table2[[#This Row],[200D EMA]]</f>
        <v>-0.10444806933901102</v>
      </c>
      <c r="V725">
        <v>0.88101128322394495</v>
      </c>
      <c r="W725">
        <v>1736.5</v>
      </c>
      <c r="X725">
        <v>1789.9</v>
      </c>
      <c r="Y725">
        <v>1722.2</v>
      </c>
      <c r="Z725">
        <v>1794.2</v>
      </c>
      <c r="AA725">
        <v>1722.2</v>
      </c>
      <c r="AB725">
        <v>1866</v>
      </c>
      <c r="AC725" s="1">
        <f>(Table2[[#This Row],[Close Price]]/Table2[[#This Row],[Day Low]])-1</f>
        <v>2.3610711200690027E-3</v>
      </c>
      <c r="AD725" s="1">
        <f>(Table2[[#This Row],[Day High]]/Table2[[#This Row],[Close Price]])-1</f>
        <v>2.8323566586234694E-2</v>
      </c>
      <c r="AE725" s="1">
        <f>(Table2[[#This Row],[Close Price]]/Table2[[#This Row],[Current Week Low]])-1</f>
        <v>1.0684008825920355E-2</v>
      </c>
      <c r="AF725" s="1">
        <f>(Table2[[#This Row],[Current Week High]]/Table2[[#This Row],[Close Price]])-1</f>
        <v>3.0793979087671008E-2</v>
      </c>
      <c r="AG725" s="1">
        <f>(Table2[[#This Row],[Close Price]]/Table2[[#This Row],[Current Month Low]])-1</f>
        <v>1.0684008825920355E-2</v>
      </c>
      <c r="AH725" s="1">
        <f>(Table2[[#This Row],[Current Month High]]/Table2[[#This Row],[Close Price]])-1</f>
        <v>7.204412271630467E-2</v>
      </c>
      <c r="AI725">
        <v>39.647248075376297</v>
      </c>
      <c r="AJ725">
        <v>5.4014775342133801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</v>
      </c>
      <c r="AM725" t="s">
        <v>3120</v>
      </c>
      <c r="AN725">
        <v>-1.74</v>
      </c>
      <c r="AO725" t="s">
        <v>3120</v>
      </c>
      <c r="AP725">
        <v>-4.7889009532587998E-2</v>
      </c>
      <c r="AQ725">
        <f>(Table2[[#This Row],[Sharpe Ratio]]-AVERAGE(Table2[Sharpe Ratio]))/_xlfn.STDEV.P(Table2[Sharpe Ratio])</f>
        <v>-1.2801442896333155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687</v>
      </c>
      <c r="AT725">
        <f>_xlfn.RANK.AVG(Table2[[#This Row],[6M Return vs Nifty Z-Score]],Table2[6M Return vs Nifty Z-Score])</f>
        <v>690</v>
      </c>
      <c r="AU725">
        <f>_xlfn.RANK.AVG(Table2[[#This Row],[Sharpe Ratio Z-Score]],Table2[Sharpe Ratio Z-Score])</f>
        <v>658</v>
      </c>
      <c r="AV725">
        <f>(Table2[[#This Row],[Rank 1Y]]+Table2[[#This Row],[Rank 6M]]+Table2[[#This Row],[Rank Sharpe]])/3</f>
        <v>678.33333333333337</v>
      </c>
    </row>
    <row r="726" spans="1:48" x14ac:dyDescent="0.3">
      <c r="A726" t="s">
        <v>1078</v>
      </c>
      <c r="B726" t="s">
        <v>1079</v>
      </c>
      <c r="C726" t="s">
        <v>3075</v>
      </c>
      <c r="D726" t="s">
        <v>21</v>
      </c>
      <c r="E726">
        <v>11611.16401896</v>
      </c>
      <c r="F726">
        <v>776.4</v>
      </c>
      <c r="G726">
        <v>-40.078238475521196</v>
      </c>
      <c r="H726">
        <f>(Table2[[#This Row],[1Y Return vs Nifty]]-AVERAGE(Table2[1Y Return vs Nifty]))/_xlfn.STDEV.P(Table2[1Y Return vs Nifty])</f>
        <v>-1.1183002147613907</v>
      </c>
      <c r="I726">
        <v>-5.6657630924261397</v>
      </c>
      <c r="J726">
        <f>(Table2[[#This Row],[1M Return vs Nifty]]-AVERAGE(Table2[1M Return vs Nifty]))/_xlfn.STDEV.P(Table2[1M Return vs Nifty])</f>
        <v>-0.40791811723895588</v>
      </c>
      <c r="K726">
        <v>-19.652822638433602</v>
      </c>
      <c r="L726">
        <f>(Table2[[#This Row],[6M Return vs Nifty]]-AVERAGE(Table2[6M Return vs Nifty]))/_xlfn.STDEV.P(Table2[6M Return vs Nifty])</f>
        <v>-0.86597121983234082</v>
      </c>
      <c r="M726">
        <v>-2.39384653284427</v>
      </c>
      <c r="N726">
        <f>(Table2[[#This Row],[1W Return vs Nifty]]-AVERAGE(Table2[1W Return vs Nifty]))/_xlfn.STDEV.P(Table2[1W Return vs Nifty])</f>
        <v>-0.33219007510817466</v>
      </c>
      <c r="O726">
        <v>802.9</v>
      </c>
      <c r="P726">
        <v>816.754814045751</v>
      </c>
      <c r="Q726">
        <v>839.69236358152898</v>
      </c>
      <c r="R726">
        <v>23.594490845829501</v>
      </c>
      <c r="S726" s="1">
        <f>(Table2[[#This Row],[Close Price]]-Table2[[#This Row],[20D EMA]])/Table2[[#This Row],[20D EMA]]</f>
        <v>-3.3005355586000748E-2</v>
      </c>
      <c r="T726" s="1">
        <f>(Table2[[#This Row],[Close Price]]-Table2[[#This Row],[50D EMA]])/Table2[[#This Row],[50D EMA]]</f>
        <v>-4.9408725056489876E-2</v>
      </c>
      <c r="U726" s="1">
        <f>(Table2[[#This Row],[Close Price]]-Table2[[#This Row],[200D EMA]])/Table2[[#This Row],[200D EMA]]</f>
        <v>-7.5375656998437984E-2</v>
      </c>
      <c r="V726">
        <v>0.41296587616305602</v>
      </c>
      <c r="W726">
        <v>775.05</v>
      </c>
      <c r="X726">
        <v>789</v>
      </c>
      <c r="Y726">
        <v>772.8</v>
      </c>
      <c r="Z726">
        <v>800</v>
      </c>
      <c r="AA726">
        <v>772.8</v>
      </c>
      <c r="AB726">
        <v>823.7</v>
      </c>
      <c r="AC726" s="1">
        <f>(Table2[[#This Row],[Close Price]]/Table2[[#This Row],[Day Low]])-1</f>
        <v>1.741823108186491E-3</v>
      </c>
      <c r="AD726" s="1">
        <f>(Table2[[#This Row],[Day High]]/Table2[[#This Row],[Close Price]])-1</f>
        <v>1.6228748068006116E-2</v>
      </c>
      <c r="AE726" s="1">
        <f>(Table2[[#This Row],[Close Price]]/Table2[[#This Row],[Current Week Low]])-1</f>
        <v>4.6583850931676274E-3</v>
      </c>
      <c r="AF726" s="1">
        <f>(Table2[[#This Row],[Current Week High]]/Table2[[#This Row],[Close Price]])-1</f>
        <v>3.0396702730551395E-2</v>
      </c>
      <c r="AG726" s="1">
        <f>(Table2[[#This Row],[Close Price]]/Table2[[#This Row],[Current Month Low]])-1</f>
        <v>4.6583850931676274E-3</v>
      </c>
      <c r="AH726" s="1">
        <f>(Table2[[#This Row],[Current Month High]]/Table2[[#This Row],[Close Price]])-1</f>
        <v>6.0922205048943967E-2</v>
      </c>
      <c r="AI726">
        <v>24.9356002060793</v>
      </c>
      <c r="AJ726">
        <v>4.7773279352226696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-0.18</v>
      </c>
      <c r="AM726" t="s">
        <v>3120</v>
      </c>
      <c r="AN726">
        <v>-6.21</v>
      </c>
      <c r="AO726" t="s">
        <v>3120</v>
      </c>
      <c r="AP726">
        <v>-0.152612521243712</v>
      </c>
      <c r="AQ726">
        <f>(Table2[[#This Row],[Sharpe Ratio]]-AVERAGE(Table2[Sharpe Ratio]))/_xlfn.STDEV.P(Table2[Sharpe Ratio])</f>
        <v>-2.4983810457251541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695</v>
      </c>
      <c r="AT726">
        <f>_xlfn.RANK.AVG(Table2[[#This Row],[6M Return vs Nifty Z-Score]],Table2[6M Return vs Nifty Z-Score])</f>
        <v>612</v>
      </c>
      <c r="AU726">
        <f>_xlfn.RANK.AVG(Table2[[#This Row],[Sharpe Ratio Z-Score]],Table2[Sharpe Ratio Z-Score])</f>
        <v>733</v>
      </c>
      <c r="AV726">
        <f>(Table2[[#This Row],[Rank 1Y]]+Table2[[#This Row],[Rank 6M]]+Table2[[#This Row],[Rank Sharpe]])/3</f>
        <v>680</v>
      </c>
    </row>
    <row r="727" spans="1:48" x14ac:dyDescent="0.3">
      <c r="A727" t="s">
        <v>1524</v>
      </c>
      <c r="B727" t="s">
        <v>1525</v>
      </c>
      <c r="C727" t="s">
        <v>3088</v>
      </c>
      <c r="D727" t="s">
        <v>469</v>
      </c>
      <c r="E727">
        <v>6385.2569931500002</v>
      </c>
      <c r="F727">
        <v>449.75</v>
      </c>
      <c r="G727">
        <v>-58.252188041877503</v>
      </c>
      <c r="H727">
        <f>(Table2[[#This Row],[1Y Return vs Nifty]]-AVERAGE(Table2[1Y Return vs Nifty]))/_xlfn.STDEV.P(Table2[1Y Return vs Nifty])</f>
        <v>-1.3946078226320999</v>
      </c>
      <c r="I727">
        <v>-6.3669639932611402</v>
      </c>
      <c r="J727">
        <f>(Table2[[#This Row],[1M Return vs Nifty]]-AVERAGE(Table2[1M Return vs Nifty]))/_xlfn.STDEV.P(Table2[1M Return vs Nifty])</f>
        <v>-0.47376055401131056</v>
      </c>
      <c r="K727">
        <v>-27.335795695612799</v>
      </c>
      <c r="L727">
        <f>(Table2[[#This Row],[6M Return vs Nifty]]-AVERAGE(Table2[6M Return vs Nifty]))/_xlfn.STDEV.P(Table2[6M Return vs Nifty])</f>
        <v>-1.1282099934114629</v>
      </c>
      <c r="M727">
        <v>-2.0009912688798899</v>
      </c>
      <c r="N727">
        <f>(Table2[[#This Row],[1W Return vs Nifty]]-AVERAGE(Table2[1W Return vs Nifty]))/_xlfn.STDEV.P(Table2[1W Return vs Nifty])</f>
        <v>-0.25434601444756505</v>
      </c>
      <c r="O727">
        <v>461.45</v>
      </c>
      <c r="P727">
        <v>476.19884504943701</v>
      </c>
      <c r="Q727">
        <v>530.92414345113002</v>
      </c>
      <c r="R727">
        <v>35.950384167518997</v>
      </c>
      <c r="S727" s="1">
        <f>(Table2[[#This Row],[Close Price]]-Table2[[#This Row],[20D EMA]])/Table2[[#This Row],[20D EMA]]</f>
        <v>-2.535485968143892E-2</v>
      </c>
      <c r="T727" s="1">
        <f>(Table2[[#This Row],[Close Price]]-Table2[[#This Row],[50D EMA]])/Table2[[#This Row],[50D EMA]]</f>
        <v>-5.5541598482228997E-2</v>
      </c>
      <c r="U727" s="1">
        <f>(Table2[[#This Row],[Close Price]]-Table2[[#This Row],[200D EMA]])/Table2[[#This Row],[200D EMA]]</f>
        <v>-0.15289216821725091</v>
      </c>
      <c r="V727">
        <v>0.89734318549541003</v>
      </c>
      <c r="W727">
        <v>448.25</v>
      </c>
      <c r="X727">
        <v>457.3</v>
      </c>
      <c r="Y727">
        <v>433</v>
      </c>
      <c r="Z727">
        <v>463.9</v>
      </c>
      <c r="AA727">
        <v>433</v>
      </c>
      <c r="AB727">
        <v>474</v>
      </c>
      <c r="AC727" s="1">
        <f>(Table2[[#This Row],[Close Price]]/Table2[[#This Row],[Day Low]])-1</f>
        <v>3.3463469046290939E-3</v>
      </c>
      <c r="AD727" s="1">
        <f>(Table2[[#This Row],[Day High]]/Table2[[#This Row],[Close Price]])-1</f>
        <v>1.6787103946636961E-2</v>
      </c>
      <c r="AE727" s="1">
        <f>(Table2[[#This Row],[Close Price]]/Table2[[#This Row],[Current Week Low]])-1</f>
        <v>3.8683602771362624E-2</v>
      </c>
      <c r="AF727" s="1">
        <f>(Table2[[#This Row],[Current Week High]]/Table2[[#This Row],[Close Price]])-1</f>
        <v>3.1461923290716953E-2</v>
      </c>
      <c r="AG727" s="1">
        <f>(Table2[[#This Row],[Close Price]]/Table2[[#This Row],[Current Month Low]])-1</f>
        <v>3.8683602771362624E-2</v>
      </c>
      <c r="AH727" s="1">
        <f>(Table2[[#This Row],[Current Month High]]/Table2[[#This Row],[Close Price]])-1</f>
        <v>5.3918843802112315E-2</v>
      </c>
      <c r="AI727">
        <v>60.7226236798221</v>
      </c>
      <c r="AJ727">
        <v>4.9591598599766504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-0.22</v>
      </c>
      <c r="AM727" t="s">
        <v>3120</v>
      </c>
      <c r="AN727">
        <v>-5.18</v>
      </c>
      <c r="AO727" t="s">
        <v>3120</v>
      </c>
      <c r="AP727">
        <v>-3.8299550534538998E-2</v>
      </c>
      <c r="AQ727">
        <f>(Table2[[#This Row],[Sharpe Ratio]]-AVERAGE(Table2[Sharpe Ratio]))/_xlfn.STDEV.P(Table2[Sharpe Ratio])</f>
        <v>-1.1685911987220412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727</v>
      </c>
      <c r="AT727">
        <f>_xlfn.RANK.AVG(Table2[[#This Row],[6M Return vs Nifty Z-Score]],Table2[6M Return vs Nifty Z-Score])</f>
        <v>678</v>
      </c>
      <c r="AU727">
        <f>_xlfn.RANK.AVG(Table2[[#This Row],[Sharpe Ratio Z-Score]],Table2[Sharpe Ratio Z-Score])</f>
        <v>638</v>
      </c>
      <c r="AV727">
        <f>(Table2[[#This Row],[Rank 1Y]]+Table2[[#This Row],[Rank 6M]]+Table2[[#This Row],[Rank Sharpe]])/3</f>
        <v>681</v>
      </c>
    </row>
    <row r="728" spans="1:48" x14ac:dyDescent="0.3">
      <c r="A728" t="s">
        <v>1162</v>
      </c>
      <c r="B728" t="s">
        <v>1163</v>
      </c>
      <c r="C728" t="s">
        <v>3088</v>
      </c>
      <c r="D728" t="s">
        <v>1164</v>
      </c>
      <c r="E728">
        <v>10402.879020405</v>
      </c>
      <c r="F728">
        <v>957.05</v>
      </c>
      <c r="G728">
        <v>-42.066243499451502</v>
      </c>
      <c r="H728">
        <f>(Table2[[#This Row],[1Y Return vs Nifty]]-AVERAGE(Table2[1Y Return vs Nifty]))/_xlfn.STDEV.P(Table2[1Y Return vs Nifty])</f>
        <v>-1.1485248453840049</v>
      </c>
      <c r="I728">
        <v>-9.9009128279724692</v>
      </c>
      <c r="J728">
        <f>(Table2[[#This Row],[1M Return vs Nifty]]-AVERAGE(Table2[1M Return vs Nifty]))/_xlfn.STDEV.P(Table2[1M Return vs Nifty])</f>
        <v>-0.80559669744628615</v>
      </c>
      <c r="K728">
        <v>-24.381607789767301</v>
      </c>
      <c r="L728">
        <f>(Table2[[#This Row],[6M Return vs Nifty]]-AVERAGE(Table2[6M Return vs Nifty]))/_xlfn.STDEV.P(Table2[6M Return vs Nifty])</f>
        <v>-1.0273762917199944</v>
      </c>
      <c r="M728">
        <v>-3.9091196436384399</v>
      </c>
      <c r="N728">
        <f>(Table2[[#This Row],[1W Return vs Nifty]]-AVERAGE(Table2[1W Return vs Nifty]))/_xlfn.STDEV.P(Table2[1W Return vs Nifty])</f>
        <v>-0.6324406324349231</v>
      </c>
      <c r="O728">
        <v>986.67</v>
      </c>
      <c r="P728">
        <v>977.29246970791598</v>
      </c>
      <c r="Q728">
        <v>1023.41211819108</v>
      </c>
      <c r="R728">
        <v>32.2651052115448</v>
      </c>
      <c r="S728" s="1">
        <f>(Table2[[#This Row],[Close Price]]-Table2[[#This Row],[20D EMA]])/Table2[[#This Row],[20D EMA]]</f>
        <v>-3.0020168850780914E-2</v>
      </c>
      <c r="T728" s="1">
        <f>(Table2[[#This Row],[Close Price]]-Table2[[#This Row],[50D EMA]])/Table2[[#This Row],[50D EMA]]</f>
        <v>-2.0712806386368566E-2</v>
      </c>
      <c r="U728" s="1">
        <f>(Table2[[#This Row],[Close Price]]-Table2[[#This Row],[200D EMA]])/Table2[[#This Row],[200D EMA]]</f>
        <v>-6.4843983192594642E-2</v>
      </c>
      <c r="V728">
        <v>0.76037989990480404</v>
      </c>
      <c r="W728">
        <v>949.05</v>
      </c>
      <c r="X728">
        <v>967.45</v>
      </c>
      <c r="Y728">
        <v>930</v>
      </c>
      <c r="Z728">
        <v>989.85</v>
      </c>
      <c r="AA728">
        <v>930</v>
      </c>
      <c r="AB728">
        <v>1031.3</v>
      </c>
      <c r="AC728" s="1">
        <f>(Table2[[#This Row],[Close Price]]/Table2[[#This Row],[Day Low]])-1</f>
        <v>8.4294821136925435E-3</v>
      </c>
      <c r="AD728" s="1">
        <f>(Table2[[#This Row],[Day High]]/Table2[[#This Row],[Close Price]])-1</f>
        <v>1.0866725876391037E-2</v>
      </c>
      <c r="AE728" s="1">
        <f>(Table2[[#This Row],[Close Price]]/Table2[[#This Row],[Current Week Low]])-1</f>
        <v>2.9086021505376314E-2</v>
      </c>
      <c r="AF728" s="1">
        <f>(Table2[[#This Row],[Current Week High]]/Table2[[#This Row],[Close Price]])-1</f>
        <v>3.427198161015621E-2</v>
      </c>
      <c r="AG728" s="1">
        <f>(Table2[[#This Row],[Close Price]]/Table2[[#This Row],[Current Month Low]])-1</f>
        <v>2.9086021505376314E-2</v>
      </c>
      <c r="AH728" s="1">
        <f>(Table2[[#This Row],[Current Month High]]/Table2[[#This Row],[Close Price]])-1</f>
        <v>7.758215349250297E-2</v>
      </c>
      <c r="AI728">
        <v>35.520610208453</v>
      </c>
      <c r="AJ728">
        <v>12.066744730679099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-7.0000000000000007E-2</v>
      </c>
      <c r="AM728" t="s">
        <v>3120</v>
      </c>
      <c r="AN728">
        <v>-5.85</v>
      </c>
      <c r="AO728" t="s">
        <v>3120</v>
      </c>
      <c r="AP728">
        <v>-6.8979724120030006E-2</v>
      </c>
      <c r="AQ728">
        <f>(Table2[[#This Row],[Sharpe Ratio]]-AVERAGE(Table2[Sharpe Ratio]))/_xlfn.STDEV.P(Table2[Sharpe Ratio])</f>
        <v>-1.5254901847703952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704</v>
      </c>
      <c r="AT728">
        <f>_xlfn.RANK.AVG(Table2[[#This Row],[6M Return vs Nifty Z-Score]],Table2[6M Return vs Nifty Z-Score])</f>
        <v>656</v>
      </c>
      <c r="AU728">
        <f>_xlfn.RANK.AVG(Table2[[#This Row],[Sharpe Ratio Z-Score]],Table2[Sharpe Ratio Z-Score])</f>
        <v>690</v>
      </c>
      <c r="AV728">
        <f>(Table2[[#This Row],[Rank 1Y]]+Table2[[#This Row],[Rank 6M]]+Table2[[#This Row],[Rank Sharpe]])/3</f>
        <v>683.33333333333337</v>
      </c>
    </row>
    <row r="729" spans="1:48" x14ac:dyDescent="0.3">
      <c r="A729" t="s">
        <v>1777</v>
      </c>
      <c r="B729" t="s">
        <v>1778</v>
      </c>
      <c r="C729" t="s">
        <v>3076</v>
      </c>
      <c r="D729" t="s">
        <v>57</v>
      </c>
      <c r="E729">
        <v>4286.8652572800002</v>
      </c>
      <c r="F729">
        <v>601.20000000000005</v>
      </c>
      <c r="G729">
        <v>-51.605492493394202</v>
      </c>
      <c r="H729">
        <f>(Table2[[#This Row],[1Y Return vs Nifty]]-AVERAGE(Table2[1Y Return vs Nifty]))/_xlfn.STDEV.P(Table2[1Y Return vs Nifty])</f>
        <v>-1.293554799427606</v>
      </c>
      <c r="I729">
        <v>-19.063550465836201</v>
      </c>
      <c r="J729">
        <f>(Table2[[#This Row],[1M Return vs Nifty]]-AVERAGE(Table2[1M Return vs Nifty]))/_xlfn.STDEV.P(Table2[1M Return vs Nifty])</f>
        <v>-1.6659640880480848</v>
      </c>
      <c r="K729">
        <v>-49.427692345762701</v>
      </c>
      <c r="L729">
        <f>(Table2[[#This Row],[6M Return vs Nifty]]-AVERAGE(Table2[6M Return vs Nifty]))/_xlfn.STDEV.P(Table2[6M Return vs Nifty])</f>
        <v>-1.8822607808417993</v>
      </c>
      <c r="M729">
        <v>-9.4179085397905702</v>
      </c>
      <c r="N729">
        <f>(Table2[[#This Row],[1W Return vs Nifty]]-AVERAGE(Table2[1W Return vs Nifty]))/_xlfn.STDEV.P(Table2[1W Return vs Nifty])</f>
        <v>-1.7240042089826477</v>
      </c>
      <c r="O729">
        <v>660.98</v>
      </c>
      <c r="P729">
        <v>713.31469782651197</v>
      </c>
      <c r="Q729">
        <v>807.60659909535696</v>
      </c>
      <c r="R729">
        <v>16.9508168198935</v>
      </c>
      <c r="S729" s="1">
        <f>(Table2[[#This Row],[Close Price]]-Table2[[#This Row],[20D EMA]])/Table2[[#This Row],[20D EMA]]</f>
        <v>-9.0441465702441784E-2</v>
      </c>
      <c r="T729" s="1">
        <f>(Table2[[#This Row],[Close Price]]-Table2[[#This Row],[50D EMA]])/Table2[[#This Row],[50D EMA]]</f>
        <v>-0.15717424324513188</v>
      </c>
      <c r="U729" s="1">
        <f>(Table2[[#This Row],[Close Price]]-Table2[[#This Row],[200D EMA]])/Table2[[#This Row],[200D EMA]]</f>
        <v>-0.25557814823029418</v>
      </c>
      <c r="V729">
        <v>1.55570152965533</v>
      </c>
      <c r="W729">
        <v>595.1</v>
      </c>
      <c r="X729">
        <v>609.95000000000005</v>
      </c>
      <c r="Y729">
        <v>591</v>
      </c>
      <c r="Z729">
        <v>647.29999999999995</v>
      </c>
      <c r="AA729">
        <v>591</v>
      </c>
      <c r="AB729">
        <v>683.95</v>
      </c>
      <c r="AC729" s="1">
        <f>(Table2[[#This Row],[Close Price]]/Table2[[#This Row],[Day Low]])-1</f>
        <v>1.0250378087716339E-2</v>
      </c>
      <c r="AD729" s="1">
        <f>(Table2[[#This Row],[Day High]]/Table2[[#This Row],[Close Price]])-1</f>
        <v>1.4554224883566169E-2</v>
      </c>
      <c r="AE729" s="1">
        <f>(Table2[[#This Row],[Close Price]]/Table2[[#This Row],[Current Week Low]])-1</f>
        <v>1.7258883248731038E-2</v>
      </c>
      <c r="AF729" s="1">
        <f>(Table2[[#This Row],[Current Week High]]/Table2[[#This Row],[Close Price]])-1</f>
        <v>7.6679973386559963E-2</v>
      </c>
      <c r="AG729" s="1">
        <f>(Table2[[#This Row],[Close Price]]/Table2[[#This Row],[Current Month Low]])-1</f>
        <v>1.7258883248731038E-2</v>
      </c>
      <c r="AH729" s="1">
        <f>(Table2[[#This Row],[Current Month High]]/Table2[[#This Row],[Close Price]])-1</f>
        <v>0.13764138389886882</v>
      </c>
      <c r="AI729">
        <v>106.786427145708</v>
      </c>
      <c r="AJ729">
        <v>1.7258883248731001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-0.3</v>
      </c>
      <c r="AM729" t="s">
        <v>3120</v>
      </c>
      <c r="AN729">
        <v>-15.51</v>
      </c>
      <c r="AO729" t="s">
        <v>3120</v>
      </c>
      <c r="AP729">
        <v>-1.7539772971632998E-2</v>
      </c>
      <c r="AQ729">
        <f>(Table2[[#This Row],[Sharpe Ratio]]-AVERAGE(Table2[Sharpe Ratio]))/_xlfn.STDEV.P(Table2[Sharpe Ratio])</f>
        <v>-0.92709505652634061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718</v>
      </c>
      <c r="AT729">
        <f>_xlfn.RANK.AVG(Table2[[#This Row],[6M Return vs Nifty Z-Score]],Table2[6M Return vs Nifty Z-Score])</f>
        <v>728</v>
      </c>
      <c r="AU729">
        <f>_xlfn.RANK.AVG(Table2[[#This Row],[Sharpe Ratio Z-Score]],Table2[Sharpe Ratio Z-Score])</f>
        <v>604</v>
      </c>
      <c r="AV729">
        <f>(Table2[[#This Row],[Rank 1Y]]+Table2[[#This Row],[Rank 6M]]+Table2[[#This Row],[Rank Sharpe]])/3</f>
        <v>683.33333333333337</v>
      </c>
    </row>
    <row r="730" spans="1:48" x14ac:dyDescent="0.3">
      <c r="A730" t="s">
        <v>1002</v>
      </c>
      <c r="B730" t="s">
        <v>1003</v>
      </c>
      <c r="C730" t="s">
        <v>3092</v>
      </c>
      <c r="D730" t="s">
        <v>553</v>
      </c>
      <c r="E730">
        <v>13210.023583259999</v>
      </c>
      <c r="F730">
        <v>137.53</v>
      </c>
      <c r="G730">
        <v>-67.048711849581295</v>
      </c>
      <c r="H730">
        <f>(Table2[[#This Row],[1Y Return vs Nifty]]-AVERAGE(Table2[1Y Return vs Nifty]))/_xlfn.STDEV.P(Table2[1Y Return vs Nifty])</f>
        <v>-1.5283457557109843</v>
      </c>
      <c r="I730">
        <v>-8.7669652177705704</v>
      </c>
      <c r="J730">
        <f>(Table2[[#This Row],[1M Return vs Nifty]]-AVERAGE(Table2[1M Return vs Nifty]))/_xlfn.STDEV.P(Table2[1M Return vs Nifty])</f>
        <v>-0.69911954697632406</v>
      </c>
      <c r="K730">
        <v>-44.201888032882302</v>
      </c>
      <c r="L730">
        <f>(Table2[[#This Row],[6M Return vs Nifty]]-AVERAGE(Table2[6M Return vs Nifty]))/_xlfn.STDEV.P(Table2[6M Return vs Nifty])</f>
        <v>-1.703891222107802</v>
      </c>
      <c r="M730">
        <v>-0.219032642262559</v>
      </c>
      <c r="N730">
        <f>(Table2[[#This Row],[1W Return vs Nifty]]-AVERAGE(Table2[1W Return vs Nifty]))/_xlfn.STDEV.P(Table2[1W Return vs Nifty])</f>
        <v>9.8748135355333611E-2</v>
      </c>
      <c r="O730">
        <v>141.71</v>
      </c>
      <c r="P730">
        <v>145.94852843551399</v>
      </c>
      <c r="Q730">
        <v>175.389614414481</v>
      </c>
      <c r="R730">
        <v>42.3003940241707</v>
      </c>
      <c r="S730" s="1">
        <f>(Table2[[#This Row],[Close Price]]-Table2[[#This Row],[20D EMA]])/Table2[[#This Row],[20D EMA]]</f>
        <v>-2.9496859784066097E-2</v>
      </c>
      <c r="T730" s="1">
        <f>(Table2[[#This Row],[Close Price]]-Table2[[#This Row],[50D EMA]])/Table2[[#This Row],[50D EMA]]</f>
        <v>-5.768148898626025E-2</v>
      </c>
      <c r="U730" s="1">
        <f>(Table2[[#This Row],[Close Price]]-Table2[[#This Row],[200D EMA]])/Table2[[#This Row],[200D EMA]]</f>
        <v>-0.21586006982723108</v>
      </c>
      <c r="V730">
        <v>0.97914297240661097</v>
      </c>
      <c r="W730">
        <v>137.16</v>
      </c>
      <c r="X730">
        <v>139.80000000000001</v>
      </c>
      <c r="Y730">
        <v>133.65</v>
      </c>
      <c r="Z730">
        <v>141.30000000000001</v>
      </c>
      <c r="AA730">
        <v>133.65</v>
      </c>
      <c r="AB730">
        <v>150.19999999999999</v>
      </c>
      <c r="AC730" s="1">
        <f>(Table2[[#This Row],[Close Price]]/Table2[[#This Row],[Day Low]])-1</f>
        <v>2.6975794692329913E-3</v>
      </c>
      <c r="AD730" s="1">
        <f>(Table2[[#This Row],[Day High]]/Table2[[#This Row],[Close Price]])-1</f>
        <v>1.6505489711335697E-2</v>
      </c>
      <c r="AE730" s="1">
        <f>(Table2[[#This Row],[Close Price]]/Table2[[#This Row],[Current Week Low]])-1</f>
        <v>2.9031051253273432E-2</v>
      </c>
      <c r="AF730" s="1">
        <f>(Table2[[#This Row],[Current Week High]]/Table2[[#This Row],[Close Price]])-1</f>
        <v>2.7412200974332945E-2</v>
      </c>
      <c r="AG730" s="1">
        <f>(Table2[[#This Row],[Close Price]]/Table2[[#This Row],[Current Month Low]])-1</f>
        <v>2.9031051253273432E-2</v>
      </c>
      <c r="AH730" s="1">
        <f>(Table2[[#This Row],[Current Month High]]/Table2[[#This Row],[Close Price]])-1</f>
        <v>9.2125354468115983E-2</v>
      </c>
      <c r="AI730">
        <v>117.91609103468301</v>
      </c>
      <c r="AJ730">
        <v>9.5856573705179304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-0.19</v>
      </c>
      <c r="AM730" t="s">
        <v>3120</v>
      </c>
      <c r="AN730">
        <v>0.61</v>
      </c>
      <c r="AO730" t="s">
        <v>3121</v>
      </c>
      <c r="AP730">
        <v>-2.8813824337355999E-2</v>
      </c>
      <c r="AQ730">
        <f>(Table2[[#This Row],[Sharpe Ratio]]-AVERAGE(Table2[Sharpe Ratio]))/_xlfn.STDEV.P(Table2[Sharpe Ratio])</f>
        <v>-1.0582448197397549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732</v>
      </c>
      <c r="AT730">
        <f>_xlfn.RANK.AVG(Table2[[#This Row],[6M Return vs Nifty Z-Score]],Table2[6M Return vs Nifty Z-Score])</f>
        <v>723</v>
      </c>
      <c r="AU730">
        <f>_xlfn.RANK.AVG(Table2[[#This Row],[Sharpe Ratio Z-Score]],Table2[Sharpe Ratio Z-Score])</f>
        <v>623</v>
      </c>
      <c r="AV730">
        <f>(Table2[[#This Row],[Rank 1Y]]+Table2[[#This Row],[Rank 6M]]+Table2[[#This Row],[Rank Sharpe]])/3</f>
        <v>692.66666666666663</v>
      </c>
    </row>
    <row r="731" spans="1:48" x14ac:dyDescent="0.3">
      <c r="A731" t="s">
        <v>2505</v>
      </c>
      <c r="B731" t="s">
        <v>2506</v>
      </c>
      <c r="C731" t="s">
        <v>3090</v>
      </c>
      <c r="D731" t="s">
        <v>533</v>
      </c>
      <c r="E731">
        <v>1839.2648680669899</v>
      </c>
      <c r="F731">
        <v>109.81</v>
      </c>
      <c r="G731">
        <v>-54.264165729003601</v>
      </c>
      <c r="H731">
        <f>(Table2[[#This Row],[1Y Return vs Nifty]]-AVERAGE(Table2[1Y Return vs Nifty]))/_xlfn.STDEV.P(Table2[1Y Return vs Nifty])</f>
        <v>-1.3339759329384542</v>
      </c>
      <c r="I731">
        <v>2.04174087171396</v>
      </c>
      <c r="J731">
        <f>(Table2[[#This Row],[1M Return vs Nifty]]-AVERAGE(Table2[1M Return vs Nifty]))/_xlfn.STDEV.P(Table2[1M Return vs Nifty])</f>
        <v>0.31581290168479614</v>
      </c>
      <c r="K731">
        <v>-25.4707865283189</v>
      </c>
      <c r="L731">
        <f>(Table2[[#This Row],[6M Return vs Nifty]]-AVERAGE(Table2[6M Return vs Nifty]))/_xlfn.STDEV.P(Table2[6M Return vs Nifty])</f>
        <v>-1.0645526418751379</v>
      </c>
      <c r="M731">
        <v>-5.2921062155119198</v>
      </c>
      <c r="N731">
        <f>(Table2[[#This Row],[1W Return vs Nifty]]-AVERAGE(Table2[1W Return vs Nifty]))/_xlfn.STDEV.P(Table2[1W Return vs Nifty])</f>
        <v>-0.90647868275232679</v>
      </c>
      <c r="O731">
        <v>111.74</v>
      </c>
      <c r="P731">
        <v>109.226641238143</v>
      </c>
      <c r="Q731">
        <v>117.751596298493</v>
      </c>
      <c r="R731">
        <v>44.1594930509672</v>
      </c>
      <c r="S731" s="1">
        <f>(Table2[[#This Row],[Close Price]]-Table2[[#This Row],[20D EMA]])/Table2[[#This Row],[20D EMA]]</f>
        <v>-1.7272239126543697E-2</v>
      </c>
      <c r="T731" s="1">
        <f>(Table2[[#This Row],[Close Price]]-Table2[[#This Row],[50D EMA]])/Table2[[#This Row],[50D EMA]]</f>
        <v>5.3408102203300629E-3</v>
      </c>
      <c r="U731" s="1">
        <f>(Table2[[#This Row],[Close Price]]-Table2[[#This Row],[200D EMA]])/Table2[[#This Row],[200D EMA]]</f>
        <v>-6.7443640240439223E-2</v>
      </c>
      <c r="V731">
        <v>1.09019773374797</v>
      </c>
      <c r="W731">
        <v>108.5</v>
      </c>
      <c r="X731">
        <v>110.78</v>
      </c>
      <c r="Y731">
        <v>106</v>
      </c>
      <c r="Z731">
        <v>113.83</v>
      </c>
      <c r="AA731">
        <v>106</v>
      </c>
      <c r="AB731">
        <v>121.97</v>
      </c>
      <c r="AC731" s="1">
        <f>(Table2[[#This Row],[Close Price]]/Table2[[#This Row],[Day Low]])-1</f>
        <v>1.2073732718894004E-2</v>
      </c>
      <c r="AD731" s="1">
        <f>(Table2[[#This Row],[Day High]]/Table2[[#This Row],[Close Price]])-1</f>
        <v>8.8334395774518626E-3</v>
      </c>
      <c r="AE731" s="1">
        <f>(Table2[[#This Row],[Close Price]]/Table2[[#This Row],[Current Week Low]])-1</f>
        <v>3.594339622641507E-2</v>
      </c>
      <c r="AF731" s="1">
        <f>(Table2[[#This Row],[Current Week High]]/Table2[[#This Row],[Close Price]])-1</f>
        <v>3.660868773335757E-2</v>
      </c>
      <c r="AG731" s="1">
        <f>(Table2[[#This Row],[Close Price]]/Table2[[#This Row],[Current Month Low]])-1</f>
        <v>3.594339622641507E-2</v>
      </c>
      <c r="AH731" s="1">
        <f>(Table2[[#This Row],[Current Month High]]/Table2[[#This Row],[Close Price]])-1</f>
        <v>0.11073672707403692</v>
      </c>
      <c r="AI731">
        <v>69.7022129132137</v>
      </c>
      <c r="AJ731">
        <v>37.348342714196299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0.14000000000000001</v>
      </c>
      <c r="AM731" t="s">
        <v>3121</v>
      </c>
      <c r="AN731">
        <v>-3.72</v>
      </c>
      <c r="AO731" t="s">
        <v>3120</v>
      </c>
      <c r="AP731">
        <v>-7.1349655235753998E-2</v>
      </c>
      <c r="AQ731">
        <f>(Table2[[#This Row],[Sharpe Ratio]]-AVERAGE(Table2[Sharpe Ratio]))/_xlfn.STDEV.P(Table2[Sharpe Ratio])</f>
        <v>-1.553059325142089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724</v>
      </c>
      <c r="AT731">
        <f>_xlfn.RANK.AVG(Table2[[#This Row],[6M Return vs Nifty Z-Score]],Table2[6M Return vs Nifty Z-Score])</f>
        <v>663</v>
      </c>
      <c r="AU731">
        <f>_xlfn.RANK.AVG(Table2[[#This Row],[Sharpe Ratio Z-Score]],Table2[Sharpe Ratio Z-Score])</f>
        <v>694</v>
      </c>
      <c r="AV731">
        <f>(Table2[[#This Row],[Rank 1Y]]+Table2[[#This Row],[Rank 6M]]+Table2[[#This Row],[Rank Sharpe]])/3</f>
        <v>693.66666666666663</v>
      </c>
    </row>
    <row r="732" spans="1:48" x14ac:dyDescent="0.3">
      <c r="A732" t="s">
        <v>2349</v>
      </c>
      <c r="B732" t="s">
        <v>2350</v>
      </c>
      <c r="C732" t="s">
        <v>3086</v>
      </c>
      <c r="D732" t="s">
        <v>518</v>
      </c>
      <c r="E732">
        <v>2188.4754814200001</v>
      </c>
      <c r="F732">
        <v>560.1</v>
      </c>
      <c r="G732">
        <v>-41.121633913904198</v>
      </c>
      <c r="H732">
        <f>(Table2[[#This Row],[1Y Return vs Nifty]]-AVERAGE(Table2[1Y Return vs Nifty]))/_xlfn.STDEV.P(Table2[1Y Return vs Nifty])</f>
        <v>-1.1341634753361047</v>
      </c>
      <c r="I732">
        <v>-2.5072256780409199</v>
      </c>
      <c r="J732">
        <f>(Table2[[#This Row],[1M Return vs Nifty]]-AVERAGE(Table2[1M Return vs Nifty]))/_xlfn.STDEV.P(Table2[1M Return vs Nifty])</f>
        <v>-0.11133293066528384</v>
      </c>
      <c r="K732">
        <v>-25.6383969680587</v>
      </c>
      <c r="L732">
        <f>(Table2[[#This Row],[6M Return vs Nifty]]-AVERAGE(Table2[6M Return vs Nifty]))/_xlfn.STDEV.P(Table2[6M Return vs Nifty])</f>
        <v>-1.0702735985711074</v>
      </c>
      <c r="M732">
        <v>0.63199513528182405</v>
      </c>
      <c r="N732">
        <f>(Table2[[#This Row],[1W Return vs Nifty]]-AVERAGE(Table2[1W Return vs Nifty]))/_xlfn.STDEV.P(Table2[1W Return vs Nifty])</f>
        <v>0.26737883479031782</v>
      </c>
      <c r="O732">
        <v>555.21</v>
      </c>
      <c r="P732">
        <v>552.906314181722</v>
      </c>
      <c r="Q732">
        <v>591.62837840888403</v>
      </c>
      <c r="R732">
        <v>53.767593432325803</v>
      </c>
      <c r="S732" s="1">
        <f>(Table2[[#This Row],[Close Price]]-Table2[[#This Row],[20D EMA]])/Table2[[#This Row],[20D EMA]]</f>
        <v>8.8074782514723903E-3</v>
      </c>
      <c r="T732" s="1">
        <f>(Table2[[#This Row],[Close Price]]-Table2[[#This Row],[50D EMA]])/Table2[[#This Row],[50D EMA]]</f>
        <v>1.3010677638804646E-2</v>
      </c>
      <c r="U732" s="1">
        <f>(Table2[[#This Row],[Close Price]]-Table2[[#This Row],[200D EMA]])/Table2[[#This Row],[200D EMA]]</f>
        <v>-5.3290848714316122E-2</v>
      </c>
      <c r="V732">
        <v>1.4238410204194001</v>
      </c>
      <c r="W732">
        <v>547.95000000000005</v>
      </c>
      <c r="X732">
        <v>563.5</v>
      </c>
      <c r="Y732">
        <v>535</v>
      </c>
      <c r="Z732">
        <v>573</v>
      </c>
      <c r="AA732">
        <v>535</v>
      </c>
      <c r="AB732">
        <v>581</v>
      </c>
      <c r="AC732" s="1">
        <f>(Table2[[#This Row],[Close Price]]/Table2[[#This Row],[Day Low]])-1</f>
        <v>2.2173555981385151E-2</v>
      </c>
      <c r="AD732" s="1">
        <f>(Table2[[#This Row],[Day High]]/Table2[[#This Row],[Close Price]])-1</f>
        <v>6.0703445813248269E-3</v>
      </c>
      <c r="AE732" s="1">
        <f>(Table2[[#This Row],[Close Price]]/Table2[[#This Row],[Current Week Low]])-1</f>
        <v>4.6915887850467408E-2</v>
      </c>
      <c r="AF732" s="1">
        <f>(Table2[[#This Row],[Current Week High]]/Table2[[#This Row],[Close Price]])-1</f>
        <v>2.3031601499732046E-2</v>
      </c>
      <c r="AG732" s="1">
        <f>(Table2[[#This Row],[Close Price]]/Table2[[#This Row],[Current Month Low]])-1</f>
        <v>4.6915887850467408E-2</v>
      </c>
      <c r="AH732" s="1">
        <f>(Table2[[#This Row],[Current Month High]]/Table2[[#This Row],[Close Price]])-1</f>
        <v>3.7314765220496371E-2</v>
      </c>
      <c r="AI732">
        <v>41.349758971612196</v>
      </c>
      <c r="AJ732">
        <v>21.4835701117015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-0.03</v>
      </c>
      <c r="AM732" t="s">
        <v>3120</v>
      </c>
      <c r="AN732">
        <v>6.94</v>
      </c>
      <c r="AO732" t="s">
        <v>3121</v>
      </c>
      <c r="AP732">
        <v>-0.10543164414063599</v>
      </c>
      <c r="AQ732">
        <f>(Table2[[#This Row],[Sharpe Ratio]]-AVERAGE(Table2[Sharpe Ratio]))/_xlfn.STDEV.P(Table2[Sharpe Ratio])</f>
        <v>-1.94953124368482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700</v>
      </c>
      <c r="AT732">
        <f>_xlfn.RANK.AVG(Table2[[#This Row],[6M Return vs Nifty Z-Score]],Table2[6M Return vs Nifty Z-Score])</f>
        <v>668</v>
      </c>
      <c r="AU732">
        <f>_xlfn.RANK.AVG(Table2[[#This Row],[Sharpe Ratio Z-Score]],Table2[Sharpe Ratio Z-Score])</f>
        <v>721</v>
      </c>
      <c r="AV732">
        <f>(Table2[[#This Row],[Rank 1Y]]+Table2[[#This Row],[Rank 6M]]+Table2[[#This Row],[Rank Sharpe]])/3</f>
        <v>696.33333333333337</v>
      </c>
    </row>
    <row r="733" spans="1:48" x14ac:dyDescent="0.3">
      <c r="A733" t="s">
        <v>2098</v>
      </c>
      <c r="B733" t="s">
        <v>2099</v>
      </c>
      <c r="C733" t="s">
        <v>3087</v>
      </c>
      <c r="D733" t="s">
        <v>270</v>
      </c>
      <c r="E733">
        <v>2833.7000748</v>
      </c>
      <c r="F733">
        <v>415.1</v>
      </c>
      <c r="G733">
        <v>-53.726130690702</v>
      </c>
      <c r="H733">
        <f>(Table2[[#This Row],[1Y Return vs Nifty]]-AVERAGE(Table2[1Y Return vs Nifty]))/_xlfn.STDEV.P(Table2[1Y Return vs Nifty])</f>
        <v>-1.3257959182508956</v>
      </c>
      <c r="I733">
        <v>-17.804146137506802</v>
      </c>
      <c r="J733">
        <f>(Table2[[#This Row],[1M Return vs Nifty]]-AVERAGE(Table2[1M Return vs Nifty]))/_xlfn.STDEV.P(Table2[1M Return vs Nifty])</f>
        <v>-1.5477066103977952</v>
      </c>
      <c r="K733">
        <v>-31.770846153722601</v>
      </c>
      <c r="L733">
        <f>(Table2[[#This Row],[6M Return vs Nifty]]-AVERAGE(Table2[6M Return vs Nifty]))/_xlfn.STDEV.P(Table2[6M Return vs Nifty])</f>
        <v>-1.2795891775164312</v>
      </c>
      <c r="M733">
        <v>-5.0389123325784597</v>
      </c>
      <c r="N733">
        <f>(Table2[[#This Row],[1W Return vs Nifty]]-AVERAGE(Table2[1W Return vs Nifty]))/_xlfn.STDEV.P(Table2[1W Return vs Nifty])</f>
        <v>-0.85630845012498791</v>
      </c>
      <c r="O733">
        <v>433.68</v>
      </c>
      <c r="P733">
        <v>445.04628966796099</v>
      </c>
      <c r="Q733">
        <v>485.97112373424301</v>
      </c>
      <c r="R733">
        <v>35.434790181226703</v>
      </c>
      <c r="S733" s="1">
        <f>(Table2[[#This Row],[Close Price]]-Table2[[#This Row],[20D EMA]])/Table2[[#This Row],[20D EMA]]</f>
        <v>-4.2842648957756836E-2</v>
      </c>
      <c r="T733" s="1">
        <f>(Table2[[#This Row],[Close Price]]-Table2[[#This Row],[50D EMA]])/Table2[[#This Row],[50D EMA]]</f>
        <v>-6.7288033544338099E-2</v>
      </c>
      <c r="U733" s="1">
        <f>(Table2[[#This Row],[Close Price]]-Table2[[#This Row],[200D EMA]])/Table2[[#This Row],[200D EMA]]</f>
        <v>-0.14583402237907328</v>
      </c>
      <c r="V733">
        <v>0.77716451815489196</v>
      </c>
      <c r="W733">
        <v>405.05</v>
      </c>
      <c r="X733">
        <v>418.95</v>
      </c>
      <c r="Y733">
        <v>403</v>
      </c>
      <c r="Z733">
        <v>432</v>
      </c>
      <c r="AA733">
        <v>403</v>
      </c>
      <c r="AB733">
        <v>444.9</v>
      </c>
      <c r="AC733" s="1">
        <f>(Table2[[#This Row],[Close Price]]/Table2[[#This Row],[Day Low]])-1</f>
        <v>2.4811751635600565E-2</v>
      </c>
      <c r="AD733" s="1">
        <f>(Table2[[#This Row],[Day High]]/Table2[[#This Row],[Close Price]])-1</f>
        <v>9.2748735244518876E-3</v>
      </c>
      <c r="AE733" s="1">
        <f>(Table2[[#This Row],[Close Price]]/Table2[[#This Row],[Current Week Low]])-1</f>
        <v>3.002481389578171E-2</v>
      </c>
      <c r="AF733" s="1">
        <f>(Table2[[#This Row],[Current Week High]]/Table2[[#This Row],[Close Price]])-1</f>
        <v>4.0713081185256517E-2</v>
      </c>
      <c r="AG733" s="1">
        <f>(Table2[[#This Row],[Close Price]]/Table2[[#This Row],[Current Month Low]])-1</f>
        <v>3.002481389578171E-2</v>
      </c>
      <c r="AH733" s="1">
        <f>(Table2[[#This Row],[Current Month High]]/Table2[[#This Row],[Close Price]])-1</f>
        <v>7.178993013731616E-2</v>
      </c>
      <c r="AI733">
        <v>45.9527824620573</v>
      </c>
      <c r="AJ733">
        <v>3.7749999999999901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-0.09</v>
      </c>
      <c r="AM733" t="s">
        <v>3120</v>
      </c>
      <c r="AN733">
        <v>-5.78</v>
      </c>
      <c r="AO733" t="s">
        <v>3120</v>
      </c>
      <c r="AP733">
        <v>-6.5885049355836001E-2</v>
      </c>
      <c r="AQ733">
        <f>(Table2[[#This Row],[Sharpe Ratio]]-AVERAGE(Table2[Sharpe Ratio]))/_xlfn.STDEV.P(Table2[Sharpe Ratio])</f>
        <v>-1.4894901835835508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722</v>
      </c>
      <c r="AT733">
        <f>_xlfn.RANK.AVG(Table2[[#This Row],[6M Return vs Nifty Z-Score]],Table2[6M Return vs Nifty Z-Score])</f>
        <v>695</v>
      </c>
      <c r="AU733">
        <f>_xlfn.RANK.AVG(Table2[[#This Row],[Sharpe Ratio Z-Score]],Table2[Sharpe Ratio Z-Score])</f>
        <v>683</v>
      </c>
      <c r="AV733">
        <f>(Table2[[#This Row],[Rank 1Y]]+Table2[[#This Row],[Rank 6M]]+Table2[[#This Row],[Rank Sharpe]])/3</f>
        <v>700</v>
      </c>
    </row>
    <row r="734" spans="1:48" x14ac:dyDescent="0.3">
      <c r="A734" t="s">
        <v>1277</v>
      </c>
      <c r="B734" t="s">
        <v>1278</v>
      </c>
      <c r="C734" t="s">
        <v>3088</v>
      </c>
      <c r="D734" t="s">
        <v>95</v>
      </c>
      <c r="E734">
        <v>8699.8346919350006</v>
      </c>
      <c r="F734">
        <v>294.64999999999998</v>
      </c>
      <c r="G734">
        <v>-67.929830887585496</v>
      </c>
      <c r="H734">
        <f>(Table2[[#This Row],[1Y Return vs Nifty]]-AVERAGE(Table2[1Y Return vs Nifty]))/_xlfn.STDEV.P(Table2[1Y Return vs Nifty])</f>
        <v>-1.541741847339354</v>
      </c>
      <c r="I734">
        <v>3.5242667001213102</v>
      </c>
      <c r="J734">
        <f>(Table2[[#This Row],[1M Return vs Nifty]]-AVERAGE(Table2[1M Return vs Nifty]))/_xlfn.STDEV.P(Table2[1M Return vs Nifty])</f>
        <v>0.45502138388163105</v>
      </c>
      <c r="K734">
        <v>-27.561173042041499</v>
      </c>
      <c r="L734">
        <f>(Table2[[#This Row],[6M Return vs Nifty]]-AVERAGE(Table2[6M Return vs Nifty]))/_xlfn.STDEV.P(Table2[6M Return vs Nifty])</f>
        <v>-1.135902676762051</v>
      </c>
      <c r="M734">
        <v>-1.69693471369626</v>
      </c>
      <c r="N734">
        <f>(Table2[[#This Row],[1W Return vs Nifty]]-AVERAGE(Table2[1W Return vs Nifty]))/_xlfn.STDEV.P(Table2[1W Return vs Nifty])</f>
        <v>-0.19409737048866282</v>
      </c>
      <c r="O734">
        <v>301.74</v>
      </c>
      <c r="P734">
        <v>300.15850678244198</v>
      </c>
      <c r="Q734">
        <v>347.62172587047303</v>
      </c>
      <c r="R734">
        <v>36.7773794589882</v>
      </c>
      <c r="S734" s="1">
        <f>(Table2[[#This Row],[Close Price]]-Table2[[#This Row],[20D EMA]])/Table2[[#This Row],[20D EMA]]</f>
        <v>-2.3497050440776931E-2</v>
      </c>
      <c r="T734" s="1">
        <f>(Table2[[#This Row],[Close Price]]-Table2[[#This Row],[50D EMA]])/Table2[[#This Row],[50D EMA]]</f>
        <v>-1.8351992890325183E-2</v>
      </c>
      <c r="U734" s="1">
        <f>(Table2[[#This Row],[Close Price]]-Table2[[#This Row],[200D EMA]])/Table2[[#This Row],[200D EMA]]</f>
        <v>-0.15238324284199312</v>
      </c>
      <c r="V734">
        <v>0.38717790728825102</v>
      </c>
      <c r="W734">
        <v>293.7</v>
      </c>
      <c r="X734">
        <v>298.55</v>
      </c>
      <c r="Y734">
        <v>286.55</v>
      </c>
      <c r="Z734">
        <v>301.85000000000002</v>
      </c>
      <c r="AA734">
        <v>286.55</v>
      </c>
      <c r="AB734">
        <v>315.7</v>
      </c>
      <c r="AC734" s="1">
        <f>(Table2[[#This Row],[Close Price]]/Table2[[#This Row],[Day Low]])-1</f>
        <v>3.2345931222335089E-3</v>
      </c>
      <c r="AD734" s="1">
        <f>(Table2[[#This Row],[Day High]]/Table2[[#This Row],[Close Price]])-1</f>
        <v>1.3236042762599709E-2</v>
      </c>
      <c r="AE734" s="1">
        <f>(Table2[[#This Row],[Close Price]]/Table2[[#This Row],[Current Week Low]])-1</f>
        <v>2.8267318094573168E-2</v>
      </c>
      <c r="AF734" s="1">
        <f>(Table2[[#This Row],[Current Week High]]/Table2[[#This Row],[Close Price]])-1</f>
        <v>2.4435771254030403E-2</v>
      </c>
      <c r="AG734" s="1">
        <f>(Table2[[#This Row],[Close Price]]/Table2[[#This Row],[Current Month Low]])-1</f>
        <v>2.8267318094573168E-2</v>
      </c>
      <c r="AH734" s="1">
        <f>(Table2[[#This Row],[Current Month High]]/Table2[[#This Row],[Close Price]])-1</f>
        <v>7.1440692346852241E-2</v>
      </c>
      <c r="AI734">
        <v>90.055998642457098</v>
      </c>
      <c r="AJ734">
        <v>12.8927203065134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-0.11</v>
      </c>
      <c r="AM734" t="s">
        <v>3120</v>
      </c>
      <c r="AN734">
        <v>-7.39</v>
      </c>
      <c r="AO734" t="s">
        <v>3120</v>
      </c>
      <c r="AP734">
        <v>-9.6142034274369001E-2</v>
      </c>
      <c r="AQ734">
        <f>(Table2[[#This Row],[Sharpe Ratio]]-AVERAGE(Table2[Sharpe Ratio]))/_xlfn.STDEV.P(Table2[Sharpe Ratio])</f>
        <v>-1.8414662637779469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733</v>
      </c>
      <c r="AT734">
        <f>_xlfn.RANK.AVG(Table2[[#This Row],[6M Return vs Nifty Z-Score]],Table2[6M Return vs Nifty Z-Score])</f>
        <v>680</v>
      </c>
      <c r="AU734">
        <f>_xlfn.RANK.AVG(Table2[[#This Row],[Sharpe Ratio Z-Score]],Table2[Sharpe Ratio Z-Score])</f>
        <v>713</v>
      </c>
      <c r="AV734">
        <f>(Table2[[#This Row],[Rank 1Y]]+Table2[[#This Row],[Rank 6M]]+Table2[[#This Row],[Rank Sharpe]])/3</f>
        <v>708.66666666666663</v>
      </c>
    </row>
    <row r="735" spans="1:48" x14ac:dyDescent="0.3">
      <c r="A735" t="s">
        <v>1662</v>
      </c>
      <c r="B735" t="s">
        <v>1663</v>
      </c>
      <c r="C735" t="s">
        <v>3088</v>
      </c>
      <c r="D735" t="s">
        <v>469</v>
      </c>
      <c r="E735">
        <v>4976.2457983000004</v>
      </c>
      <c r="F735">
        <v>299.89999999999998</v>
      </c>
      <c r="G735">
        <v>-46.191390439996098</v>
      </c>
      <c r="H735">
        <f>(Table2[[#This Row],[1Y Return vs Nifty]]-AVERAGE(Table2[1Y Return vs Nifty]))/_xlfn.STDEV.P(Table2[1Y Return vs Nifty])</f>
        <v>-1.2112415090951814</v>
      </c>
      <c r="I735">
        <v>-7.1607712129156296</v>
      </c>
      <c r="J735">
        <f>(Table2[[#This Row],[1M Return vs Nifty]]-AVERAGE(Table2[1M Return vs Nifty]))/_xlfn.STDEV.P(Table2[1M Return vs Nifty])</f>
        <v>-0.54829868082674971</v>
      </c>
      <c r="K735">
        <v>-46.501152063011801</v>
      </c>
      <c r="L735">
        <f>(Table2[[#This Row],[6M Return vs Nifty]]-AVERAGE(Table2[6M Return vs Nifty]))/_xlfn.STDEV.P(Table2[6M Return vs Nifty])</f>
        <v>-1.7823707605505834</v>
      </c>
      <c r="M735">
        <v>-6.9661607418843401</v>
      </c>
      <c r="N735">
        <f>(Table2[[#This Row],[1W Return vs Nifty]]-AVERAGE(Table2[1W Return vs Nifty]))/_xlfn.STDEV.P(Table2[1W Return vs Nifty])</f>
        <v>-1.2381916927424854</v>
      </c>
      <c r="O735">
        <v>318.76</v>
      </c>
      <c r="P735">
        <v>330.38169026075002</v>
      </c>
      <c r="Q735">
        <v>368.84506947679102</v>
      </c>
      <c r="R735">
        <v>28.203815282233801</v>
      </c>
      <c r="S735" s="1">
        <f>(Table2[[#This Row],[Close Price]]-Table2[[#This Row],[20D EMA]])/Table2[[#This Row],[20D EMA]]</f>
        <v>-5.9166771238549423E-2</v>
      </c>
      <c r="T735" s="1">
        <f>(Table2[[#This Row],[Close Price]]-Table2[[#This Row],[50D EMA]])/Table2[[#This Row],[50D EMA]]</f>
        <v>-9.2262044657174289E-2</v>
      </c>
      <c r="U735" s="1">
        <f>(Table2[[#This Row],[Close Price]]-Table2[[#This Row],[200D EMA]])/Table2[[#This Row],[200D EMA]]</f>
        <v>-0.18692148867433703</v>
      </c>
      <c r="V735">
        <v>1.4307484318811801</v>
      </c>
      <c r="W735">
        <v>299</v>
      </c>
      <c r="X735">
        <v>310.35000000000002</v>
      </c>
      <c r="Y735">
        <v>299</v>
      </c>
      <c r="Z735">
        <v>324.5</v>
      </c>
      <c r="AA735">
        <v>299</v>
      </c>
      <c r="AB735">
        <v>352.75</v>
      </c>
      <c r="AC735" s="1">
        <f>(Table2[[#This Row],[Close Price]]/Table2[[#This Row],[Day Low]])-1</f>
        <v>3.0100334448159849E-3</v>
      </c>
      <c r="AD735" s="1">
        <f>(Table2[[#This Row],[Day High]]/Table2[[#This Row],[Close Price]])-1</f>
        <v>3.4844948316105517E-2</v>
      </c>
      <c r="AE735" s="1">
        <f>(Table2[[#This Row],[Close Price]]/Table2[[#This Row],[Current Week Low]])-1</f>
        <v>3.0100334448159849E-3</v>
      </c>
      <c r="AF735" s="1">
        <f>(Table2[[#This Row],[Current Week High]]/Table2[[#This Row],[Close Price]])-1</f>
        <v>8.2027342447482665E-2</v>
      </c>
      <c r="AG735" s="1">
        <f>(Table2[[#This Row],[Close Price]]/Table2[[#This Row],[Current Month Low]])-1</f>
        <v>3.0100334448159849E-3</v>
      </c>
      <c r="AH735" s="1">
        <f>(Table2[[#This Row],[Current Month High]]/Table2[[#This Row],[Close Price]])-1</f>
        <v>0.17622540846948986</v>
      </c>
      <c r="AI735">
        <v>80.860286762254006</v>
      </c>
      <c r="AJ735">
        <v>14.182371977917301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-0.28999999999999998</v>
      </c>
      <c r="AM735" t="s">
        <v>3120</v>
      </c>
      <c r="AN735">
        <v>-6.31</v>
      </c>
      <c r="AO735" t="s">
        <v>3120</v>
      </c>
      <c r="AP735">
        <v>-0.122977106240532</v>
      </c>
      <c r="AQ735">
        <f>(Table2[[#This Row],[Sharpe Ratio]]-AVERAGE(Table2[Sharpe Ratio]))/_xlfn.STDEV.P(Table2[Sharpe Ratio])</f>
        <v>-2.1536356179887535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713</v>
      </c>
      <c r="AT735">
        <f>_xlfn.RANK.AVG(Table2[[#This Row],[6M Return vs Nifty Z-Score]],Table2[6M Return vs Nifty Z-Score])</f>
        <v>725</v>
      </c>
      <c r="AU735">
        <f>_xlfn.RANK.AVG(Table2[[#This Row],[Sharpe Ratio Z-Score]],Table2[Sharpe Ratio Z-Score])</f>
        <v>729</v>
      </c>
      <c r="AV735">
        <f>(Table2[[#This Row],[Rank 1Y]]+Table2[[#This Row],[Rank 6M]]+Table2[[#This Row],[Rank Sharpe]])/3</f>
        <v>722.33333333333337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7123-2C82-42AC-8AD0-A0B38FA94DDD}">
  <dimension ref="A1:Q1451"/>
  <sheetViews>
    <sheetView workbookViewId="0">
      <selection activeCell="A3" sqref="A3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9.664062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3073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Row],[Ticker]],[1]!Table2[[Symbol]:[Industry]],2,FALSE),"-")</f>
        <v>Oil Gas &amp; Consumable Fuels</v>
      </c>
      <c r="D2" t="s">
        <v>18</v>
      </c>
      <c r="E2">
        <v>1994967.20719656</v>
      </c>
      <c r="F2">
        <v>2948.6</v>
      </c>
      <c r="G2">
        <v>-7.3508665430676503</v>
      </c>
      <c r="H2">
        <v>-8.9215290503653204</v>
      </c>
      <c r="I2">
        <v>-10.939719005236199</v>
      </c>
      <c r="J2">
        <v>-2.35402826938705</v>
      </c>
      <c r="K2">
        <v>2999.3870537215598</v>
      </c>
      <c r="L2">
        <v>2820.8542683526498</v>
      </c>
      <c r="M2">
        <v>43.303187470831098</v>
      </c>
      <c r="N2">
        <v>0.81701082014649296</v>
      </c>
      <c r="O2">
        <v>9.1229736145967504</v>
      </c>
      <c r="P2">
        <v>32.801873620681803</v>
      </c>
      <c r="Q2">
        <v>2.9138768533652999E-2</v>
      </c>
    </row>
    <row r="3" spans="1:17" x14ac:dyDescent="0.3">
      <c r="A3" t="s">
        <v>19</v>
      </c>
      <c r="B3" t="s">
        <v>20</v>
      </c>
      <c r="C3" t="str">
        <f>IFERROR(VLOOKUP(Table1[[#This Row],[Ticker]],[1]!Table2[[Symbol]:[Industry]],2,FALSE),"-")</f>
        <v>Information Technology</v>
      </c>
      <c r="D3" t="s">
        <v>21</v>
      </c>
      <c r="E3">
        <v>1529998.7591742501</v>
      </c>
      <c r="F3">
        <v>4228.75</v>
      </c>
      <c r="G3">
        <v>-3.61099609065755</v>
      </c>
      <c r="H3">
        <v>4.7707258746666197</v>
      </c>
      <c r="I3">
        <v>-9.5679318914485592</v>
      </c>
      <c r="J3">
        <v>-3.1644012188559199</v>
      </c>
      <c r="K3">
        <v>4102.0927731429101</v>
      </c>
      <c r="L3">
        <v>3877.6561868908202</v>
      </c>
      <c r="M3">
        <v>48.558201605848097</v>
      </c>
      <c r="N3">
        <v>0.84154224725896998</v>
      </c>
      <c r="O3">
        <v>4.7827372154891998</v>
      </c>
      <c r="P3">
        <v>27.7182120205375</v>
      </c>
      <c r="Q3">
        <v>-2.2286079407376001E-2</v>
      </c>
    </row>
    <row r="4" spans="1:17" x14ac:dyDescent="0.3">
      <c r="A4" t="s">
        <v>22</v>
      </c>
      <c r="B4" t="s">
        <v>23</v>
      </c>
      <c r="C4" t="str">
        <f>IFERROR(VLOOKUP(Table1[[#This Row],[Ticker]],[1]!Table2[[Symbol]:[Industry]],2,FALSE),"-")</f>
        <v>Financial Services</v>
      </c>
      <c r="D4" t="s">
        <v>24</v>
      </c>
      <c r="E4">
        <v>1257036.7656111801</v>
      </c>
      <c r="F4">
        <v>1650.2</v>
      </c>
      <c r="G4">
        <v>-24.1360316066427</v>
      </c>
      <c r="H4">
        <v>1.20750578741873</v>
      </c>
      <c r="I4">
        <v>5.7017833207305504</v>
      </c>
      <c r="J4">
        <v>1.6459530609300701</v>
      </c>
      <c r="K4">
        <v>1611.81062386492</v>
      </c>
      <c r="L4">
        <v>1563.5567767928201</v>
      </c>
      <c r="M4">
        <v>59.483851082989098</v>
      </c>
      <c r="N4">
        <v>0.94101495221290499</v>
      </c>
      <c r="O4">
        <v>8.7140952611804501</v>
      </c>
      <c r="P4">
        <v>21.022331414322899</v>
      </c>
      <c r="Q4">
        <v>-7.7368016319784003E-2</v>
      </c>
    </row>
    <row r="5" spans="1:17" x14ac:dyDescent="0.3">
      <c r="A5" t="s">
        <v>25</v>
      </c>
      <c r="B5" t="s">
        <v>26</v>
      </c>
      <c r="C5" t="str">
        <f>IFERROR(VLOOKUP(Table1[[#This Row],[Ticker]],[1]!Table2[[Symbol]:[Industry]],2,FALSE),"-")</f>
        <v>Telecommunication</v>
      </c>
      <c r="D5" t="s">
        <v>27</v>
      </c>
      <c r="E5">
        <v>875007.85048670997</v>
      </c>
      <c r="F5">
        <v>1464.1</v>
      </c>
      <c r="G5">
        <v>41.5605423498262</v>
      </c>
      <c r="H5">
        <v>1.1090103573587899</v>
      </c>
      <c r="I5">
        <v>18.826716821342799</v>
      </c>
      <c r="J5">
        <v>-1.7830411854713</v>
      </c>
      <c r="K5">
        <v>1428.25984864407</v>
      </c>
      <c r="L5">
        <v>1237.7112888358199</v>
      </c>
      <c r="M5">
        <v>49.962147404194901</v>
      </c>
      <c r="N5">
        <v>0.73000912482199798</v>
      </c>
      <c r="O5">
        <v>4.9279420804589904</v>
      </c>
      <c r="P5">
        <v>72.846939377840698</v>
      </c>
      <c r="Q5">
        <v>0.140592493161705</v>
      </c>
    </row>
    <row r="6" spans="1:17" x14ac:dyDescent="0.3">
      <c r="A6" t="s">
        <v>28</v>
      </c>
      <c r="B6" t="s">
        <v>29</v>
      </c>
      <c r="C6" t="str">
        <f>IFERROR(VLOOKUP(Table1[[#This Row],[Ticker]],[1]!Table2[[Symbol]:[Industry]],2,FALSE),"-")</f>
        <v>Financial Services</v>
      </c>
      <c r="D6" t="s">
        <v>24</v>
      </c>
      <c r="E6">
        <v>824954.78126544005</v>
      </c>
      <c r="F6">
        <v>1171.5999999999999</v>
      </c>
      <c r="G6">
        <v>-3.6696184299795398</v>
      </c>
      <c r="H6">
        <v>-5.4197819198911104</v>
      </c>
      <c r="I6">
        <v>4.05233495458344</v>
      </c>
      <c r="J6">
        <v>-1.36283423266948</v>
      </c>
      <c r="K6">
        <v>1183.8302440013299</v>
      </c>
      <c r="L6">
        <v>1091.7811525858499</v>
      </c>
      <c r="M6">
        <v>32.770446504628502</v>
      </c>
      <c r="N6">
        <v>0.976194791426507</v>
      </c>
      <c r="O6">
        <v>7.3574598839194199</v>
      </c>
      <c r="P6">
        <v>30.322580645161199</v>
      </c>
      <c r="Q6">
        <v>6.2598426742921001E-2</v>
      </c>
    </row>
    <row r="7" spans="1:17" x14ac:dyDescent="0.3">
      <c r="A7" t="s">
        <v>30</v>
      </c>
      <c r="B7" t="s">
        <v>31</v>
      </c>
      <c r="C7" t="str">
        <f>IFERROR(VLOOKUP(Table1[[#This Row],[Ticker]],[1]!Table2[[Symbol]:[Industry]],2,FALSE),"-")</f>
        <v>Financial Services</v>
      </c>
      <c r="D7" t="s">
        <v>32</v>
      </c>
      <c r="E7">
        <v>735655.80293461995</v>
      </c>
      <c r="F7">
        <v>824.3</v>
      </c>
      <c r="G7">
        <v>19.550990019470401</v>
      </c>
      <c r="H7">
        <v>-5.8318361347229901</v>
      </c>
      <c r="I7">
        <v>1.79003484394719</v>
      </c>
      <c r="J7">
        <v>-3.8309294504882998</v>
      </c>
      <c r="K7">
        <v>838.92845793594404</v>
      </c>
      <c r="L7">
        <v>753.12326223406706</v>
      </c>
      <c r="M7">
        <v>41.7802384931841</v>
      </c>
      <c r="N7">
        <v>0.80878780301119202</v>
      </c>
      <c r="O7">
        <v>10.639330340895301</v>
      </c>
      <c r="P7">
        <v>51.748895434462398</v>
      </c>
      <c r="Q7">
        <v>8.5784363603882002E-2</v>
      </c>
    </row>
    <row r="8" spans="1:17" x14ac:dyDescent="0.3">
      <c r="A8" t="s">
        <v>33</v>
      </c>
      <c r="B8" t="s">
        <v>34</v>
      </c>
      <c r="C8" t="str">
        <f>IFERROR(VLOOKUP(Table1[[#This Row],[Ticker]],[1]!Table2[[Symbol]:[Industry]],2,FALSE),"-")</f>
        <v>Information Technology</v>
      </c>
      <c r="D8" t="s">
        <v>21</v>
      </c>
      <c r="E8">
        <v>733421.35401300003</v>
      </c>
      <c r="F8">
        <v>1770.75</v>
      </c>
      <c r="G8">
        <v>2.8722479737900102</v>
      </c>
      <c r="H8">
        <v>5.0322502122708004</v>
      </c>
      <c r="I8">
        <v>-5.7931041822619598</v>
      </c>
      <c r="J8">
        <v>-4.5196450544018996</v>
      </c>
      <c r="K8">
        <v>1682.2558073261</v>
      </c>
      <c r="L8">
        <v>1562.3975705001801</v>
      </c>
      <c r="M8">
        <v>45.972648549691002</v>
      </c>
      <c r="N8">
        <v>0.77174397403767803</v>
      </c>
      <c r="O8">
        <v>7.4685867570238598</v>
      </c>
      <c r="P8">
        <v>31.0065475529907</v>
      </c>
      <c r="Q8">
        <v>-5.5319011098204002E-2</v>
      </c>
    </row>
    <row r="9" spans="1:17" x14ac:dyDescent="0.3">
      <c r="A9" t="s">
        <v>35</v>
      </c>
      <c r="B9" t="s">
        <v>36</v>
      </c>
      <c r="C9" t="str">
        <f>IFERROR(VLOOKUP(Table1[[#This Row],[Ticker]],[1]!Table2[[Symbol]:[Industry]],2,FALSE),"-")</f>
        <v>Financial Services</v>
      </c>
      <c r="D9" t="s">
        <v>37</v>
      </c>
      <c r="E9">
        <v>716906.86441984505</v>
      </c>
      <c r="F9">
        <v>1133.45</v>
      </c>
      <c r="G9">
        <v>51.897363276436799</v>
      </c>
      <c r="H9">
        <v>10.822782958167499</v>
      </c>
      <c r="I9">
        <v>-7.0007844642762604</v>
      </c>
      <c r="J9">
        <v>-2.1273532320544501</v>
      </c>
      <c r="K9">
        <v>1074.28024574046</v>
      </c>
      <c r="L9">
        <v>939.257781004359</v>
      </c>
      <c r="M9">
        <v>51.553914425811399</v>
      </c>
      <c r="N9">
        <v>0.994678892029777</v>
      </c>
      <c r="O9">
        <v>7.8124310732718696</v>
      </c>
      <c r="P9">
        <v>89.746379844312301</v>
      </c>
      <c r="Q9">
        <v>6.6379710079350002E-3</v>
      </c>
    </row>
    <row r="10" spans="1:17" x14ac:dyDescent="0.3">
      <c r="A10" t="s">
        <v>38</v>
      </c>
      <c r="B10" t="s">
        <v>39</v>
      </c>
      <c r="C10" t="str">
        <f>IFERROR(VLOOKUP(Table1[[#This Row],[Ticker]],[1]!Table2[[Symbol]:[Industry]],2,FALSE),"-")</f>
        <v>Fast Moving Consumer Goods</v>
      </c>
      <c r="D10" t="s">
        <v>40</v>
      </c>
      <c r="E10">
        <v>645479.71149664</v>
      </c>
      <c r="F10">
        <v>2747.2</v>
      </c>
      <c r="G10">
        <v>-16.4773882483967</v>
      </c>
      <c r="H10">
        <v>5.70262875546128</v>
      </c>
      <c r="I10">
        <v>1.45899587872262</v>
      </c>
      <c r="J10">
        <v>1.6113081773169999</v>
      </c>
      <c r="K10">
        <v>2598.4952503351001</v>
      </c>
      <c r="L10">
        <v>2491.3626359323998</v>
      </c>
      <c r="M10">
        <v>64.769323692141697</v>
      </c>
      <c r="N10">
        <v>0.80379116526393102</v>
      </c>
      <c r="O10">
        <v>2.3332847990681498</v>
      </c>
      <c r="P10">
        <v>26.4795930112105</v>
      </c>
      <c r="Q10">
        <v>-4.0203368773661999E-2</v>
      </c>
    </row>
    <row r="11" spans="1:17" x14ac:dyDescent="0.3">
      <c r="A11" t="s">
        <v>41</v>
      </c>
      <c r="B11" t="s">
        <v>42</v>
      </c>
      <c r="C11" t="str">
        <f>IFERROR(VLOOKUP(Table1[[#This Row],[Ticker]],[1]!Table2[[Symbol]:[Industry]],2,FALSE),"-")</f>
        <v>Fast Moving Consumer Goods</v>
      </c>
      <c r="D11" t="s">
        <v>43</v>
      </c>
      <c r="E11">
        <v>620083.79973639001</v>
      </c>
      <c r="F11">
        <v>495.9</v>
      </c>
      <c r="G11">
        <v>-15.9961938988538</v>
      </c>
      <c r="H11">
        <v>10.663018590567001</v>
      </c>
      <c r="I11">
        <v>7.4828558181662101</v>
      </c>
      <c r="J11">
        <v>2.41812678116559</v>
      </c>
      <c r="K11">
        <v>462.37804665463602</v>
      </c>
      <c r="L11">
        <v>440.33570572604202</v>
      </c>
      <c r="M11">
        <v>65.803085385504602</v>
      </c>
      <c r="N11">
        <v>0.89752765697377002</v>
      </c>
      <c r="O11">
        <v>2.97438999798347</v>
      </c>
      <c r="P11">
        <v>24.176787279328899</v>
      </c>
      <c r="Q11">
        <v>0.127079415535787</v>
      </c>
    </row>
    <row r="12" spans="1:17" x14ac:dyDescent="0.3">
      <c r="A12" t="s">
        <v>44</v>
      </c>
      <c r="B12" t="s">
        <v>45</v>
      </c>
      <c r="C12" t="str">
        <f>IFERROR(VLOOKUP(Table1[[#This Row],[Ticker]],[1]!Table2[[Symbol]:[Industry]],2,FALSE),"-")</f>
        <v>Construction</v>
      </c>
      <c r="D12" t="s">
        <v>46</v>
      </c>
      <c r="E12">
        <v>493905.04305450001</v>
      </c>
      <c r="F12">
        <v>3592.05</v>
      </c>
      <c r="G12">
        <v>11.3494097510847</v>
      </c>
      <c r="H12">
        <v>-2.4749197489440302</v>
      </c>
      <c r="I12">
        <v>-3.8211229456598499</v>
      </c>
      <c r="J12">
        <v>-3.5627649982305001</v>
      </c>
      <c r="K12">
        <v>3617.02574301806</v>
      </c>
      <c r="L12">
        <v>3403.4244910601201</v>
      </c>
      <c r="M12">
        <v>44.8979242983633</v>
      </c>
      <c r="N12">
        <v>0.70030502782203896</v>
      </c>
      <c r="O12">
        <v>9.1271001238846896</v>
      </c>
      <c r="P12">
        <v>37.350157728706598</v>
      </c>
      <c r="Q12">
        <v>0.120855329537512</v>
      </c>
    </row>
    <row r="13" spans="1:17" x14ac:dyDescent="0.3">
      <c r="A13" t="s">
        <v>47</v>
      </c>
      <c r="B13" t="s">
        <v>48</v>
      </c>
      <c r="C13" t="str">
        <f>IFERROR(VLOOKUP(Table1[[#This Row],[Ticker]],[1]!Table2[[Symbol]:[Industry]],2,FALSE),"-")</f>
        <v>Information Technology</v>
      </c>
      <c r="D13" t="s">
        <v>21</v>
      </c>
      <c r="E13">
        <v>430261.65592475497</v>
      </c>
      <c r="F13">
        <v>1589.95</v>
      </c>
      <c r="G13">
        <v>14.845567331718099</v>
      </c>
      <c r="H13">
        <v>1.80489493349545</v>
      </c>
      <c r="I13">
        <v>-14.360272068580899</v>
      </c>
      <c r="J13">
        <v>-2.3113460734336302</v>
      </c>
      <c r="K13">
        <v>1530.1632851000199</v>
      </c>
      <c r="L13">
        <v>1446.20301126706</v>
      </c>
      <c r="M13">
        <v>50.372126664054498</v>
      </c>
      <c r="N13">
        <v>0.59191374756359305</v>
      </c>
      <c r="O13">
        <v>6.7549294002956</v>
      </c>
      <c r="P13">
        <v>41.328888888888898</v>
      </c>
      <c r="Q13">
        <v>1.4319495479522E-2</v>
      </c>
    </row>
    <row r="14" spans="1:17" x14ac:dyDescent="0.3">
      <c r="A14" t="s">
        <v>49</v>
      </c>
      <c r="B14" t="s">
        <v>50</v>
      </c>
      <c r="C14" t="str">
        <f>IFERROR(VLOOKUP(Table1[[#This Row],[Ticker]],[1]!Table2[[Symbol]:[Industry]],2,FALSE),"-")</f>
        <v>Oil Gas &amp; Consumable Fuels</v>
      </c>
      <c r="D14" t="s">
        <v>51</v>
      </c>
      <c r="E14">
        <v>418357.18499553</v>
      </c>
      <c r="F14">
        <v>332.55</v>
      </c>
      <c r="G14">
        <v>63.869708298817798</v>
      </c>
      <c r="H14">
        <v>8.0651751146677402</v>
      </c>
      <c r="I14">
        <v>12.427199700715899</v>
      </c>
      <c r="J14">
        <v>-2.7702114241764599</v>
      </c>
      <c r="K14">
        <v>302.951852958681</v>
      </c>
      <c r="L14">
        <v>259.35128611465097</v>
      </c>
      <c r="M14">
        <v>57.705943754527397</v>
      </c>
      <c r="N14">
        <v>1.29529885804745</v>
      </c>
      <c r="O14">
        <v>3.65358592692828</v>
      </c>
      <c r="P14">
        <v>92.4479166666666</v>
      </c>
      <c r="Q14">
        <v>0.136281109784226</v>
      </c>
    </row>
    <row r="15" spans="1:17" x14ac:dyDescent="0.3">
      <c r="A15" t="s">
        <v>52</v>
      </c>
      <c r="B15" t="s">
        <v>53</v>
      </c>
      <c r="C15" t="str">
        <f>IFERROR(VLOOKUP(Table1[[#This Row],[Ticker]],[1]!Table2[[Symbol]:[Industry]],2,FALSE),"-")</f>
        <v>Healthcare</v>
      </c>
      <c r="D15" t="s">
        <v>54</v>
      </c>
      <c r="E15">
        <v>416356.59734410001</v>
      </c>
      <c r="F15">
        <v>1735.3</v>
      </c>
      <c r="G15">
        <v>26.563095432226898</v>
      </c>
      <c r="H15">
        <v>10.9307025858886</v>
      </c>
      <c r="I15">
        <v>1.19626666015789</v>
      </c>
      <c r="J15">
        <v>4.0924333221572002</v>
      </c>
      <c r="K15">
        <v>1608.84378818491</v>
      </c>
      <c r="L15">
        <v>1452.75019386184</v>
      </c>
      <c r="M15">
        <v>70.7397521930247</v>
      </c>
      <c r="N15">
        <v>1.12486939905003</v>
      </c>
      <c r="O15">
        <v>1.30813115887742</v>
      </c>
      <c r="P15">
        <v>62.4280432442551</v>
      </c>
      <c r="Q15">
        <v>0.114646837977258</v>
      </c>
    </row>
    <row r="16" spans="1:17" x14ac:dyDescent="0.3">
      <c r="A16" t="s">
        <v>55</v>
      </c>
      <c r="B16" t="s">
        <v>56</v>
      </c>
      <c r="C16" t="str">
        <f>IFERROR(VLOOKUP(Table1[[#This Row],[Ticker]],[1]!Table2[[Symbol]:[Industry]],2,FALSE),"-")</f>
        <v>Financial Services</v>
      </c>
      <c r="D16" t="s">
        <v>57</v>
      </c>
      <c r="E16">
        <v>409328.75067189999</v>
      </c>
      <c r="F16">
        <v>6618.2</v>
      </c>
      <c r="G16">
        <v>-31.2354003994813</v>
      </c>
      <c r="H16">
        <v>-7.4863993525739403</v>
      </c>
      <c r="I16">
        <v>-12.4128202165899</v>
      </c>
      <c r="J16">
        <v>-1.1017441799816201</v>
      </c>
      <c r="K16">
        <v>6879.3120595073296</v>
      </c>
      <c r="L16">
        <v>6974.9725896919399</v>
      </c>
      <c r="M16">
        <v>38.583777930157602</v>
      </c>
      <c r="N16">
        <v>0.78782222642365396</v>
      </c>
      <c r="O16">
        <v>23.779879725605099</v>
      </c>
      <c r="P16">
        <v>6.9556223536636397</v>
      </c>
      <c r="Q16">
        <v>-4.2443738147415998E-2</v>
      </c>
    </row>
    <row r="17" spans="1:17" x14ac:dyDescent="0.3">
      <c r="A17" t="s">
        <v>58</v>
      </c>
      <c r="B17" t="s">
        <v>59</v>
      </c>
      <c r="C17" t="str">
        <f>IFERROR(VLOOKUP(Table1[[#This Row],[Ticker]],[1]!Table2[[Symbol]:[Industry]],2,FALSE),"-")</f>
        <v>Power</v>
      </c>
      <c r="D17" t="s">
        <v>60</v>
      </c>
      <c r="E17">
        <v>398193.59479270998</v>
      </c>
      <c r="F17">
        <v>410.65</v>
      </c>
      <c r="G17">
        <v>63.650777533927403</v>
      </c>
      <c r="H17">
        <v>7.9529243159702903</v>
      </c>
      <c r="I17">
        <v>14.525411539282301</v>
      </c>
      <c r="J17">
        <v>-0.69401945341998394</v>
      </c>
      <c r="K17">
        <v>384.44355198867902</v>
      </c>
      <c r="L17">
        <v>332.872307996161</v>
      </c>
      <c r="M17">
        <v>57.6615359424544</v>
      </c>
      <c r="N17">
        <v>1.2284634943933099</v>
      </c>
      <c r="O17">
        <v>3.8110312918543801</v>
      </c>
      <c r="P17">
        <v>93.885741265344606</v>
      </c>
      <c r="Q17">
        <v>0.19178557777088501</v>
      </c>
    </row>
    <row r="18" spans="1:17" x14ac:dyDescent="0.3">
      <c r="A18" t="s">
        <v>61</v>
      </c>
      <c r="B18" t="s">
        <v>62</v>
      </c>
      <c r="C18" t="str">
        <f>IFERROR(VLOOKUP(Table1[[#This Row],[Ticker]],[1]!Table2[[Symbol]:[Industry]],2,FALSE),"-")</f>
        <v>Automobile and Auto Components</v>
      </c>
      <c r="D18" t="s">
        <v>63</v>
      </c>
      <c r="E18">
        <v>392316.47679047898</v>
      </c>
      <c r="F18">
        <v>1068.0999999999999</v>
      </c>
      <c r="G18">
        <v>43.218101654815101</v>
      </c>
      <c r="H18">
        <v>4.1165107899043898</v>
      </c>
      <c r="I18">
        <v>4.8649157499095201</v>
      </c>
      <c r="J18">
        <v>-4.3150799920216496</v>
      </c>
      <c r="K18">
        <v>1023.52658617699</v>
      </c>
      <c r="L18">
        <v>900.55296656534904</v>
      </c>
      <c r="M18">
        <v>52.6612119638853</v>
      </c>
      <c r="N18">
        <v>1.2876180164533599</v>
      </c>
      <c r="O18">
        <v>10.382922947289501</v>
      </c>
      <c r="P18">
        <v>80.0269678071801</v>
      </c>
      <c r="Q18">
        <v>0.16695721519309201</v>
      </c>
    </row>
    <row r="19" spans="1:17" x14ac:dyDescent="0.3">
      <c r="A19" t="s">
        <v>64</v>
      </c>
      <c r="B19" t="s">
        <v>65</v>
      </c>
      <c r="C19" t="str">
        <f>IFERROR(VLOOKUP(Table1[[#This Row],[Ticker]],[1]!Table2[[Symbol]:[Industry]],2,FALSE),"-")</f>
        <v>Automobile and Auto Components</v>
      </c>
      <c r="D19" t="s">
        <v>63</v>
      </c>
      <c r="E19">
        <v>384331.99450907903</v>
      </c>
      <c r="F19">
        <v>12224.2</v>
      </c>
      <c r="G19">
        <v>5.0596869465944501</v>
      </c>
      <c r="H19">
        <v>-1.4538025433803901</v>
      </c>
      <c r="I19">
        <v>2.027866245262</v>
      </c>
      <c r="J19">
        <v>-4.7183334285185596</v>
      </c>
      <c r="K19">
        <v>12492.382642975799</v>
      </c>
      <c r="L19">
        <v>11676.497568462801</v>
      </c>
      <c r="M19">
        <v>38.987706226168498</v>
      </c>
      <c r="N19">
        <v>1.2543654703808</v>
      </c>
      <c r="O19">
        <v>11.9091637898594</v>
      </c>
      <c r="P19">
        <v>32.094249606933097</v>
      </c>
      <c r="Q19">
        <v>5.4580720184879E-2</v>
      </c>
    </row>
    <row r="20" spans="1:17" x14ac:dyDescent="0.3">
      <c r="A20" t="s">
        <v>66</v>
      </c>
      <c r="B20" t="s">
        <v>67</v>
      </c>
      <c r="C20" t="str">
        <f>IFERROR(VLOOKUP(Table1[[#This Row],[Ticker]],[1]!Table2[[Symbol]:[Industry]],2,FALSE),"-")</f>
        <v>Metals &amp; Mining</v>
      </c>
      <c r="D20" t="s">
        <v>68</v>
      </c>
      <c r="E20">
        <v>363381.057324355</v>
      </c>
      <c r="F20">
        <v>3187.55</v>
      </c>
      <c r="G20">
        <v>3.02306449136892</v>
      </c>
      <c r="H20">
        <v>1.81476709405064</v>
      </c>
      <c r="I20">
        <v>-12.7273022936186</v>
      </c>
      <c r="J20">
        <v>1.16056558382601</v>
      </c>
      <c r="K20">
        <v>3126.1129932796998</v>
      </c>
      <c r="L20">
        <v>2990.8625523419901</v>
      </c>
      <c r="M20">
        <v>60.265928498108899</v>
      </c>
      <c r="N20">
        <v>0.83294201121175104</v>
      </c>
      <c r="O20">
        <v>17.453843861272698</v>
      </c>
      <c r="P20">
        <v>48.811858076563901</v>
      </c>
      <c r="Q20">
        <v>7.9154214809735002E-2</v>
      </c>
    </row>
    <row r="21" spans="1:17" x14ac:dyDescent="0.3">
      <c r="A21" t="s">
        <v>69</v>
      </c>
      <c r="B21" t="s">
        <v>70</v>
      </c>
      <c r="C21" t="str">
        <f>IFERROR(VLOOKUP(Table1[[#This Row],[Ticker]],[1]!Table2[[Symbol]:[Industry]],2,FALSE),"-")</f>
        <v>Financial Services</v>
      </c>
      <c r="D21" t="s">
        <v>24</v>
      </c>
      <c r="E21">
        <v>353292.40933122498</v>
      </c>
      <c r="F21">
        <v>1142.75</v>
      </c>
      <c r="G21">
        <v>-3.8283816122231999</v>
      </c>
      <c r="H21">
        <v>-11.5403552011012</v>
      </c>
      <c r="I21">
        <v>-3.1789092411770401</v>
      </c>
      <c r="J21">
        <v>-0.95503225487069499</v>
      </c>
      <c r="K21">
        <v>1199.7948179525199</v>
      </c>
      <c r="L21">
        <v>1119.9323689484399</v>
      </c>
      <c r="M21">
        <v>27.926489695351901</v>
      </c>
      <c r="N21">
        <v>1.1770963267110399</v>
      </c>
      <c r="O21">
        <v>17.230365346751199</v>
      </c>
      <c r="P21">
        <v>23.021853805576399</v>
      </c>
      <c r="Q21">
        <v>2.7216094295768999E-2</v>
      </c>
    </row>
    <row r="22" spans="1:17" x14ac:dyDescent="0.3">
      <c r="A22" t="s">
        <v>71</v>
      </c>
      <c r="B22" t="s">
        <v>72</v>
      </c>
      <c r="C22" t="str">
        <f>IFERROR(VLOOKUP(Table1[[#This Row],[Ticker]],[1]!Table2[[Symbol]:[Industry]],2,FALSE),"-")</f>
        <v>Financial Services</v>
      </c>
      <c r="D22" t="s">
        <v>24</v>
      </c>
      <c r="E22">
        <v>351827.65792357997</v>
      </c>
      <c r="F22">
        <v>1769.65</v>
      </c>
      <c r="G22">
        <v>-27.494868673447101</v>
      </c>
      <c r="H22">
        <v>-4.7855094629607802</v>
      </c>
      <c r="I22">
        <v>-10.306304284941801</v>
      </c>
      <c r="J22">
        <v>0.47332302729338699</v>
      </c>
      <c r="K22">
        <v>1776.48049200014</v>
      </c>
      <c r="L22">
        <v>1769.0591902138101</v>
      </c>
      <c r="M22">
        <v>41.497073326639899</v>
      </c>
      <c r="N22">
        <v>0.711570182662283</v>
      </c>
      <c r="O22">
        <v>8.86333455768089</v>
      </c>
      <c r="P22">
        <v>14.6257732292645</v>
      </c>
      <c r="Q22">
        <v>-8.2887471517316E-2</v>
      </c>
    </row>
    <row r="23" spans="1:17" x14ac:dyDescent="0.3">
      <c r="A23" t="s">
        <v>73</v>
      </c>
      <c r="B23" t="s">
        <v>74</v>
      </c>
      <c r="C23" t="str">
        <f>IFERROR(VLOOKUP(Table1[[#This Row],[Ticker]],[1]!Table2[[Symbol]:[Industry]],2,FALSE),"-")</f>
        <v>Services</v>
      </c>
      <c r="D23" t="s">
        <v>75</v>
      </c>
      <c r="E23">
        <v>331322.11138409999</v>
      </c>
      <c r="F23">
        <v>1533.8</v>
      </c>
      <c r="G23">
        <v>69.764081247618805</v>
      </c>
      <c r="H23">
        <v>2.82324710304239</v>
      </c>
      <c r="I23">
        <v>8.76185344881082</v>
      </c>
      <c r="J23">
        <v>-1.60731788252784</v>
      </c>
      <c r="K23">
        <v>1475.60791916062</v>
      </c>
      <c r="L23">
        <v>1265.90037227475</v>
      </c>
      <c r="M23">
        <v>52.396120290492803</v>
      </c>
      <c r="N23">
        <v>0.63323553053109205</v>
      </c>
      <c r="O23">
        <v>5.7113052549224204</v>
      </c>
      <c r="P23">
        <v>103.286944996686</v>
      </c>
      <c r="Q23">
        <v>8.3220208785919E-2</v>
      </c>
    </row>
    <row r="24" spans="1:17" x14ac:dyDescent="0.3">
      <c r="A24" t="s">
        <v>76</v>
      </c>
      <c r="B24" t="s">
        <v>77</v>
      </c>
      <c r="C24" t="str">
        <f>IFERROR(VLOOKUP(Table1[[#This Row],[Ticker]],[1]!Table2[[Symbol]:[Industry]],2,FALSE),"-")</f>
        <v>Automobile and Auto Components</v>
      </c>
      <c r="D24" t="s">
        <v>63</v>
      </c>
      <c r="E24">
        <v>329410.95178871998</v>
      </c>
      <c r="F24">
        <v>2749.15</v>
      </c>
      <c r="G24">
        <v>55.0090383344507</v>
      </c>
      <c r="H24">
        <v>-6.08460220376619</v>
      </c>
      <c r="I24">
        <v>55.1121456723234</v>
      </c>
      <c r="J24">
        <v>-3.1514763912965802</v>
      </c>
      <c r="K24">
        <v>2715.9440967915798</v>
      </c>
      <c r="L24">
        <v>2208.1620054998598</v>
      </c>
      <c r="M24">
        <v>48.037500575920902</v>
      </c>
      <c r="N24">
        <v>0.85985919163229096</v>
      </c>
      <c r="O24">
        <v>9.6156993979957299</v>
      </c>
      <c r="P24">
        <v>89.596551724137896</v>
      </c>
      <c r="Q24">
        <v>0.188493492366725</v>
      </c>
    </row>
    <row r="25" spans="1:17" x14ac:dyDescent="0.3">
      <c r="A25" t="s">
        <v>78</v>
      </c>
      <c r="B25" t="s">
        <v>79</v>
      </c>
      <c r="C25" t="str">
        <f>IFERROR(VLOOKUP(Table1[[#This Row],[Ticker]],[1]!Table2[[Symbol]:[Industry]],2,FALSE),"-")</f>
        <v>Oil Gas &amp; Consumable Fuels</v>
      </c>
      <c r="D25" t="s">
        <v>80</v>
      </c>
      <c r="E25">
        <v>326501.34676445997</v>
      </c>
      <c r="F25">
        <v>529.79999999999995</v>
      </c>
      <c r="G25">
        <v>101.569045662032</v>
      </c>
      <c r="H25">
        <v>6.2005079073926304</v>
      </c>
      <c r="I25">
        <v>4.2659501921898899</v>
      </c>
      <c r="J25">
        <v>-0.35734963875556303</v>
      </c>
      <c r="K25">
        <v>495.285995451004</v>
      </c>
      <c r="L25">
        <v>428.330237508133</v>
      </c>
      <c r="M25">
        <v>59.949847052287097</v>
      </c>
      <c r="N25">
        <v>1.1333750183426201</v>
      </c>
      <c r="O25">
        <v>2.3499433748584502</v>
      </c>
      <c r="P25">
        <v>133.39207048458101</v>
      </c>
      <c r="Q25">
        <v>0.162124486926296</v>
      </c>
    </row>
    <row r="26" spans="1:17" x14ac:dyDescent="0.3">
      <c r="A26" t="s">
        <v>81</v>
      </c>
      <c r="B26" t="s">
        <v>82</v>
      </c>
      <c r="C26" t="str">
        <f>IFERROR(VLOOKUP(Table1[[#This Row],[Ticker]],[1]!Table2[[Symbol]:[Industry]],2,FALSE),"-")</f>
        <v>Construction Materials</v>
      </c>
      <c r="D26" t="s">
        <v>83</v>
      </c>
      <c r="E26">
        <v>325675.63272592903</v>
      </c>
      <c r="F26">
        <v>11300.35</v>
      </c>
      <c r="G26">
        <v>14.6770283528188</v>
      </c>
      <c r="H26">
        <v>-2.5153333913116298</v>
      </c>
      <c r="I26">
        <v>1.7525632045641499</v>
      </c>
      <c r="J26">
        <v>-2.7208186489527599</v>
      </c>
      <c r="K26">
        <v>11212.2055338147</v>
      </c>
      <c r="L26">
        <v>10071.0911808811</v>
      </c>
      <c r="M26">
        <v>39.1854593652143</v>
      </c>
      <c r="N26">
        <v>0.73389754214386904</v>
      </c>
      <c r="O26">
        <v>6.88164525877517</v>
      </c>
      <c r="P26">
        <v>41.472773594236102</v>
      </c>
      <c r="Q26">
        <v>3.0062713940767E-2</v>
      </c>
    </row>
    <row r="27" spans="1:17" x14ac:dyDescent="0.3">
      <c r="A27" t="s">
        <v>84</v>
      </c>
      <c r="B27" t="s">
        <v>85</v>
      </c>
      <c r="C27" t="str">
        <f>IFERROR(VLOOKUP(Table1[[#This Row],[Ticker]],[1]!Table2[[Symbol]:[Industry]],2,FALSE),"-")</f>
        <v>Consumer Services</v>
      </c>
      <c r="D27" t="s">
        <v>86</v>
      </c>
      <c r="E27">
        <v>324712.54726666003</v>
      </c>
      <c r="F27">
        <v>4989.95</v>
      </c>
      <c r="G27">
        <v>13.393684489994</v>
      </c>
      <c r="H27">
        <v>3.1765748698366498</v>
      </c>
      <c r="I27">
        <v>22.2999693544804</v>
      </c>
      <c r="J27">
        <v>1.97085131963187</v>
      </c>
      <c r="K27">
        <v>4867.4394669563999</v>
      </c>
      <c r="L27">
        <v>4409.2634316018803</v>
      </c>
      <c r="M27">
        <v>51.751171067223197</v>
      </c>
      <c r="N27">
        <v>0.80614775139075601</v>
      </c>
      <c r="O27">
        <v>4.5902263549734998</v>
      </c>
      <c r="P27">
        <v>42.927318295739298</v>
      </c>
      <c r="Q27">
        <v>1.6301038383354002E-2</v>
      </c>
    </row>
    <row r="28" spans="1:17" x14ac:dyDescent="0.3">
      <c r="A28" t="s">
        <v>87</v>
      </c>
      <c r="B28" t="s">
        <v>88</v>
      </c>
      <c r="C28" t="str">
        <f>IFERROR(VLOOKUP(Table1[[#This Row],[Ticker]],[1]!Table2[[Symbol]:[Industry]],2,FALSE),"-")</f>
        <v>Power</v>
      </c>
      <c r="D28" t="s">
        <v>89</v>
      </c>
      <c r="E28">
        <v>321800.89213739999</v>
      </c>
      <c r="F28">
        <v>346</v>
      </c>
      <c r="G28">
        <v>67.824451062348601</v>
      </c>
      <c r="H28">
        <v>1.15991297600133</v>
      </c>
      <c r="I28">
        <v>14.8726020526778</v>
      </c>
      <c r="J28">
        <v>-2.4762136946351201</v>
      </c>
      <c r="K28">
        <v>333.32376683050302</v>
      </c>
      <c r="L28">
        <v>284.65559290152402</v>
      </c>
      <c r="M28">
        <v>50.5975942150992</v>
      </c>
      <c r="N28">
        <v>0.96980684257067695</v>
      </c>
      <c r="O28">
        <v>4.76878612716762</v>
      </c>
      <c r="P28">
        <v>92.422662495655203</v>
      </c>
      <c r="Q28">
        <v>0.11497907555180301</v>
      </c>
    </row>
    <row r="29" spans="1:17" x14ac:dyDescent="0.3">
      <c r="A29" t="s">
        <v>90</v>
      </c>
      <c r="B29" t="s">
        <v>91</v>
      </c>
      <c r="C29" t="str">
        <f>IFERROR(VLOOKUP(Table1[[#This Row],[Ticker]],[1]!Table2[[Symbol]:[Industry]],2,FALSE),"-")</f>
        <v>Capital Goods</v>
      </c>
      <c r="D29" t="s">
        <v>92</v>
      </c>
      <c r="E29">
        <v>315922.62225000001</v>
      </c>
      <c r="F29">
        <v>4723.8999999999996</v>
      </c>
      <c r="G29">
        <v>122.931893020229</v>
      </c>
      <c r="H29">
        <v>-16.9947190124978</v>
      </c>
      <c r="I29">
        <v>47.435961602733599</v>
      </c>
      <c r="J29">
        <v>0.37761458158236899</v>
      </c>
      <c r="K29">
        <v>4880.3364153750699</v>
      </c>
      <c r="L29">
        <v>3817.1019491433399</v>
      </c>
      <c r="M29">
        <v>43.336577143450697</v>
      </c>
      <c r="N29">
        <v>0.52747835696032697</v>
      </c>
      <c r="O29">
        <v>20.128495522767199</v>
      </c>
      <c r="P29">
        <v>167.219142436927</v>
      </c>
      <c r="Q29">
        <v>0.26899457579325697</v>
      </c>
    </row>
    <row r="30" spans="1:17" x14ac:dyDescent="0.3">
      <c r="A30" t="s">
        <v>93</v>
      </c>
      <c r="B30" t="s">
        <v>94</v>
      </c>
      <c r="C30" t="str">
        <f>IFERROR(VLOOKUP(Table1[[#This Row],[Ticker]],[1]!Table2[[Symbol]:[Industry]],2,FALSE),"-")</f>
        <v>Consumer Durables</v>
      </c>
      <c r="D30" t="s">
        <v>95</v>
      </c>
      <c r="E30">
        <v>295542.29994519998</v>
      </c>
      <c r="F30">
        <v>3331.7</v>
      </c>
      <c r="G30">
        <v>-12.595138019123899</v>
      </c>
      <c r="H30">
        <v>3.9870900883076499</v>
      </c>
      <c r="I30">
        <v>-19.103653899856099</v>
      </c>
      <c r="J30">
        <v>-3.0579548486700299</v>
      </c>
      <c r="K30">
        <v>3379.6162577115701</v>
      </c>
      <c r="L30">
        <v>3389.3730038948001</v>
      </c>
      <c r="M30">
        <v>42.861554566698103</v>
      </c>
      <c r="N30">
        <v>0.89447651016331198</v>
      </c>
      <c r="O30">
        <v>16.665666176426399</v>
      </c>
      <c r="P30">
        <v>14.2166609530339</v>
      </c>
      <c r="Q30">
        <v>7.1077355618437005E-2</v>
      </c>
    </row>
    <row r="31" spans="1:17" x14ac:dyDescent="0.3">
      <c r="A31" t="s">
        <v>96</v>
      </c>
      <c r="B31" t="s">
        <v>97</v>
      </c>
      <c r="C31" t="str">
        <f>IFERROR(VLOOKUP(Table1[[#This Row],[Ticker]],[1]!Table2[[Symbol]:[Industry]],2,FALSE),"-")</f>
        <v>Consumer Durables</v>
      </c>
      <c r="D31" t="s">
        <v>98</v>
      </c>
      <c r="E31">
        <v>291492.77421194001</v>
      </c>
      <c r="F31">
        <v>3040.6</v>
      </c>
      <c r="G31">
        <v>-32.835957968304001</v>
      </c>
      <c r="H31">
        <v>3.29628465819646</v>
      </c>
      <c r="I31">
        <v>-8.8537560053252697</v>
      </c>
      <c r="J31">
        <v>-0.86245023978364999</v>
      </c>
      <c r="K31">
        <v>2964.1443490633801</v>
      </c>
      <c r="L31">
        <v>2987.2639623452401</v>
      </c>
      <c r="M31">
        <v>52.265381187616804</v>
      </c>
      <c r="N31">
        <v>1.1070687093903699</v>
      </c>
      <c r="O31">
        <v>12.5748207590607</v>
      </c>
      <c r="P31">
        <v>13.875884798322099</v>
      </c>
      <c r="Q31">
        <v>-5.7393482043521002E-2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Row],[Ticker]],[1]!Table2[[Symbol]:[Industry]],2,FALSE),"-")</f>
        <v>Power</v>
      </c>
      <c r="D32" t="s">
        <v>101</v>
      </c>
      <c r="E32">
        <v>282092.42384462903</v>
      </c>
      <c r="F32">
        <v>1780.85</v>
      </c>
      <c r="G32">
        <v>59.229205343945097</v>
      </c>
      <c r="H32">
        <v>1.24993464981816</v>
      </c>
      <c r="I32">
        <v>-17.176518072690499</v>
      </c>
      <c r="J32">
        <v>-4.3822182688814504</v>
      </c>
      <c r="K32">
        <v>1794.4843255424801</v>
      </c>
      <c r="L32">
        <v>1665.06328725464</v>
      </c>
      <c r="M32">
        <v>46.638951717787798</v>
      </c>
      <c r="N32">
        <v>2.0177930167209102</v>
      </c>
      <c r="O32">
        <v>22.082151781452598</v>
      </c>
      <c r="P32">
        <v>118.361841701918</v>
      </c>
      <c r="Q32">
        <v>6.5682481309125004E-2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Row],[Ticker]],[1]!Table2[[Symbol]:[Industry]],2,FALSE),"-")</f>
        <v>Automobile and Auto Components</v>
      </c>
      <c r="D33" t="s">
        <v>104</v>
      </c>
      <c r="E33">
        <v>272645.55381081998</v>
      </c>
      <c r="F33">
        <v>9765.9500000000007</v>
      </c>
      <c r="G33">
        <v>85.157733736149197</v>
      </c>
      <c r="H33">
        <v>1.3428971317001701</v>
      </c>
      <c r="I33">
        <v>13.5808213913524</v>
      </c>
      <c r="J33">
        <v>0.90083024993066796</v>
      </c>
      <c r="K33">
        <v>9451.7872257294803</v>
      </c>
      <c r="L33">
        <v>8165.8314037638702</v>
      </c>
      <c r="M33">
        <v>62.484327390420702</v>
      </c>
      <c r="N33">
        <v>0.74603175441457004</v>
      </c>
      <c r="O33">
        <v>2.7938910193068698</v>
      </c>
      <c r="P33">
        <v>115.061660427218</v>
      </c>
      <c r="Q33">
        <v>0.13484930929299499</v>
      </c>
    </row>
    <row r="34" spans="1:17" x14ac:dyDescent="0.3">
      <c r="A34" t="s">
        <v>105</v>
      </c>
      <c r="B34" t="s">
        <v>106</v>
      </c>
      <c r="C34" t="str">
        <f>IFERROR(VLOOKUP(Table1[[#This Row],[Ticker]],[1]!Table2[[Symbol]:[Industry]],2,FALSE),"-")</f>
        <v>Power</v>
      </c>
      <c r="D34" t="s">
        <v>60</v>
      </c>
      <c r="E34">
        <v>268211.53395714</v>
      </c>
      <c r="F34">
        <v>695.4</v>
      </c>
      <c r="G34">
        <v>126.793203696891</v>
      </c>
      <c r="H34">
        <v>-1.09281220610598</v>
      </c>
      <c r="I34">
        <v>10.239786814067999</v>
      </c>
      <c r="J34">
        <v>-3.3388523029238999</v>
      </c>
      <c r="K34">
        <v>701.49402688068506</v>
      </c>
      <c r="L34">
        <v>588.35199463101799</v>
      </c>
      <c r="M34">
        <v>39.802494196224103</v>
      </c>
      <c r="N34">
        <v>1.1599037622845401</v>
      </c>
      <c r="O34">
        <v>28.825136612021801</v>
      </c>
      <c r="P34">
        <v>153.42565597667601</v>
      </c>
      <c r="Q34">
        <v>0.18825666054981299</v>
      </c>
    </row>
    <row r="35" spans="1:17" x14ac:dyDescent="0.3">
      <c r="A35" t="s">
        <v>107</v>
      </c>
      <c r="B35" t="s">
        <v>108</v>
      </c>
      <c r="C35" t="str">
        <f>IFERROR(VLOOKUP(Table1[[#This Row],[Ticker]],[1]!Table2[[Symbol]:[Industry]],2,FALSE),"-")</f>
        <v>Information Technology</v>
      </c>
      <c r="D35" t="s">
        <v>21</v>
      </c>
      <c r="E35">
        <v>256695.84768913899</v>
      </c>
      <c r="F35">
        <v>491.3</v>
      </c>
      <c r="G35">
        <v>-7.4831018258736499</v>
      </c>
      <c r="H35">
        <v>-9.9417118425452191</v>
      </c>
      <c r="I35">
        <v>-11.694014461945599</v>
      </c>
      <c r="J35">
        <v>-3.7153943575016899</v>
      </c>
      <c r="K35">
        <v>505.07638802234499</v>
      </c>
      <c r="L35">
        <v>474.540105730253</v>
      </c>
      <c r="M35">
        <v>36.9760805114147</v>
      </c>
      <c r="N35">
        <v>0.74117238262282104</v>
      </c>
      <c r="O35">
        <v>18.033787909627499</v>
      </c>
      <c r="P35">
        <v>30.995867217704301</v>
      </c>
      <c r="Q35">
        <v>-0.11750667030262101</v>
      </c>
    </row>
    <row r="36" spans="1:17" x14ac:dyDescent="0.3">
      <c r="A36" t="s">
        <v>109</v>
      </c>
      <c r="B36" t="s">
        <v>110</v>
      </c>
      <c r="C36" t="str">
        <f>IFERROR(VLOOKUP(Table1[[#This Row],[Ticker]],[1]!Table2[[Symbol]:[Industry]],2,FALSE),"-")</f>
        <v>Metals &amp; Mining</v>
      </c>
      <c r="D36" t="s">
        <v>111</v>
      </c>
      <c r="E36">
        <v>250983.9486</v>
      </c>
      <c r="F36">
        <v>594</v>
      </c>
      <c r="G36">
        <v>61.159749195144499</v>
      </c>
      <c r="H36">
        <v>-12.586948275939999</v>
      </c>
      <c r="I36">
        <v>78.151869170716495</v>
      </c>
      <c r="J36">
        <v>-4.70117991860252</v>
      </c>
      <c r="K36">
        <v>623.23339724909897</v>
      </c>
      <c r="L36">
        <v>483.42488143556199</v>
      </c>
      <c r="M36">
        <v>30.114113057332201</v>
      </c>
      <c r="N36">
        <v>0.25503570156996802</v>
      </c>
      <c r="O36">
        <v>35.976430976430898</v>
      </c>
      <c r="P36">
        <v>108.713984539704</v>
      </c>
      <c r="Q36">
        <v>5.6073002181836001E-2</v>
      </c>
    </row>
    <row r="37" spans="1:17" x14ac:dyDescent="0.3">
      <c r="A37" t="s">
        <v>112</v>
      </c>
      <c r="B37" t="s">
        <v>113</v>
      </c>
      <c r="C37" t="str">
        <f>IFERROR(VLOOKUP(Table1[[#This Row],[Ticker]],[1]!Table2[[Symbol]:[Industry]],2,FALSE),"-")</f>
        <v>Financial Services</v>
      </c>
      <c r="D37" t="s">
        <v>37</v>
      </c>
      <c r="E37">
        <v>248643.41468654</v>
      </c>
      <c r="F37">
        <v>1560.2</v>
      </c>
      <c r="G37">
        <v>-21.243003654603299</v>
      </c>
      <c r="H37">
        <v>-2.1078754070337999</v>
      </c>
      <c r="I37">
        <v>-12.551623996584</v>
      </c>
      <c r="J37">
        <v>-3.80501297172626</v>
      </c>
      <c r="K37">
        <v>1593.4530688416601</v>
      </c>
      <c r="L37">
        <v>1590.59195521522</v>
      </c>
      <c r="M37">
        <v>39.110921057971296</v>
      </c>
      <c r="N37">
        <v>1.1042135107356099</v>
      </c>
      <c r="O37">
        <v>11.5882579156518</v>
      </c>
      <c r="P37">
        <v>9.9467953912829099</v>
      </c>
      <c r="Q37">
        <v>-3.7780768297922998E-2</v>
      </c>
    </row>
    <row r="38" spans="1:17" x14ac:dyDescent="0.3">
      <c r="A38" t="s">
        <v>114</v>
      </c>
      <c r="B38" t="s">
        <v>115</v>
      </c>
      <c r="C38" t="str">
        <f>IFERROR(VLOOKUP(Table1[[#This Row],[Ticker]],[1]!Table2[[Symbol]:[Industry]],2,FALSE),"-")</f>
        <v>Capital Goods</v>
      </c>
      <c r="D38" t="s">
        <v>116</v>
      </c>
      <c r="E38">
        <v>245349.04968225001</v>
      </c>
      <c r="F38">
        <v>6889.5</v>
      </c>
      <c r="G38">
        <v>60.4833075877333</v>
      </c>
      <c r="H38">
        <v>-12.809137199459601</v>
      </c>
      <c r="I38">
        <v>49.260417489653598</v>
      </c>
      <c r="J38">
        <v>-0.29554025167541997</v>
      </c>
      <c r="K38">
        <v>7023.1257997921803</v>
      </c>
      <c r="L38">
        <v>5720.8717355670997</v>
      </c>
      <c r="M38">
        <v>47.707577598710898</v>
      </c>
      <c r="N38">
        <v>0.84943783626338099</v>
      </c>
      <c r="O38">
        <v>15.6644168662457</v>
      </c>
      <c r="P38">
        <v>112.24584103511999</v>
      </c>
      <c r="Q38">
        <v>0.153941173197128</v>
      </c>
    </row>
    <row r="39" spans="1:17" x14ac:dyDescent="0.3">
      <c r="A39" t="s">
        <v>117</v>
      </c>
      <c r="B39" t="s">
        <v>118</v>
      </c>
      <c r="C39" t="str">
        <f>IFERROR(VLOOKUP(Table1[[#This Row],[Ticker]],[1]!Table2[[Symbol]:[Industry]],2,FALSE),"-")</f>
        <v>Fast Moving Consumer Goods</v>
      </c>
      <c r="D39" t="s">
        <v>119</v>
      </c>
      <c r="E39">
        <v>241492.44386520001</v>
      </c>
      <c r="F39">
        <v>2504.6999999999998</v>
      </c>
      <c r="G39">
        <v>-11.3869655834031</v>
      </c>
      <c r="H39">
        <v>-4.1981387697679899</v>
      </c>
      <c r="I39">
        <v>-9.6388442170640491</v>
      </c>
      <c r="J39">
        <v>1.54341383913645</v>
      </c>
      <c r="K39">
        <v>2525.58620585892</v>
      </c>
      <c r="L39">
        <v>2470.37586460793</v>
      </c>
      <c r="M39">
        <v>47.378792399716701</v>
      </c>
      <c r="N39">
        <v>1.22652007848093</v>
      </c>
      <c r="O39">
        <v>10.5641394178943</v>
      </c>
      <c r="P39">
        <v>16.769230769230699</v>
      </c>
      <c r="Q39">
        <v>-4.300495229866E-3</v>
      </c>
    </row>
    <row r="40" spans="1:17" x14ac:dyDescent="0.3">
      <c r="A40" t="s">
        <v>120</v>
      </c>
      <c r="B40" t="s">
        <v>121</v>
      </c>
      <c r="C40" t="str">
        <f>IFERROR(VLOOKUP(Table1[[#This Row],[Ticker]],[1]!Table2[[Symbol]:[Industry]],2,FALSE),"-")</f>
        <v>Oil Gas &amp; Consumable Fuels</v>
      </c>
      <c r="D40" t="s">
        <v>18</v>
      </c>
      <c r="E40">
        <v>238776.019818147</v>
      </c>
      <c r="F40">
        <v>169.09</v>
      </c>
      <c r="G40">
        <v>55.956692094407501</v>
      </c>
      <c r="H40">
        <v>-0.43259831592394199</v>
      </c>
      <c r="I40">
        <v>-19.215269892728301</v>
      </c>
      <c r="J40">
        <v>-2.0651114581613799</v>
      </c>
      <c r="K40">
        <v>170.29144668027899</v>
      </c>
      <c r="L40">
        <v>151.85244039702101</v>
      </c>
      <c r="M40">
        <v>40.953625117795497</v>
      </c>
      <c r="N40">
        <v>1.1338293899423899</v>
      </c>
      <c r="O40">
        <v>16.387722514637101</v>
      </c>
      <c r="P40">
        <v>97.766081871344994</v>
      </c>
      <c r="Q40">
        <v>0.116049910350535</v>
      </c>
    </row>
    <row r="41" spans="1:17" x14ac:dyDescent="0.3">
      <c r="A41" t="s">
        <v>122</v>
      </c>
      <c r="B41" t="s">
        <v>123</v>
      </c>
      <c r="C41" t="str">
        <f>IFERROR(VLOOKUP(Table1[[#This Row],[Ticker]],[1]!Table2[[Symbol]:[Industry]],2,FALSE),"-")</f>
        <v>Financial Services</v>
      </c>
      <c r="D41" t="s">
        <v>124</v>
      </c>
      <c r="E41">
        <v>234958.66937399999</v>
      </c>
      <c r="F41">
        <v>179.79</v>
      </c>
      <c r="G41">
        <v>243.17530098548599</v>
      </c>
      <c r="H41">
        <v>-13.9205443868322</v>
      </c>
      <c r="I41">
        <v>5.1073012073509299</v>
      </c>
      <c r="J41">
        <v>-1.1735402480715</v>
      </c>
      <c r="K41">
        <v>183.63512535886599</v>
      </c>
      <c r="L41">
        <v>144.56297494109799</v>
      </c>
      <c r="M41">
        <v>37.124805587450801</v>
      </c>
      <c r="N41">
        <v>0.64920696196465899</v>
      </c>
      <c r="O41">
        <v>27.370821513988499</v>
      </c>
      <c r="P41">
        <v>300.86956521739103</v>
      </c>
      <c r="Q41">
        <v>0.17315060621129899</v>
      </c>
    </row>
    <row r="42" spans="1:17" x14ac:dyDescent="0.3">
      <c r="A42" t="s">
        <v>125</v>
      </c>
      <c r="B42" t="s">
        <v>126</v>
      </c>
      <c r="C42" t="str">
        <f>IFERROR(VLOOKUP(Table1[[#This Row],[Ticker]],[1]!Table2[[Symbol]:[Industry]],2,FALSE),"-")</f>
        <v>Consumer Services</v>
      </c>
      <c r="D42" t="s">
        <v>127</v>
      </c>
      <c r="E42">
        <v>232431.04066961401</v>
      </c>
      <c r="F42">
        <v>267.08999999999997</v>
      </c>
      <c r="G42">
        <v>158.12444013395901</v>
      </c>
      <c r="H42">
        <v>27.872668317397402</v>
      </c>
      <c r="I42">
        <v>66.847964707197306</v>
      </c>
      <c r="J42">
        <v>9.4587850920286591</v>
      </c>
      <c r="K42">
        <v>218.374286299543</v>
      </c>
      <c r="L42">
        <v>171.059444858159</v>
      </c>
      <c r="M42">
        <v>76.491755782625305</v>
      </c>
      <c r="N42">
        <v>1.85900101879158</v>
      </c>
      <c r="O42">
        <v>4.3468493766146201</v>
      </c>
      <c r="P42">
        <v>202.48018120045299</v>
      </c>
      <c r="Q42">
        <v>6.5479158860226996E-2</v>
      </c>
    </row>
    <row r="43" spans="1:17" x14ac:dyDescent="0.3">
      <c r="A43" t="s">
        <v>128</v>
      </c>
      <c r="B43" t="s">
        <v>129</v>
      </c>
      <c r="C43" t="str">
        <f>IFERROR(VLOOKUP(Table1[[#This Row],[Ticker]],[1]!Table2[[Symbol]:[Industry]],2,FALSE),"-")</f>
        <v>Consumer Services</v>
      </c>
      <c r="D43" t="s">
        <v>130</v>
      </c>
      <c r="E43">
        <v>223080.823838635</v>
      </c>
      <c r="F43">
        <v>6275.35</v>
      </c>
      <c r="G43">
        <v>191.56534846216499</v>
      </c>
      <c r="H43">
        <v>0.86004844256471202</v>
      </c>
      <c r="I43">
        <v>55.050258534147197</v>
      </c>
      <c r="J43">
        <v>-0.116724427080105</v>
      </c>
      <c r="K43">
        <v>5293.7607488690401</v>
      </c>
      <c r="L43">
        <v>4113.7000834576802</v>
      </c>
      <c r="M43">
        <v>75.039778266161207</v>
      </c>
      <c r="N43">
        <v>1.72386905472907</v>
      </c>
      <c r="O43">
        <v>1.5696335662552701</v>
      </c>
      <c r="P43">
        <v>268.47714394762301</v>
      </c>
      <c r="Q43">
        <v>0.273212653517729</v>
      </c>
    </row>
    <row r="44" spans="1:17" x14ac:dyDescent="0.3">
      <c r="A44" t="s">
        <v>131</v>
      </c>
      <c r="B44" t="s">
        <v>132</v>
      </c>
      <c r="C44" t="str">
        <f>IFERROR(VLOOKUP(Table1[[#This Row],[Ticker]],[1]!Table2[[Symbol]:[Industry]],2,FALSE),"-")</f>
        <v>Capital Goods</v>
      </c>
      <c r="D44" t="s">
        <v>133</v>
      </c>
      <c r="E44">
        <v>220901.51621237901</v>
      </c>
      <c r="F44">
        <v>302.2</v>
      </c>
      <c r="G44">
        <v>105.343040679268</v>
      </c>
      <c r="H44">
        <v>-11.5592135644844</v>
      </c>
      <c r="I44">
        <v>55.417480184049097</v>
      </c>
      <c r="J44">
        <v>-0.348004414320849</v>
      </c>
      <c r="K44">
        <v>298.82987718684001</v>
      </c>
      <c r="L44">
        <v>234.66833731569801</v>
      </c>
      <c r="M44">
        <v>47.204636988262401</v>
      </c>
      <c r="N44">
        <v>0.63647536441086106</v>
      </c>
      <c r="O44">
        <v>12.6737260092653</v>
      </c>
      <c r="P44">
        <v>138.42209072978301</v>
      </c>
      <c r="Q44">
        <v>0.23301951552761099</v>
      </c>
    </row>
    <row r="45" spans="1:17" x14ac:dyDescent="0.3">
      <c r="A45" t="s">
        <v>134</v>
      </c>
      <c r="B45" t="s">
        <v>135</v>
      </c>
      <c r="C45" t="str">
        <f>IFERROR(VLOOKUP(Table1[[#This Row],[Ticker]],[1]!Table2[[Symbol]:[Industry]],2,FALSE),"-")</f>
        <v>Metals &amp; Mining</v>
      </c>
      <c r="D45" t="s">
        <v>136</v>
      </c>
      <c r="E45">
        <v>220587.24805656</v>
      </c>
      <c r="F45">
        <v>905.1</v>
      </c>
      <c r="G45">
        <v>-14.202256292244</v>
      </c>
      <c r="H45">
        <v>-5.6535455961966496</v>
      </c>
      <c r="I45">
        <v>-0.36747867554582497</v>
      </c>
      <c r="J45">
        <v>-2.4910225886999502</v>
      </c>
      <c r="K45">
        <v>905.14260339057796</v>
      </c>
      <c r="L45">
        <v>857.51381843601303</v>
      </c>
      <c r="M45">
        <v>51.808358790901202</v>
      </c>
      <c r="N45">
        <v>1.03649448096732</v>
      </c>
      <c r="O45">
        <v>5.9993370898243104</v>
      </c>
      <c r="P45">
        <v>25.186721991701202</v>
      </c>
      <c r="Q45">
        <v>-1.8981709819761002E-2</v>
      </c>
    </row>
    <row r="46" spans="1:17" x14ac:dyDescent="0.3">
      <c r="A46" t="s">
        <v>137</v>
      </c>
      <c r="B46" t="s">
        <v>138</v>
      </c>
      <c r="C46" t="str">
        <f>IFERROR(VLOOKUP(Table1[[#This Row],[Ticker]],[1]!Table2[[Symbol]:[Industry]],2,FALSE),"-")</f>
        <v>Financial Services</v>
      </c>
      <c r="D46" t="s">
        <v>57</v>
      </c>
      <c r="E46">
        <v>206862.93316128</v>
      </c>
      <c r="F46">
        <v>325.60000000000002</v>
      </c>
      <c r="G46">
        <v>6.6977332933613702</v>
      </c>
      <c r="H46">
        <v>-6.2307590566661997</v>
      </c>
      <c r="I46">
        <v>7.4000745801503296</v>
      </c>
      <c r="J46">
        <v>1.40148455285103</v>
      </c>
      <c r="K46">
        <v>340.50041737024401</v>
      </c>
      <c r="L46">
        <v>301.027122945884</v>
      </c>
      <c r="M46">
        <v>45.275412547003498</v>
      </c>
      <c r="N46">
        <v>0.69201739277218599</v>
      </c>
      <c r="O46">
        <v>21.222358722358699</v>
      </c>
      <c r="P46">
        <v>60.552268244575899</v>
      </c>
    </row>
    <row r="47" spans="1:17" x14ac:dyDescent="0.3">
      <c r="A47" t="s">
        <v>139</v>
      </c>
      <c r="B47" t="s">
        <v>140</v>
      </c>
      <c r="C47" t="str">
        <f>IFERROR(VLOOKUP(Table1[[#This Row],[Ticker]],[1]!Table2[[Symbol]:[Industry]],2,FALSE),"-")</f>
        <v>Realty</v>
      </c>
      <c r="D47" t="s">
        <v>141</v>
      </c>
      <c r="E47">
        <v>205673.64965153899</v>
      </c>
      <c r="F47">
        <v>830.9</v>
      </c>
      <c r="G47">
        <v>46.954823311760599</v>
      </c>
      <c r="H47">
        <v>-0.464827487863397</v>
      </c>
      <c r="I47">
        <v>-12.286787774497199</v>
      </c>
      <c r="J47">
        <v>-1.8052557164227101</v>
      </c>
      <c r="K47">
        <v>840.88375070647703</v>
      </c>
      <c r="L47">
        <v>777.51197083683905</v>
      </c>
      <c r="M47">
        <v>46.098925259460103</v>
      </c>
      <c r="N47">
        <v>1.03976138521649</v>
      </c>
      <c r="O47">
        <v>16.452039956673499</v>
      </c>
      <c r="P47">
        <v>79.440665154950807</v>
      </c>
      <c r="Q47">
        <v>0.12042778532032</v>
      </c>
    </row>
    <row r="48" spans="1:17" x14ac:dyDescent="0.3">
      <c r="A48" t="s">
        <v>142</v>
      </c>
      <c r="B48" t="s">
        <v>143</v>
      </c>
      <c r="C48" t="str">
        <f>IFERROR(VLOOKUP(Table1[[#This Row],[Ticker]],[1]!Table2[[Symbol]:[Industry]],2,FALSE),"-")</f>
        <v>Fast Moving Consumer Goods</v>
      </c>
      <c r="D48" t="s">
        <v>144</v>
      </c>
      <c r="E48">
        <v>196034.78743431999</v>
      </c>
      <c r="F48">
        <v>1508.6</v>
      </c>
      <c r="G48">
        <v>56.8284517978325</v>
      </c>
      <c r="H48">
        <v>-7.7688524959400196</v>
      </c>
      <c r="I48">
        <v>-1.75053636608106</v>
      </c>
      <c r="J48">
        <v>-2.8057947938513998</v>
      </c>
      <c r="K48">
        <v>1553.70037209568</v>
      </c>
      <c r="L48">
        <v>1358.2303003504801</v>
      </c>
      <c r="M48">
        <v>40.6147534776076</v>
      </c>
      <c r="N48">
        <v>1.43997750682229</v>
      </c>
      <c r="O48">
        <v>12.8728622563966</v>
      </c>
      <c r="P48">
        <v>87.952407649660501</v>
      </c>
      <c r="Q48">
        <v>0.227159674635076</v>
      </c>
    </row>
    <row r="49" spans="1:17" x14ac:dyDescent="0.3">
      <c r="A49" t="s">
        <v>145</v>
      </c>
      <c r="B49" t="s">
        <v>146</v>
      </c>
      <c r="C49" t="str">
        <f>IFERROR(VLOOKUP(Table1[[#This Row],[Ticker]],[1]!Table2[[Symbol]:[Industry]],2,FALSE),"-")</f>
        <v>Metals &amp; Mining</v>
      </c>
      <c r="D49" t="s">
        <v>136</v>
      </c>
      <c r="E49">
        <v>189512.492323921</v>
      </c>
      <c r="F49">
        <v>151.81</v>
      </c>
      <c r="G49">
        <v>0.90710310622849699</v>
      </c>
      <c r="H49">
        <v>-13.015105044301199</v>
      </c>
      <c r="I49">
        <v>-4.4292496695560901</v>
      </c>
      <c r="J49">
        <v>-3.6991289308223201</v>
      </c>
      <c r="K49">
        <v>164.405073309009</v>
      </c>
      <c r="L49">
        <v>152.67279958564001</v>
      </c>
      <c r="M49">
        <v>35.044433702163197</v>
      </c>
      <c r="N49">
        <v>1.20955269408204</v>
      </c>
      <c r="O49">
        <v>21.599367630590798</v>
      </c>
      <c r="P49">
        <v>32.469458987783597</v>
      </c>
      <c r="Q49">
        <v>-3.2687677720125999E-2</v>
      </c>
    </row>
    <row r="50" spans="1:17" x14ac:dyDescent="0.3">
      <c r="A50" t="s">
        <v>147</v>
      </c>
      <c r="B50" t="s">
        <v>148</v>
      </c>
      <c r="C50" t="str">
        <f>IFERROR(VLOOKUP(Table1[[#This Row],[Ticker]],[1]!Table2[[Symbol]:[Industry]],2,FALSE),"-")</f>
        <v>Financial Services</v>
      </c>
      <c r="D50" t="s">
        <v>37</v>
      </c>
      <c r="E50">
        <v>172782.02325604999</v>
      </c>
      <c r="F50">
        <v>1725.1</v>
      </c>
      <c r="G50">
        <v>3.7288857270219999</v>
      </c>
      <c r="H50">
        <v>12.21753571064</v>
      </c>
      <c r="I50">
        <v>7.95624966851961</v>
      </c>
      <c r="J50">
        <v>-1.4274105992707</v>
      </c>
      <c r="K50">
        <v>1591.6290972316399</v>
      </c>
      <c r="L50">
        <v>1469.7968143666201</v>
      </c>
      <c r="M50">
        <v>59.440398999662897</v>
      </c>
      <c r="N50">
        <v>0.96165597961939597</v>
      </c>
      <c r="O50">
        <v>3.8287635499391501</v>
      </c>
      <c r="P50">
        <v>36.441649859611601</v>
      </c>
      <c r="Q50">
        <v>2.6608422777700001E-2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Row],[Ticker]],[1]!Table2[[Symbol]:[Industry]],2,FALSE),"-")</f>
        <v>Construction Materials</v>
      </c>
      <c r="D51" t="s">
        <v>83</v>
      </c>
      <c r="E51">
        <v>172543.59854082501</v>
      </c>
      <c r="F51">
        <v>2572.75</v>
      </c>
      <c r="G51">
        <v>15.8317449577728</v>
      </c>
      <c r="H51">
        <v>-7.0208349917475497</v>
      </c>
      <c r="I51">
        <v>6.7745936895091798</v>
      </c>
      <c r="J51">
        <v>-5.9902716482442102</v>
      </c>
      <c r="K51">
        <v>2633.6076118349301</v>
      </c>
      <c r="L51">
        <v>2323.0226204759601</v>
      </c>
      <c r="M51">
        <v>28.1400709685648</v>
      </c>
      <c r="N51">
        <v>0.88055264743622397</v>
      </c>
      <c r="O51">
        <v>11.8550189485958</v>
      </c>
      <c r="P51">
        <v>46.922999749254103</v>
      </c>
      <c r="Q51">
        <v>6.4644246535563998E-2</v>
      </c>
    </row>
    <row r="52" spans="1:17" x14ac:dyDescent="0.3">
      <c r="A52" t="s">
        <v>151</v>
      </c>
      <c r="B52" t="s">
        <v>152</v>
      </c>
      <c r="C52" t="str">
        <f>IFERROR(VLOOKUP(Table1[[#This Row],[Ticker]],[1]!Table2[[Symbol]:[Industry]],2,FALSE),"-")</f>
        <v>Capital Goods</v>
      </c>
      <c r="D52" t="s">
        <v>153</v>
      </c>
      <c r="E52">
        <v>168928.799</v>
      </c>
      <c r="F52">
        <v>7972.1</v>
      </c>
      <c r="G52">
        <v>52.2189765641265</v>
      </c>
      <c r="H52">
        <v>-7.40327246785961</v>
      </c>
      <c r="I52">
        <v>65.706765680168004</v>
      </c>
      <c r="J52">
        <v>5.4607717904563398</v>
      </c>
      <c r="K52">
        <v>7908.6206178083403</v>
      </c>
      <c r="L52">
        <v>6518.7260124801396</v>
      </c>
      <c r="M52">
        <v>58.853658097777803</v>
      </c>
      <c r="N52">
        <v>0.82588083815335001</v>
      </c>
      <c r="O52">
        <v>14.774651597446001</v>
      </c>
      <c r="P52">
        <v>107.067532467532</v>
      </c>
      <c r="Q52">
        <v>0.18425918634892699</v>
      </c>
    </row>
    <row r="53" spans="1:17" x14ac:dyDescent="0.3">
      <c r="A53" t="s">
        <v>154</v>
      </c>
      <c r="B53" t="s">
        <v>155</v>
      </c>
      <c r="C53" t="str">
        <f>IFERROR(VLOOKUP(Table1[[#This Row],[Ticker]],[1]!Table2[[Symbol]:[Industry]],2,FALSE),"-")</f>
        <v>Metals &amp; Mining</v>
      </c>
      <c r="D53" t="s">
        <v>156</v>
      </c>
      <c r="E53">
        <v>167414.63265305999</v>
      </c>
      <c r="F53">
        <v>428.85</v>
      </c>
      <c r="G53">
        <v>48.9204565249143</v>
      </c>
      <c r="H53">
        <v>-9.2849112776018998</v>
      </c>
      <c r="I53">
        <v>44.447601501925398</v>
      </c>
      <c r="J53">
        <v>-1.72000746452987</v>
      </c>
      <c r="K53">
        <v>435.482278012226</v>
      </c>
      <c r="L53">
        <v>361.24029290185399</v>
      </c>
      <c r="M53">
        <v>45.379587443502103</v>
      </c>
      <c r="N53">
        <v>1.0130089422573001</v>
      </c>
      <c r="O53">
        <v>18.164859507986399</v>
      </c>
      <c r="P53">
        <v>106.177884615384</v>
      </c>
      <c r="Q53">
        <v>1.4853443272481E-2</v>
      </c>
    </row>
    <row r="54" spans="1:17" x14ac:dyDescent="0.3">
      <c r="A54" t="s">
        <v>157</v>
      </c>
      <c r="B54" t="s">
        <v>158</v>
      </c>
      <c r="C54" t="str">
        <f>IFERROR(VLOOKUP(Table1[[#This Row],[Ticker]],[1]!Table2[[Symbol]:[Industry]],2,FALSE),"-")</f>
        <v>Services</v>
      </c>
      <c r="D54" t="s">
        <v>159</v>
      </c>
      <c r="E54">
        <v>165701.72971024</v>
      </c>
      <c r="F54">
        <v>4290.2</v>
      </c>
      <c r="G54">
        <v>41.683771725266297</v>
      </c>
      <c r="H54">
        <v>0.74586340741163004</v>
      </c>
      <c r="I54">
        <v>26.261106227608</v>
      </c>
      <c r="J54">
        <v>-0.712398817849348</v>
      </c>
      <c r="K54">
        <v>4264.5178687408197</v>
      </c>
      <c r="L54">
        <v>3617.5159092252602</v>
      </c>
      <c r="M54">
        <v>44.362511478237202</v>
      </c>
      <c r="N54">
        <v>0.72333868206505103</v>
      </c>
      <c r="O54">
        <v>7.4495361521607499</v>
      </c>
      <c r="P54">
        <v>83.864400968564496</v>
      </c>
      <c r="Q54">
        <v>0.11537022201670701</v>
      </c>
    </row>
    <row r="55" spans="1:17" x14ac:dyDescent="0.3">
      <c r="A55" t="s">
        <v>160</v>
      </c>
      <c r="B55" t="s">
        <v>161</v>
      </c>
      <c r="C55" t="str">
        <f>IFERROR(VLOOKUP(Table1[[#This Row],[Ticker]],[1]!Table2[[Symbol]:[Industry]],2,FALSE),"-")</f>
        <v>Financial Services</v>
      </c>
      <c r="D55" t="s">
        <v>124</v>
      </c>
      <c r="E55">
        <v>165219.5946144</v>
      </c>
      <c r="F55">
        <v>500.65</v>
      </c>
      <c r="G55">
        <v>107.610911192804</v>
      </c>
      <c r="H55">
        <v>-10.8289232415793</v>
      </c>
      <c r="I55">
        <v>4.8751260531031502</v>
      </c>
      <c r="J55">
        <v>-7.4042756233309399</v>
      </c>
      <c r="K55">
        <v>508.64893478057502</v>
      </c>
      <c r="L55">
        <v>419.43189617246401</v>
      </c>
      <c r="M55">
        <v>40.404371056483697</v>
      </c>
      <c r="N55">
        <v>0.73810235937143998</v>
      </c>
      <c r="O55">
        <v>15.8493957854788</v>
      </c>
      <c r="P55">
        <v>149.76303317535499</v>
      </c>
      <c r="Q55">
        <v>0.19467816082847</v>
      </c>
    </row>
    <row r="56" spans="1:17" x14ac:dyDescent="0.3">
      <c r="A56" t="s">
        <v>162</v>
      </c>
      <c r="B56" t="s">
        <v>163</v>
      </c>
      <c r="C56" t="str">
        <f>IFERROR(VLOOKUP(Table1[[#This Row],[Ticker]],[1]!Table2[[Symbol]:[Industry]],2,FALSE),"-")</f>
        <v>Chemicals</v>
      </c>
      <c r="D56" t="s">
        <v>164</v>
      </c>
      <c r="E56">
        <v>159354.93536209999</v>
      </c>
      <c r="F56">
        <v>3133.15</v>
      </c>
      <c r="G56">
        <v>-3.77870949830805</v>
      </c>
      <c r="H56">
        <v>3.1810221257512499</v>
      </c>
      <c r="I56">
        <v>6.0111154639954503</v>
      </c>
      <c r="J56">
        <v>3.07384977058378</v>
      </c>
      <c r="K56">
        <v>3103.9909426641998</v>
      </c>
      <c r="L56">
        <v>2890.1219755468201</v>
      </c>
      <c r="M56">
        <v>50.078748239181003</v>
      </c>
      <c r="N56">
        <v>0.97530781603789696</v>
      </c>
      <c r="O56">
        <v>4.6534637664969498</v>
      </c>
      <c r="P56">
        <v>36.666593967416098</v>
      </c>
      <c r="Q56">
        <v>1.1501074463504001E-2</v>
      </c>
    </row>
    <row r="57" spans="1:17" x14ac:dyDescent="0.3">
      <c r="A57" t="s">
        <v>165</v>
      </c>
      <c r="B57" t="s">
        <v>166</v>
      </c>
      <c r="C57" t="str">
        <f>IFERROR(VLOOKUP(Table1[[#This Row],[Ticker]],[1]!Table2[[Symbol]:[Industry]],2,FALSE),"-")</f>
        <v>Information Technology</v>
      </c>
      <c r="D57" t="s">
        <v>21</v>
      </c>
      <c r="E57">
        <v>159101.546663605</v>
      </c>
      <c r="F57">
        <v>5373.55</v>
      </c>
      <c r="G57">
        <v>-18.840828534159499</v>
      </c>
      <c r="H57">
        <v>-0.94493114614969698</v>
      </c>
      <c r="I57">
        <v>-13.3297419391881</v>
      </c>
      <c r="J57">
        <v>-3.5765739282668401</v>
      </c>
      <c r="K57">
        <v>5366.6328291159498</v>
      </c>
      <c r="L57">
        <v>5223.8583556931599</v>
      </c>
      <c r="M57">
        <v>37.959025873917</v>
      </c>
      <c r="N57">
        <v>0.85884264216391804</v>
      </c>
      <c r="O57">
        <v>19.8835034567464</v>
      </c>
      <c r="P57">
        <v>19.0537381883439</v>
      </c>
      <c r="Q57">
        <v>-2.3601693988968001E-2</v>
      </c>
    </row>
    <row r="58" spans="1:17" x14ac:dyDescent="0.3">
      <c r="A58" t="s">
        <v>167</v>
      </c>
      <c r="B58" t="s">
        <v>168</v>
      </c>
      <c r="C58" t="str">
        <f>IFERROR(VLOOKUP(Table1[[#This Row],[Ticker]],[1]!Table2[[Symbol]:[Industry]],2,FALSE),"-")</f>
        <v>Construction Materials</v>
      </c>
      <c r="D58" t="s">
        <v>83</v>
      </c>
      <c r="E58">
        <v>155669.40380959999</v>
      </c>
      <c r="F58">
        <v>632</v>
      </c>
      <c r="G58">
        <v>12.486489240473199</v>
      </c>
      <c r="H58">
        <v>-6.4668224694280401</v>
      </c>
      <c r="I58">
        <v>-2.18318723497543</v>
      </c>
      <c r="J58">
        <v>-1.1962821960640599</v>
      </c>
      <c r="K58">
        <v>656.80642534311096</v>
      </c>
      <c r="L58">
        <v>589.72226163528796</v>
      </c>
      <c r="M58">
        <v>31.962275833756902</v>
      </c>
      <c r="N58">
        <v>0.797229500710954</v>
      </c>
      <c r="O58">
        <v>11.859177215189799</v>
      </c>
      <c r="P58">
        <v>56.416285113228497</v>
      </c>
      <c r="Q58">
        <v>3.7773852671359E-2</v>
      </c>
    </row>
    <row r="59" spans="1:17" x14ac:dyDescent="0.3">
      <c r="A59" t="s">
        <v>169</v>
      </c>
      <c r="B59" t="s">
        <v>170</v>
      </c>
      <c r="C59" t="str">
        <f>IFERROR(VLOOKUP(Table1[[#This Row],[Ticker]],[1]!Table2[[Symbol]:[Industry]],2,FALSE),"-")</f>
        <v>Financial Services</v>
      </c>
      <c r="D59" t="s">
        <v>124</v>
      </c>
      <c r="E59">
        <v>154543.91656000001</v>
      </c>
      <c r="F59">
        <v>586.9</v>
      </c>
      <c r="G59">
        <v>145.28769898403399</v>
      </c>
      <c r="H59">
        <v>-3.6202163176909101</v>
      </c>
      <c r="I59">
        <v>9.7951960424359701</v>
      </c>
      <c r="J59">
        <v>-4.2573043242705904</v>
      </c>
      <c r="K59">
        <v>575.54690521882003</v>
      </c>
      <c r="L59">
        <v>467.09916668762799</v>
      </c>
      <c r="M59">
        <v>42.584108912128301</v>
      </c>
      <c r="N59">
        <v>0.66246311183558304</v>
      </c>
      <c r="O59">
        <v>11.432952802862401</v>
      </c>
      <c r="P59">
        <v>175.92853784673201</v>
      </c>
      <c r="Q59">
        <v>0.201360008100442</v>
      </c>
    </row>
    <row r="60" spans="1:17" x14ac:dyDescent="0.3">
      <c r="A60" t="s">
        <v>61</v>
      </c>
      <c r="B60" t="s">
        <v>171</v>
      </c>
      <c r="C60" t="str">
        <f>IFERROR(VLOOKUP(Table1[[#This Row],[Ticker]],[1]!Table2[[Symbol]:[Industry]],2,FALSE),"-")</f>
        <v>Automobile and Auto Components</v>
      </c>
      <c r="D60" t="s">
        <v>63</v>
      </c>
      <c r="E60">
        <v>151860.11489632499</v>
      </c>
      <c r="F60">
        <v>731.75</v>
      </c>
      <c r="G60">
        <v>53.199308420927899</v>
      </c>
      <c r="H60">
        <v>4.7249677170820004</v>
      </c>
      <c r="I60">
        <v>9.0830885358915499</v>
      </c>
      <c r="J60">
        <v>-4.4756124019054599</v>
      </c>
      <c r="K60">
        <v>695.90892516940505</v>
      </c>
      <c r="L60">
        <v>600.310127399404</v>
      </c>
      <c r="M60">
        <v>39.2687657472623</v>
      </c>
      <c r="N60">
        <v>1.62552901415086</v>
      </c>
      <c r="O60">
        <v>9.91458831568157</v>
      </c>
      <c r="P60">
        <v>86.219620816897802</v>
      </c>
      <c r="Q60">
        <v>0.108572439416318</v>
      </c>
    </row>
    <row r="61" spans="1:17" x14ac:dyDescent="0.3">
      <c r="A61" t="s">
        <v>172</v>
      </c>
      <c r="B61" t="s">
        <v>173</v>
      </c>
      <c r="C61" t="str">
        <f>IFERROR(VLOOKUP(Table1[[#This Row],[Ticker]],[1]!Table2[[Symbol]:[Industry]],2,FALSE),"-")</f>
        <v>Financial Services</v>
      </c>
      <c r="D61" t="s">
        <v>37</v>
      </c>
      <c r="E61">
        <v>151046.87139312</v>
      </c>
      <c r="F61">
        <v>702.4</v>
      </c>
      <c r="G61">
        <v>-15.353531976520401</v>
      </c>
      <c r="H61">
        <v>13.783897165905399</v>
      </c>
      <c r="I61">
        <v>8.4066479154907796</v>
      </c>
      <c r="J61">
        <v>1.36732852386819</v>
      </c>
      <c r="K61">
        <v>642.35394232741601</v>
      </c>
      <c r="L61">
        <v>614.85760957198397</v>
      </c>
      <c r="M61">
        <v>58.339280418394502</v>
      </c>
      <c r="N61">
        <v>0.97006923652385002</v>
      </c>
      <c r="O61">
        <v>2.8616173120728998</v>
      </c>
      <c r="P61">
        <v>37.348455220962002</v>
      </c>
      <c r="Q61">
        <v>-4.6718807984284003E-2</v>
      </c>
    </row>
    <row r="62" spans="1:17" x14ac:dyDescent="0.3">
      <c r="A62" t="s">
        <v>174</v>
      </c>
      <c r="B62" t="s">
        <v>175</v>
      </c>
      <c r="C62" t="str">
        <f>IFERROR(VLOOKUP(Table1[[#This Row],[Ticker]],[1]!Table2[[Symbol]:[Industry]],2,FALSE),"-")</f>
        <v>Oil Gas &amp; Consumable Fuels</v>
      </c>
      <c r="D62" t="s">
        <v>176</v>
      </c>
      <c r="E62">
        <v>149504.16092253401</v>
      </c>
      <c r="F62">
        <v>227.38</v>
      </c>
      <c r="G62">
        <v>68.740499241310104</v>
      </c>
      <c r="H62">
        <v>-2.34770857750773</v>
      </c>
      <c r="I62">
        <v>19.490272077626798</v>
      </c>
      <c r="J62">
        <v>-1.4761166469259901</v>
      </c>
      <c r="K62">
        <v>221.65199677281501</v>
      </c>
      <c r="L62">
        <v>186.90549471502601</v>
      </c>
      <c r="M62">
        <v>46.358092479465903</v>
      </c>
      <c r="N62">
        <v>0.84585211439837804</v>
      </c>
      <c r="O62">
        <v>8.3208725481572703</v>
      </c>
      <c r="P62">
        <v>103.928251121076</v>
      </c>
      <c r="Q62">
        <v>9.7724479544266996E-2</v>
      </c>
    </row>
    <row r="63" spans="1:17" x14ac:dyDescent="0.3">
      <c r="A63" t="s">
        <v>177</v>
      </c>
      <c r="B63" t="s">
        <v>178</v>
      </c>
      <c r="C63" t="str">
        <f>IFERROR(VLOOKUP(Table1[[#This Row],[Ticker]],[1]!Table2[[Symbol]:[Industry]],2,FALSE),"-")</f>
        <v>Fast Moving Consumer Goods</v>
      </c>
      <c r="D63" t="s">
        <v>179</v>
      </c>
      <c r="E63">
        <v>147787.86194256</v>
      </c>
      <c r="F63">
        <v>1444.8</v>
      </c>
      <c r="G63">
        <v>17.709964473861699</v>
      </c>
      <c r="H63">
        <v>2.40790540646816</v>
      </c>
      <c r="I63">
        <v>6.6900954087589204</v>
      </c>
      <c r="J63">
        <v>0.43900260342352199</v>
      </c>
      <c r="K63">
        <v>1413.83284957611</v>
      </c>
      <c r="L63">
        <v>1256.95064670545</v>
      </c>
      <c r="M63">
        <v>43.6951499577481</v>
      </c>
      <c r="N63">
        <v>1.00342684894329</v>
      </c>
      <c r="O63">
        <v>5.5509413067552602</v>
      </c>
      <c r="P63">
        <v>50.531360700145797</v>
      </c>
      <c r="Q63">
        <v>1.991237428624E-2</v>
      </c>
    </row>
    <row r="64" spans="1:17" x14ac:dyDescent="0.3">
      <c r="A64" t="s">
        <v>180</v>
      </c>
      <c r="B64" t="s">
        <v>181</v>
      </c>
      <c r="C64" t="str">
        <f>IFERROR(VLOOKUP(Table1[[#This Row],[Ticker]],[1]!Table2[[Symbol]:[Industry]],2,FALSE),"-")</f>
        <v>Information Technology</v>
      </c>
      <c r="D64" t="s">
        <v>21</v>
      </c>
      <c r="E64">
        <v>147378.35590296</v>
      </c>
      <c r="F64">
        <v>1506.7</v>
      </c>
      <c r="G64">
        <v>-4.70010285343698</v>
      </c>
      <c r="H64">
        <v>0.48018104136981699</v>
      </c>
      <c r="I64">
        <v>3.0558285105695999</v>
      </c>
      <c r="J64">
        <v>-1.7055226456580499</v>
      </c>
      <c r="K64">
        <v>1446.1361438522599</v>
      </c>
      <c r="L64">
        <v>1323.2208975359199</v>
      </c>
      <c r="M64">
        <v>53.019933312580797</v>
      </c>
      <c r="N64">
        <v>1.1460745320996699</v>
      </c>
      <c r="O64">
        <v>4.1348642729143101</v>
      </c>
      <c r="P64">
        <v>37.203478577607797</v>
      </c>
      <c r="Q64">
        <v>-2.3480305042874999E-2</v>
      </c>
    </row>
    <row r="65" spans="1:17" x14ac:dyDescent="0.3">
      <c r="A65" t="s">
        <v>182</v>
      </c>
      <c r="B65" t="s">
        <v>183</v>
      </c>
      <c r="C65" t="str">
        <f>IFERROR(VLOOKUP(Table1[[#This Row],[Ticker]],[1]!Table2[[Symbol]:[Industry]],2,FALSE),"-")</f>
        <v>Oil Gas &amp; Consumable Fuels</v>
      </c>
      <c r="D65" t="s">
        <v>18</v>
      </c>
      <c r="E65">
        <v>144645.77296991899</v>
      </c>
      <c r="F65">
        <v>333.4</v>
      </c>
      <c r="G65">
        <v>60.924464670265202</v>
      </c>
      <c r="H65">
        <v>9.7259679083348605</v>
      </c>
      <c r="I65">
        <v>-3.3210118108042002</v>
      </c>
      <c r="J65">
        <v>-3.3063522163068999</v>
      </c>
      <c r="K65">
        <v>319.18872981342901</v>
      </c>
      <c r="L65">
        <v>280.54656779814701</v>
      </c>
      <c r="M65">
        <v>48.843445275649998</v>
      </c>
      <c r="N65">
        <v>1.07918275434126</v>
      </c>
      <c r="O65">
        <v>7.6934613077384597</v>
      </c>
      <c r="P65">
        <v>101.176648061547</v>
      </c>
      <c r="Q65">
        <v>3.5034650710018003E-2</v>
      </c>
    </row>
    <row r="66" spans="1:17" x14ac:dyDescent="0.3">
      <c r="A66" t="s">
        <v>184</v>
      </c>
      <c r="B66" t="s">
        <v>185</v>
      </c>
      <c r="C66" t="str">
        <f>IFERROR(VLOOKUP(Table1[[#This Row],[Ticker]],[1]!Table2[[Symbol]:[Industry]],2,FALSE),"-")</f>
        <v>Metals &amp; Mining</v>
      </c>
      <c r="D66" t="s">
        <v>186</v>
      </c>
      <c r="E66">
        <v>139365.49095286999</v>
      </c>
      <c r="F66">
        <v>622.9</v>
      </c>
      <c r="G66">
        <v>8.7249683333380705</v>
      </c>
      <c r="H66">
        <v>-12.099449290700001</v>
      </c>
      <c r="I66">
        <v>-6.52316774491847</v>
      </c>
      <c r="J66">
        <v>-4.65675560882746</v>
      </c>
      <c r="K66">
        <v>658.96486953885994</v>
      </c>
      <c r="L66">
        <v>598.02253888799498</v>
      </c>
      <c r="M66">
        <v>37.207048216990003</v>
      </c>
      <c r="N66">
        <v>0.88484282798789704</v>
      </c>
      <c r="O66">
        <v>14.825814737518</v>
      </c>
      <c r="P66">
        <v>42.165924911559898</v>
      </c>
      <c r="Q66">
        <v>1.9644233232827001E-2</v>
      </c>
    </row>
    <row r="67" spans="1:17" x14ac:dyDescent="0.3">
      <c r="A67" t="s">
        <v>187</v>
      </c>
      <c r="B67" t="s">
        <v>188</v>
      </c>
      <c r="C67" t="str">
        <f>IFERROR(VLOOKUP(Table1[[#This Row],[Ticker]],[1]!Table2[[Symbol]:[Industry]],2,FALSE),"-")</f>
        <v>Fast Moving Consumer Goods</v>
      </c>
      <c r="D67" t="s">
        <v>119</v>
      </c>
      <c r="E67">
        <v>138265.62795287999</v>
      </c>
      <c r="F67">
        <v>5740.3</v>
      </c>
      <c r="G67">
        <v>0.64686464966378598</v>
      </c>
      <c r="H67">
        <v>2.0803106067314898</v>
      </c>
      <c r="I67">
        <v>3.5968209428425801</v>
      </c>
      <c r="J67">
        <v>1.7626556451488899</v>
      </c>
      <c r="K67">
        <v>5596.2998601142699</v>
      </c>
      <c r="L67">
        <v>5156.8264281252104</v>
      </c>
      <c r="M67">
        <v>43.8270492004117</v>
      </c>
      <c r="N67">
        <v>1.11625490773351</v>
      </c>
      <c r="O67">
        <v>4.6112572513631704</v>
      </c>
      <c r="P67">
        <v>32.030728891137798</v>
      </c>
      <c r="Q67">
        <v>3.6517138895191002E-2</v>
      </c>
    </row>
    <row r="68" spans="1:17" x14ac:dyDescent="0.3">
      <c r="A68" t="s">
        <v>189</v>
      </c>
      <c r="B68" t="s">
        <v>190</v>
      </c>
      <c r="C68" t="str">
        <f>IFERROR(VLOOKUP(Table1[[#This Row],[Ticker]],[1]!Table2[[Symbol]:[Industry]],2,FALSE),"-")</f>
        <v>Power</v>
      </c>
      <c r="D68" t="s">
        <v>89</v>
      </c>
      <c r="E68">
        <v>133485.309575925</v>
      </c>
      <c r="F68">
        <v>417.75</v>
      </c>
      <c r="G68">
        <v>53.808922055630902</v>
      </c>
      <c r="H68">
        <v>-3.9552790158202602</v>
      </c>
      <c r="I68">
        <v>-5.3256261409597299</v>
      </c>
      <c r="J68">
        <v>-7.0924435545605604</v>
      </c>
      <c r="K68">
        <v>434.135161942129</v>
      </c>
      <c r="L68">
        <v>383.99754521444902</v>
      </c>
      <c r="M68">
        <v>33.386560996677098</v>
      </c>
      <c r="N68">
        <v>1.5997981729253601</v>
      </c>
      <c r="O68">
        <v>12.7468581687612</v>
      </c>
      <c r="P68">
        <v>83.183512387634195</v>
      </c>
      <c r="Q68">
        <v>0.14139976469294399</v>
      </c>
    </row>
    <row r="69" spans="1:17" x14ac:dyDescent="0.3">
      <c r="A69" t="s">
        <v>191</v>
      </c>
      <c r="B69" t="s">
        <v>192</v>
      </c>
      <c r="C69" t="str">
        <f>IFERROR(VLOOKUP(Table1[[#This Row],[Ticker]],[1]!Table2[[Symbol]:[Industry]],2,FALSE),"-")</f>
        <v>Power</v>
      </c>
      <c r="D69" t="s">
        <v>193</v>
      </c>
      <c r="E69">
        <v>132597.57802396</v>
      </c>
      <c r="F69">
        <v>1103.8</v>
      </c>
      <c r="G69">
        <v>11.826476251075301</v>
      </c>
      <c r="H69">
        <v>9.6229250346076896</v>
      </c>
      <c r="I69">
        <v>-7.2119724543865198</v>
      </c>
      <c r="J69">
        <v>-11.3895256221394</v>
      </c>
      <c r="K69">
        <v>1066.7955493187401</v>
      </c>
      <c r="L69">
        <v>1058.9930416837401</v>
      </c>
      <c r="M69">
        <v>47.303997007263099</v>
      </c>
      <c r="N69">
        <v>2.6917403807497098</v>
      </c>
      <c r="O69">
        <v>22.123573111070801</v>
      </c>
      <c r="P69">
        <v>60.903790087463499</v>
      </c>
      <c r="Q69">
        <v>2.6151764067491999E-2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Row],[Ticker]],[1]!Table2[[Symbol]:[Industry]],2,FALSE),"-")</f>
        <v>Automobile and Auto Components</v>
      </c>
      <c r="D70" t="s">
        <v>196</v>
      </c>
      <c r="E70">
        <v>132387.7665726</v>
      </c>
      <c r="F70">
        <v>4830.6000000000004</v>
      </c>
      <c r="G70">
        <v>17.434040618704302</v>
      </c>
      <c r="H70">
        <v>-3.5712632129221702</v>
      </c>
      <c r="I70">
        <v>13.8984363874851</v>
      </c>
      <c r="J70">
        <v>-4.2886598018897297</v>
      </c>
      <c r="K70">
        <v>4757.0303082083201</v>
      </c>
      <c r="L70">
        <v>4285.9699974238101</v>
      </c>
      <c r="M70">
        <v>55.017383230553399</v>
      </c>
      <c r="N70">
        <v>1.3598702147978701</v>
      </c>
      <c r="O70">
        <v>4.7261209787603899</v>
      </c>
      <c r="P70">
        <v>47.503740572231202</v>
      </c>
      <c r="Q70">
        <v>7.2806877452348998E-2</v>
      </c>
    </row>
    <row r="71" spans="1:17" x14ac:dyDescent="0.3">
      <c r="A71" t="s">
        <v>197</v>
      </c>
      <c r="B71" t="s">
        <v>198</v>
      </c>
      <c r="C71" t="str">
        <f>IFERROR(VLOOKUP(Table1[[#This Row],[Ticker]],[1]!Table2[[Symbol]:[Industry]],2,FALSE),"-")</f>
        <v>Healthcare</v>
      </c>
      <c r="D71" t="s">
        <v>54</v>
      </c>
      <c r="E71">
        <v>130900.9797591</v>
      </c>
      <c r="F71">
        <v>1300.9000000000001</v>
      </c>
      <c r="G71">
        <v>69.276445965753496</v>
      </c>
      <c r="H71">
        <v>11.122967048839</v>
      </c>
      <c r="I71">
        <v>49.725122986808501</v>
      </c>
      <c r="J71">
        <v>5.2105845981846501</v>
      </c>
      <c r="K71">
        <v>1150.37494864681</v>
      </c>
      <c r="L71">
        <v>937.57905757012895</v>
      </c>
      <c r="M71">
        <v>78.383462562337499</v>
      </c>
      <c r="N71">
        <v>1.05729397684754</v>
      </c>
      <c r="O71">
        <v>1.79875470827888</v>
      </c>
      <c r="P71">
        <v>129.13254073095499</v>
      </c>
      <c r="Q71">
        <v>0.10291758909224399</v>
      </c>
    </row>
    <row r="72" spans="1:17" x14ac:dyDescent="0.3">
      <c r="A72" t="s">
        <v>199</v>
      </c>
      <c r="B72" t="s">
        <v>200</v>
      </c>
      <c r="C72" t="str">
        <f>IFERROR(VLOOKUP(Table1[[#This Row],[Ticker]],[1]!Table2[[Symbol]:[Industry]],2,FALSE),"-")</f>
        <v>Healthcare</v>
      </c>
      <c r="D72" t="s">
        <v>201</v>
      </c>
      <c r="E72">
        <v>128219.9967971</v>
      </c>
      <c r="F72">
        <v>4829.95</v>
      </c>
      <c r="G72">
        <v>5.1046612244213403</v>
      </c>
      <c r="H72">
        <v>7.9642223075147696</v>
      </c>
      <c r="I72">
        <v>20.376740696208</v>
      </c>
      <c r="J72">
        <v>1.36929941786215</v>
      </c>
      <c r="K72">
        <v>4573.10485146473</v>
      </c>
      <c r="L72">
        <v>4067.2773506297399</v>
      </c>
      <c r="M72">
        <v>52.505062778407101</v>
      </c>
      <c r="N72">
        <v>1.30228737655416</v>
      </c>
      <c r="O72">
        <v>4.0352384600254698</v>
      </c>
      <c r="P72">
        <v>46.5708736685582</v>
      </c>
      <c r="Q72">
        <v>-4.2333524042274001E-2</v>
      </c>
    </row>
    <row r="73" spans="1:17" x14ac:dyDescent="0.3">
      <c r="A73" t="s">
        <v>202</v>
      </c>
      <c r="B73" t="s">
        <v>203</v>
      </c>
      <c r="C73" t="str">
        <f>IFERROR(VLOOKUP(Table1[[#This Row],[Ticker]],[1]!Table2[[Symbol]:[Industry]],2,FALSE),"-")</f>
        <v>Automobile and Auto Components</v>
      </c>
      <c r="D73" t="s">
        <v>204</v>
      </c>
      <c r="E73">
        <v>127220.534725284</v>
      </c>
      <c r="F73">
        <v>187.74</v>
      </c>
      <c r="G73">
        <v>66.191318550499801</v>
      </c>
      <c r="H73">
        <v>-9.9196588320145906</v>
      </c>
      <c r="I73">
        <v>42.9697887148129</v>
      </c>
      <c r="J73">
        <v>-4.3321058682604603</v>
      </c>
      <c r="K73">
        <v>180.738593487581</v>
      </c>
      <c r="L73">
        <v>140.18884567502101</v>
      </c>
      <c r="M73">
        <v>49.459238329711901</v>
      </c>
      <c r="N73">
        <v>0.833672421899331</v>
      </c>
      <c r="O73">
        <v>11.2602535421327</v>
      </c>
      <c r="P73">
        <v>116.290322580645</v>
      </c>
      <c r="Q73">
        <v>3.4570736079830001E-2</v>
      </c>
    </row>
    <row r="74" spans="1:17" x14ac:dyDescent="0.3">
      <c r="A74" t="s">
        <v>205</v>
      </c>
      <c r="B74" t="s">
        <v>206</v>
      </c>
      <c r="C74" t="str">
        <f>IFERROR(VLOOKUP(Table1[[#This Row],[Ticker]],[1]!Table2[[Symbol]:[Industry]],2,FALSE),"-")</f>
        <v>Healthcare</v>
      </c>
      <c r="D74" t="s">
        <v>54</v>
      </c>
      <c r="E74">
        <v>127170.498402</v>
      </c>
      <c r="F74">
        <v>1574.75</v>
      </c>
      <c r="G74">
        <v>0.26506796884015599</v>
      </c>
      <c r="H74">
        <v>5.4774946628363299</v>
      </c>
      <c r="I74">
        <v>-2.4906968004630299</v>
      </c>
      <c r="J74">
        <v>4.0982896592323099</v>
      </c>
      <c r="K74">
        <v>1508.82034734388</v>
      </c>
      <c r="L74">
        <v>1396.16538492008</v>
      </c>
      <c r="M74">
        <v>67.748496031100302</v>
      </c>
      <c r="N74">
        <v>1.06953232430324</v>
      </c>
      <c r="O74">
        <v>1.6034291157326499</v>
      </c>
      <c r="P74">
        <v>39.112190812720797</v>
      </c>
      <c r="Q74">
        <v>5.0266375459363001E-2</v>
      </c>
    </row>
    <row r="75" spans="1:17" x14ac:dyDescent="0.3">
      <c r="A75" t="s">
        <v>207</v>
      </c>
      <c r="B75" t="s">
        <v>208</v>
      </c>
      <c r="C75" t="str">
        <f>IFERROR(VLOOKUP(Table1[[#This Row],[Ticker]],[1]!Table2[[Symbol]:[Industry]],2,FALSE),"-")</f>
        <v>Financial Services</v>
      </c>
      <c r="D75" t="s">
        <v>32</v>
      </c>
      <c r="E75">
        <v>127137.939170714</v>
      </c>
      <c r="F75">
        <v>245.85</v>
      </c>
      <c r="G75">
        <v>2.57629569557862</v>
      </c>
      <c r="H75">
        <v>-8.4110513605347403</v>
      </c>
      <c r="I75">
        <v>-18.565616907362699</v>
      </c>
      <c r="J75">
        <v>-1.5842085608129</v>
      </c>
      <c r="K75">
        <v>257.99805420681798</v>
      </c>
      <c r="L75">
        <v>246.425712161115</v>
      </c>
      <c r="M75">
        <v>45.949633119191098</v>
      </c>
      <c r="N75">
        <v>1.0288135400129399</v>
      </c>
      <c r="O75">
        <v>21.903599755948701</v>
      </c>
      <c r="P75">
        <v>32.3553162853297</v>
      </c>
      <c r="Q75">
        <v>0.14004099969412501</v>
      </c>
    </row>
    <row r="76" spans="1:17" x14ac:dyDescent="0.3">
      <c r="A76" t="s">
        <v>209</v>
      </c>
      <c r="B76" t="s">
        <v>210</v>
      </c>
      <c r="C76" t="str">
        <f>IFERROR(VLOOKUP(Table1[[#This Row],[Ticker]],[1]!Table2[[Symbol]:[Industry]],2,FALSE),"-")</f>
        <v>Financial Services</v>
      </c>
      <c r="D76" t="s">
        <v>32</v>
      </c>
      <c r="E76">
        <v>126923.97633706599</v>
      </c>
      <c r="F76">
        <v>115.27</v>
      </c>
      <c r="G76">
        <v>63.160779959455702</v>
      </c>
      <c r="H76">
        <v>-6.0770792762994903</v>
      </c>
      <c r="I76">
        <v>-18.832619279662101</v>
      </c>
      <c r="J76">
        <v>-4.3605384814650003</v>
      </c>
      <c r="K76">
        <v>121.26580982159</v>
      </c>
      <c r="L76">
        <v>110.587300371154</v>
      </c>
      <c r="M76">
        <v>40.084688546314297</v>
      </c>
      <c r="N76">
        <v>0.98204084470116904</v>
      </c>
      <c r="O76">
        <v>23.969810011277801</v>
      </c>
      <c r="P76">
        <v>90.371593724194796</v>
      </c>
      <c r="Q76">
        <v>0.13236035418127101</v>
      </c>
    </row>
    <row r="77" spans="1:17" x14ac:dyDescent="0.3">
      <c r="A77" t="s">
        <v>211</v>
      </c>
      <c r="B77" t="s">
        <v>212</v>
      </c>
      <c r="C77" t="str">
        <f>IFERROR(VLOOKUP(Table1[[#This Row],[Ticker]],[1]!Table2[[Symbol]:[Industry]],2,FALSE),"-")</f>
        <v>Realty</v>
      </c>
      <c r="D77" t="s">
        <v>141</v>
      </c>
      <c r="E77">
        <v>123828.11880811</v>
      </c>
      <c r="F77">
        <v>1244.3499999999999</v>
      </c>
      <c r="G77">
        <v>51.0070479475322</v>
      </c>
      <c r="H77">
        <v>-23.223015753280901</v>
      </c>
      <c r="I77">
        <v>2.4190456286952098</v>
      </c>
      <c r="J77">
        <v>-4.9675226597777504</v>
      </c>
      <c r="K77">
        <v>1358.17760973186</v>
      </c>
      <c r="L77">
        <v>1169.12072296469</v>
      </c>
      <c r="M77">
        <v>41.115064629972103</v>
      </c>
      <c r="N77">
        <v>1.0728924028382401</v>
      </c>
      <c r="O77">
        <v>32.595330895648303</v>
      </c>
      <c r="P77">
        <v>94.111223773496604</v>
      </c>
      <c r="Q77">
        <v>0.1007821262835</v>
      </c>
    </row>
    <row r="78" spans="1:17" x14ac:dyDescent="0.3">
      <c r="A78" t="s">
        <v>213</v>
      </c>
      <c r="B78" t="s">
        <v>214</v>
      </c>
      <c r="C78" t="str">
        <f>IFERROR(VLOOKUP(Table1[[#This Row],[Ticker]],[1]!Table2[[Symbol]:[Industry]],2,FALSE),"-")</f>
        <v>Automobile and Auto Components</v>
      </c>
      <c r="D78" t="s">
        <v>104</v>
      </c>
      <c r="E78">
        <v>122641.36304353</v>
      </c>
      <c r="F78">
        <v>2581.4499999999998</v>
      </c>
      <c r="G78">
        <v>64.617219330431894</v>
      </c>
      <c r="H78">
        <v>4.4572252019357697</v>
      </c>
      <c r="I78">
        <v>14.8233898789073</v>
      </c>
      <c r="J78">
        <v>0.50318048280768801</v>
      </c>
      <c r="K78">
        <v>2410.9743112333099</v>
      </c>
      <c r="L78">
        <v>2090.40777317123</v>
      </c>
      <c r="M78">
        <v>61.939994314054502</v>
      </c>
      <c r="N78">
        <v>1.2490577159317</v>
      </c>
      <c r="O78">
        <v>1.44105057235275</v>
      </c>
      <c r="P78">
        <v>96.0098709187547</v>
      </c>
      <c r="Q78">
        <v>0.24126107393787899</v>
      </c>
    </row>
    <row r="79" spans="1:17" x14ac:dyDescent="0.3">
      <c r="A79" t="s">
        <v>215</v>
      </c>
      <c r="B79" t="s">
        <v>216</v>
      </c>
      <c r="C79" t="str">
        <f>IFERROR(VLOOKUP(Table1[[#This Row],[Ticker]],[1]!Table2[[Symbol]:[Industry]],2,FALSE),"-")</f>
        <v>Power</v>
      </c>
      <c r="D79" t="s">
        <v>60</v>
      </c>
      <c r="E79">
        <v>122633.46330639999</v>
      </c>
      <c r="F79">
        <v>703</v>
      </c>
      <c r="G79">
        <v>99.589384162595707</v>
      </c>
      <c r="H79">
        <v>-5.3262045185721503</v>
      </c>
      <c r="I79">
        <v>28.6764577997562</v>
      </c>
      <c r="J79">
        <v>-1.93872009161169</v>
      </c>
      <c r="K79">
        <v>685.28943539189504</v>
      </c>
      <c r="L79">
        <v>563.88340796141301</v>
      </c>
      <c r="M79">
        <v>50.843426192101298</v>
      </c>
      <c r="N79">
        <v>0.68507731169104202</v>
      </c>
      <c r="O79">
        <v>6.9701280227596003</v>
      </c>
      <c r="P79">
        <v>142.37200482675399</v>
      </c>
      <c r="Q79">
        <v>0.10641985834571099</v>
      </c>
    </row>
    <row r="80" spans="1:17" x14ac:dyDescent="0.3">
      <c r="A80" t="s">
        <v>217</v>
      </c>
      <c r="B80" t="s">
        <v>218</v>
      </c>
      <c r="C80" t="str">
        <f>IFERROR(VLOOKUP(Table1[[#This Row],[Ticker]],[1]!Table2[[Symbol]:[Industry]],2,FALSE),"-")</f>
        <v>Fast Moving Consumer Goods</v>
      </c>
      <c r="D80" t="s">
        <v>219</v>
      </c>
      <c r="E80">
        <v>117367.44396342</v>
      </c>
      <c r="F80">
        <v>1186.1500000000001</v>
      </c>
      <c r="G80">
        <v>14.5645301318702</v>
      </c>
      <c r="H80">
        <v>2.98487182051838</v>
      </c>
      <c r="I80">
        <v>-5.5229853151822601</v>
      </c>
      <c r="J80">
        <v>-1.11510935167965</v>
      </c>
      <c r="K80">
        <v>1151.27058881626</v>
      </c>
      <c r="L80">
        <v>1070.29414681756</v>
      </c>
      <c r="M80">
        <v>48.909946407906297</v>
      </c>
      <c r="N80">
        <v>0.87897469991569199</v>
      </c>
      <c r="O80">
        <v>5.6713230892505102</v>
      </c>
      <c r="P80">
        <v>44.991663430010597</v>
      </c>
      <c r="Q80">
        <v>2.2803401914558999E-2</v>
      </c>
    </row>
    <row r="81" spans="1:17" x14ac:dyDescent="0.3">
      <c r="A81" t="s">
        <v>220</v>
      </c>
      <c r="B81" t="s">
        <v>221</v>
      </c>
      <c r="C81" t="str">
        <f>IFERROR(VLOOKUP(Table1[[#This Row],[Ticker]],[1]!Table2[[Symbol]:[Industry]],2,FALSE),"-")</f>
        <v>Healthcare</v>
      </c>
      <c r="D81" t="s">
        <v>54</v>
      </c>
      <c r="E81">
        <v>116827.50038894999</v>
      </c>
      <c r="F81">
        <v>7013.5</v>
      </c>
      <c r="G81">
        <v>-4.6577973846640104</v>
      </c>
      <c r="H81">
        <v>6.4058933494739403</v>
      </c>
      <c r="I81">
        <v>2.0649511154428</v>
      </c>
      <c r="J81">
        <v>2.2748554984219802</v>
      </c>
      <c r="K81">
        <v>6539.38276107811</v>
      </c>
      <c r="L81">
        <v>6059.8997910122798</v>
      </c>
      <c r="M81">
        <v>68.759752728780995</v>
      </c>
      <c r="N81">
        <v>0.76685340475465602</v>
      </c>
      <c r="O81">
        <v>0.30655165038853099</v>
      </c>
      <c r="P81">
        <v>34.7312003534688</v>
      </c>
      <c r="Q81">
        <v>2.2226349912403999E-2</v>
      </c>
    </row>
    <row r="82" spans="1:17" x14ac:dyDescent="0.3">
      <c r="A82" t="s">
        <v>222</v>
      </c>
      <c r="B82" t="s">
        <v>223</v>
      </c>
      <c r="C82" t="str">
        <f>IFERROR(VLOOKUP(Table1[[#This Row],[Ticker]],[1]!Table2[[Symbol]:[Industry]],2,FALSE),"-")</f>
        <v>Financial Services</v>
      </c>
      <c r="D82" t="s">
        <v>32</v>
      </c>
      <c r="E82">
        <v>116684.590856287</v>
      </c>
      <c r="F82">
        <v>61.73</v>
      </c>
      <c r="G82">
        <v>101.585983826052</v>
      </c>
      <c r="H82">
        <v>-0.856151035117103</v>
      </c>
      <c r="I82">
        <v>-25.045946346883198</v>
      </c>
      <c r="J82">
        <v>-4.5077701479005201</v>
      </c>
      <c r="K82">
        <v>64.676394399119303</v>
      </c>
      <c r="L82">
        <v>57.1255217938699</v>
      </c>
      <c r="M82">
        <v>36.469345467708401</v>
      </c>
      <c r="N82">
        <v>0.88808596818199903</v>
      </c>
      <c r="O82">
        <v>35.671472541713896</v>
      </c>
      <c r="P82">
        <v>133.38374291115301</v>
      </c>
      <c r="Q82">
        <v>0.103210168418222</v>
      </c>
    </row>
    <row r="83" spans="1:17" x14ac:dyDescent="0.3">
      <c r="A83" t="s">
        <v>224</v>
      </c>
      <c r="B83" t="s">
        <v>225</v>
      </c>
      <c r="C83" t="str">
        <f>IFERROR(VLOOKUP(Table1[[#This Row],[Ticker]],[1]!Table2[[Symbol]:[Industry]],2,FALSE),"-")</f>
        <v>Financial Services</v>
      </c>
      <c r="D83" t="s">
        <v>57</v>
      </c>
      <c r="E83">
        <v>113331.08683863</v>
      </c>
      <c r="F83">
        <v>1348.65</v>
      </c>
      <c r="G83">
        <v>3.6375560614973899</v>
      </c>
      <c r="H83">
        <v>-4.6510984030998204</v>
      </c>
      <c r="I83">
        <v>8.3010794827590892</v>
      </c>
      <c r="J83">
        <v>-0.65021630694181298</v>
      </c>
      <c r="K83">
        <v>1368.0219704615199</v>
      </c>
      <c r="L83">
        <v>1241.3064815451601</v>
      </c>
      <c r="M83">
        <v>38.973789025858203</v>
      </c>
      <c r="N83">
        <v>1.20696657922914</v>
      </c>
      <c r="O83">
        <v>9.5169243317391405</v>
      </c>
      <c r="P83">
        <v>35.236901479067399</v>
      </c>
      <c r="Q83">
        <v>0.124345745328521</v>
      </c>
    </row>
    <row r="84" spans="1:17" x14ac:dyDescent="0.3">
      <c r="A84" t="s">
        <v>226</v>
      </c>
      <c r="B84" t="s">
        <v>227</v>
      </c>
      <c r="C84" t="str">
        <f>IFERROR(VLOOKUP(Table1[[#This Row],[Ticker]],[1]!Table2[[Symbol]:[Industry]],2,FALSE),"-")</f>
        <v>Healthcare</v>
      </c>
      <c r="D84" t="s">
        <v>54</v>
      </c>
      <c r="E84">
        <v>112986.6256896</v>
      </c>
      <c r="F84">
        <v>3338.4</v>
      </c>
      <c r="G84">
        <v>36.617009809528597</v>
      </c>
      <c r="H84">
        <v>15.698876880174099</v>
      </c>
      <c r="I84">
        <v>13.7615913381146</v>
      </c>
      <c r="J84">
        <v>6.0047166050878804</v>
      </c>
      <c r="K84">
        <v>2990.6366389295899</v>
      </c>
      <c r="L84">
        <v>2592.0773418921899</v>
      </c>
      <c r="M84">
        <v>73.303488327554305</v>
      </c>
      <c r="N84">
        <v>1.34769143661844</v>
      </c>
      <c r="O84">
        <v>1.0319314641744399</v>
      </c>
      <c r="P84">
        <v>88.391975395728096</v>
      </c>
      <c r="Q84">
        <v>0.102323638265486</v>
      </c>
    </row>
    <row r="85" spans="1:17" x14ac:dyDescent="0.3">
      <c r="A85" t="s">
        <v>228</v>
      </c>
      <c r="B85" t="s">
        <v>229</v>
      </c>
      <c r="C85" t="str">
        <f>IFERROR(VLOOKUP(Table1[[#This Row],[Ticker]],[1]!Table2[[Symbol]:[Industry]],2,FALSE),"-")</f>
        <v>Consumer Durables</v>
      </c>
      <c r="D85" t="s">
        <v>230</v>
      </c>
      <c r="E85">
        <v>112807.8174558</v>
      </c>
      <c r="F85">
        <v>1799.4</v>
      </c>
      <c r="G85">
        <v>13.026308416839401</v>
      </c>
      <c r="H85">
        <v>-5.5442240724131402</v>
      </c>
      <c r="I85">
        <v>21.728339430354399</v>
      </c>
      <c r="J85">
        <v>-0.24451353607138099</v>
      </c>
      <c r="K85">
        <v>1811.5405693133901</v>
      </c>
      <c r="L85">
        <v>1611.38850726173</v>
      </c>
      <c r="M85">
        <v>44.7575886801854</v>
      </c>
      <c r="N85">
        <v>0.56371383824880505</v>
      </c>
      <c r="O85">
        <v>10.3367789263087</v>
      </c>
      <c r="P85">
        <v>45.954495680739697</v>
      </c>
      <c r="Q85">
        <v>1.9629882536097001E-2</v>
      </c>
    </row>
    <row r="86" spans="1:17" x14ac:dyDescent="0.3">
      <c r="A86" t="s">
        <v>231</v>
      </c>
      <c r="B86" t="s">
        <v>232</v>
      </c>
      <c r="C86" t="str">
        <f>IFERROR(VLOOKUP(Table1[[#This Row],[Ticker]],[1]!Table2[[Symbol]:[Industry]],2,FALSE),"-")</f>
        <v>Telecommunication</v>
      </c>
      <c r="D86" t="s">
        <v>27</v>
      </c>
      <c r="E86">
        <v>112216.70479040001</v>
      </c>
      <c r="F86">
        <v>16.100000000000001</v>
      </c>
      <c r="G86">
        <v>72.223608118200403</v>
      </c>
      <c r="H86">
        <v>-4.5296238789330898</v>
      </c>
      <c r="I86">
        <v>-7.9963569453134404</v>
      </c>
      <c r="J86">
        <v>1.29117034782899</v>
      </c>
      <c r="K86">
        <v>15.857701351050601</v>
      </c>
      <c r="L86">
        <v>14.1440227808156</v>
      </c>
      <c r="M86">
        <v>54.845730323778803</v>
      </c>
      <c r="N86">
        <v>0.487353447373024</v>
      </c>
      <c r="O86">
        <v>19.130434782608599</v>
      </c>
      <c r="P86">
        <v>114.666666666666</v>
      </c>
      <c r="Q86">
        <v>8.8082824629445E-2</v>
      </c>
    </row>
    <row r="87" spans="1:17" x14ac:dyDescent="0.3">
      <c r="A87" t="s">
        <v>233</v>
      </c>
      <c r="B87" t="s">
        <v>234</v>
      </c>
      <c r="C87" t="str">
        <f>IFERROR(VLOOKUP(Table1[[#This Row],[Ticker]],[1]!Table2[[Symbol]:[Industry]],2,FALSE),"-")</f>
        <v>Telecommunication</v>
      </c>
      <c r="D87" t="s">
        <v>235</v>
      </c>
      <c r="E87">
        <v>111787.778015615</v>
      </c>
      <c r="F87">
        <v>414.95</v>
      </c>
      <c r="G87">
        <v>117.976660456191</v>
      </c>
      <c r="H87">
        <v>9.0460465725897397</v>
      </c>
      <c r="I87">
        <v>71.617088312972101</v>
      </c>
      <c r="J87">
        <v>-2.1880756750512102E-2</v>
      </c>
      <c r="K87">
        <v>390.53315860435401</v>
      </c>
      <c r="L87">
        <v>304.10236068268398</v>
      </c>
      <c r="M87">
        <v>43.987154516761301</v>
      </c>
      <c r="N87">
        <v>0.40938385664426102</v>
      </c>
      <c r="O87">
        <v>9.2420773587179106</v>
      </c>
      <c r="P87">
        <v>163.711471242453</v>
      </c>
      <c r="Q87">
        <v>6.5725134159490994E-2</v>
      </c>
    </row>
    <row r="88" spans="1:17" x14ac:dyDescent="0.3">
      <c r="A88" t="s">
        <v>236</v>
      </c>
      <c r="B88" t="s">
        <v>237</v>
      </c>
      <c r="C88" t="str">
        <f>IFERROR(VLOOKUP(Table1[[#This Row],[Ticker]],[1]!Table2[[Symbol]:[Industry]],2,FALSE),"-")</f>
        <v>Financial Services</v>
      </c>
      <c r="D88" t="s">
        <v>57</v>
      </c>
      <c r="E88">
        <v>111213.0973625</v>
      </c>
      <c r="F88">
        <v>2958.1</v>
      </c>
      <c r="G88">
        <v>35.874572633686803</v>
      </c>
      <c r="H88">
        <v>2.3263321115381101</v>
      </c>
      <c r="I88">
        <v>14.866748403021401</v>
      </c>
      <c r="J88">
        <v>-0.78473286325208103</v>
      </c>
      <c r="K88">
        <v>2773.8730231967702</v>
      </c>
      <c r="L88">
        <v>2409.8795889020898</v>
      </c>
      <c r="M88">
        <v>58.1284065545698</v>
      </c>
      <c r="N88">
        <v>1.21222659565948</v>
      </c>
      <c r="O88">
        <v>3.4261857273249499</v>
      </c>
      <c r="P88">
        <v>68.064314527583605</v>
      </c>
      <c r="Q88">
        <v>9.9257858175549996E-2</v>
      </c>
    </row>
    <row r="89" spans="1:17" x14ac:dyDescent="0.3">
      <c r="A89" t="s">
        <v>238</v>
      </c>
      <c r="B89" t="s">
        <v>239</v>
      </c>
      <c r="C89" t="str">
        <f>IFERROR(VLOOKUP(Table1[[#This Row],[Ticker]],[1]!Table2[[Symbol]:[Industry]],2,FALSE),"-")</f>
        <v>Fast Moving Consumer Goods</v>
      </c>
      <c r="D89" t="s">
        <v>179</v>
      </c>
      <c r="E89">
        <v>110583.368617495</v>
      </c>
      <c r="F89">
        <v>623.95000000000005</v>
      </c>
      <c r="G89">
        <v>-15.0642854283921</v>
      </c>
      <c r="H89">
        <v>2.34832771173155</v>
      </c>
      <c r="I89">
        <v>3.85040528307746</v>
      </c>
      <c r="J89">
        <v>0.48971840127792599</v>
      </c>
      <c r="K89">
        <v>612.67331932124102</v>
      </c>
      <c r="L89">
        <v>569.957046355128</v>
      </c>
      <c r="M89">
        <v>41.108323509033099</v>
      </c>
      <c r="N89">
        <v>0.79563724888154297</v>
      </c>
      <c r="O89">
        <v>6.1543392900072096</v>
      </c>
      <c r="P89">
        <v>27.544971381847901</v>
      </c>
      <c r="Q89">
        <v>-6.6791117061339E-2</v>
      </c>
    </row>
    <row r="90" spans="1:17" x14ac:dyDescent="0.3">
      <c r="A90" t="s">
        <v>240</v>
      </c>
      <c r="B90" t="s">
        <v>241</v>
      </c>
      <c r="C90" t="str">
        <f>IFERROR(VLOOKUP(Table1[[#This Row],[Ticker]],[1]!Table2[[Symbol]:[Industry]],2,FALSE),"-")</f>
        <v>Capital Goods</v>
      </c>
      <c r="D90" t="s">
        <v>153</v>
      </c>
      <c r="E90">
        <v>109006.27922408</v>
      </c>
      <c r="F90">
        <v>713.2</v>
      </c>
      <c r="G90">
        <v>52.482367558586702</v>
      </c>
      <c r="H90">
        <v>-12.171048662910801</v>
      </c>
      <c r="I90">
        <v>53.053475405247298</v>
      </c>
      <c r="J90">
        <v>-3.04987757177466</v>
      </c>
      <c r="K90">
        <v>687.85359727925197</v>
      </c>
      <c r="L90">
        <v>562.56504449409704</v>
      </c>
      <c r="M90">
        <v>53.2127077923504</v>
      </c>
      <c r="N90">
        <v>0.66698977465676501</v>
      </c>
      <c r="O90">
        <v>9.8920358945597098</v>
      </c>
      <c r="P90">
        <v>98.552338530066805</v>
      </c>
      <c r="Q90">
        <v>0.250104125562431</v>
      </c>
    </row>
    <row r="91" spans="1:17" x14ac:dyDescent="0.3">
      <c r="A91" t="s">
        <v>242</v>
      </c>
      <c r="B91" t="s">
        <v>243</v>
      </c>
      <c r="C91" t="str">
        <f>IFERROR(VLOOKUP(Table1[[#This Row],[Ticker]],[1]!Table2[[Symbol]:[Industry]],2,FALSE),"-")</f>
        <v>Construction</v>
      </c>
      <c r="D91" t="s">
        <v>124</v>
      </c>
      <c r="E91">
        <v>108035.31648150001</v>
      </c>
      <c r="F91">
        <v>518.15</v>
      </c>
      <c r="G91">
        <v>283.39295870277903</v>
      </c>
      <c r="H91">
        <v>-7.8334107481165303</v>
      </c>
      <c r="I91">
        <v>87.997670491150203</v>
      </c>
      <c r="J91">
        <v>-5.5659601321571399</v>
      </c>
      <c r="K91">
        <v>498.50244456872298</v>
      </c>
      <c r="L91">
        <v>332.00969574405099</v>
      </c>
      <c r="M91">
        <v>32.533779337355902</v>
      </c>
      <c r="N91">
        <v>0.50650509060206705</v>
      </c>
      <c r="O91">
        <v>24.8673164141657</v>
      </c>
      <c r="P91">
        <v>323.32516339869198</v>
      </c>
      <c r="Q91">
        <v>0.217330833785049</v>
      </c>
    </row>
    <row r="92" spans="1:17" x14ac:dyDescent="0.3">
      <c r="A92" t="s">
        <v>244</v>
      </c>
      <c r="B92" t="s">
        <v>245</v>
      </c>
      <c r="C92" t="str">
        <f>IFERROR(VLOOKUP(Table1[[#This Row],[Ticker]],[1]!Table2[[Symbol]:[Industry]],2,FALSE),"-")</f>
        <v>Financial Services</v>
      </c>
      <c r="D92" t="s">
        <v>37</v>
      </c>
      <c r="E92">
        <v>106674.759459225</v>
      </c>
      <c r="F92">
        <v>739.25</v>
      </c>
      <c r="G92">
        <v>3.7247733244050001</v>
      </c>
      <c r="H92">
        <v>16.299586004919998</v>
      </c>
      <c r="I92">
        <v>29.900821827277799</v>
      </c>
      <c r="J92">
        <v>3.10949786237137</v>
      </c>
      <c r="K92">
        <v>657.03717250060697</v>
      </c>
      <c r="L92">
        <v>588.67939536639096</v>
      </c>
      <c r="M92">
        <v>68.770536436751499</v>
      </c>
      <c r="N92">
        <v>0.92902351442758602</v>
      </c>
      <c r="O92">
        <v>1.00101454176531</v>
      </c>
      <c r="P92">
        <v>59.510195274571103</v>
      </c>
      <c r="Q92">
        <v>-3.0162260492232001E-2</v>
      </c>
    </row>
    <row r="93" spans="1:17" x14ac:dyDescent="0.3">
      <c r="A93" t="s">
        <v>246</v>
      </c>
      <c r="B93" t="s">
        <v>247</v>
      </c>
      <c r="C93" t="str">
        <f>IFERROR(VLOOKUP(Table1[[#This Row],[Ticker]],[1]!Table2[[Symbol]:[Industry]],2,FALSE),"-")</f>
        <v>Fast Moving Consumer Goods</v>
      </c>
      <c r="D93" t="s">
        <v>248</v>
      </c>
      <c r="E93">
        <v>105825.912357234</v>
      </c>
      <c r="F93">
        <v>1454.95</v>
      </c>
      <c r="G93">
        <v>19.196497737141701</v>
      </c>
      <c r="H93">
        <v>13.9642863950442</v>
      </c>
      <c r="I93">
        <v>19.032360422962402</v>
      </c>
      <c r="J93">
        <v>5.5090710210278599</v>
      </c>
      <c r="K93">
        <v>1323.71681340084</v>
      </c>
      <c r="L93">
        <v>1177.56646450323</v>
      </c>
      <c r="M93">
        <v>72.157361922262396</v>
      </c>
      <c r="N93">
        <v>0.71109121679501197</v>
      </c>
      <c r="O93">
        <v>1.74920100347091</v>
      </c>
      <c r="P93">
        <v>49.065109369397</v>
      </c>
      <c r="Q93">
        <v>9.8214816683254005E-2</v>
      </c>
    </row>
    <row r="94" spans="1:17" x14ac:dyDescent="0.3">
      <c r="A94" t="s">
        <v>249</v>
      </c>
      <c r="B94" t="s">
        <v>250</v>
      </c>
      <c r="C94" t="str">
        <f>IFERROR(VLOOKUP(Table1[[#This Row],[Ticker]],[1]!Table2[[Symbol]:[Industry]],2,FALSE),"-")</f>
        <v>Financial Services</v>
      </c>
      <c r="D94" t="s">
        <v>251</v>
      </c>
      <c r="E94">
        <v>105556.332151975</v>
      </c>
      <c r="F94">
        <v>98.17</v>
      </c>
      <c r="G94">
        <v>30.846627734347599</v>
      </c>
      <c r="H94">
        <v>11.3017423146532</v>
      </c>
      <c r="I94">
        <v>-1.5019508817402201</v>
      </c>
      <c r="J94">
        <v>-2.8266125219488099</v>
      </c>
      <c r="K94">
        <v>91.287767901477395</v>
      </c>
      <c r="L94">
        <v>81.4268563849771</v>
      </c>
      <c r="M94">
        <v>55.265783476621102</v>
      </c>
      <c r="N94">
        <v>1.7524677468896299</v>
      </c>
      <c r="O94">
        <v>9.9113782214525799</v>
      </c>
      <c r="P94">
        <v>65.687763713080102</v>
      </c>
      <c r="Q94">
        <v>9.1368591062758006E-2</v>
      </c>
    </row>
    <row r="95" spans="1:17" x14ac:dyDescent="0.3">
      <c r="A95" t="s">
        <v>252</v>
      </c>
      <c r="B95" t="s">
        <v>253</v>
      </c>
      <c r="C95" t="str">
        <f>IFERROR(VLOOKUP(Table1[[#This Row],[Ticker]],[1]!Table2[[Symbol]:[Industry]],2,FALSE),"-")</f>
        <v>Capital Goods</v>
      </c>
      <c r="D95" t="s">
        <v>153</v>
      </c>
      <c r="E95">
        <v>105227.95458809999</v>
      </c>
      <c r="F95">
        <v>302.2</v>
      </c>
      <c r="G95">
        <v>174.35128050603501</v>
      </c>
      <c r="H95">
        <v>-9.9984842266346501</v>
      </c>
      <c r="I95">
        <v>20.9386520211667</v>
      </c>
      <c r="J95">
        <v>-1.0422179049101099</v>
      </c>
      <c r="K95">
        <v>301.65225115931997</v>
      </c>
      <c r="L95">
        <v>244.34120558701099</v>
      </c>
      <c r="M95">
        <v>47.301405066517702</v>
      </c>
      <c r="N95">
        <v>0.70300806934258697</v>
      </c>
      <c r="O95">
        <v>10.969556585043</v>
      </c>
      <c r="P95">
        <v>209.94871794871699</v>
      </c>
      <c r="Q95">
        <v>0.179919505798498</v>
      </c>
    </row>
    <row r="96" spans="1:17" x14ac:dyDescent="0.3">
      <c r="A96" t="s">
        <v>254</v>
      </c>
      <c r="B96" t="s">
        <v>255</v>
      </c>
      <c r="C96" t="str">
        <f>IFERROR(VLOOKUP(Table1[[#This Row],[Ticker]],[1]!Table2[[Symbol]:[Industry]],2,FALSE),"-")</f>
        <v>Financial Services</v>
      </c>
      <c r="D96" t="s">
        <v>256</v>
      </c>
      <c r="E96">
        <v>105217.99728910001</v>
      </c>
      <c r="F96">
        <v>9454.1</v>
      </c>
      <c r="G96">
        <v>2.7283315763189102</v>
      </c>
      <c r="H96">
        <v>-4.5127919396652398</v>
      </c>
      <c r="I96">
        <v>-2.3694644710120398</v>
      </c>
      <c r="J96">
        <v>1.3105511447161</v>
      </c>
      <c r="K96">
        <v>9143.3328884675902</v>
      </c>
      <c r="L96">
        <v>8339.6023314904505</v>
      </c>
      <c r="M96">
        <v>51.049920317958502</v>
      </c>
      <c r="N96">
        <v>0.47391148806806699</v>
      </c>
      <c r="O96">
        <v>6.5675209697379797</v>
      </c>
      <c r="P96">
        <v>42.640957165919801</v>
      </c>
      <c r="Q96">
        <v>9.4513695236240994E-2</v>
      </c>
    </row>
    <row r="97" spans="1:17" x14ac:dyDescent="0.3">
      <c r="A97" t="s">
        <v>257</v>
      </c>
      <c r="B97" t="s">
        <v>258</v>
      </c>
      <c r="C97" t="str">
        <f>IFERROR(VLOOKUP(Table1[[#This Row],[Ticker]],[1]!Table2[[Symbol]:[Industry]],2,FALSE),"-")</f>
        <v>Financial Services</v>
      </c>
      <c r="D97" t="s">
        <v>24</v>
      </c>
      <c r="E97">
        <v>105117.73317504</v>
      </c>
      <c r="F97">
        <v>1349.8</v>
      </c>
      <c r="G97">
        <v>-28.2820073785097</v>
      </c>
      <c r="H97">
        <v>-6.5284169337708198</v>
      </c>
      <c r="I97">
        <v>-21.048148909284201</v>
      </c>
      <c r="J97">
        <v>-2.7594943851124101</v>
      </c>
      <c r="K97">
        <v>1431.6145674453301</v>
      </c>
      <c r="L97">
        <v>1449.9618528250001</v>
      </c>
      <c r="M97">
        <v>24.644542292037599</v>
      </c>
      <c r="N97">
        <v>1.03418326347288</v>
      </c>
      <c r="O97">
        <v>25.5371166098681</v>
      </c>
      <c r="P97">
        <v>1.5498043936202199</v>
      </c>
      <c r="Q97">
        <v>6.0764765420819999E-3</v>
      </c>
    </row>
    <row r="98" spans="1:17" x14ac:dyDescent="0.3">
      <c r="A98" t="s">
        <v>259</v>
      </c>
      <c r="B98" t="s">
        <v>260</v>
      </c>
      <c r="C98" t="str">
        <f>IFERROR(VLOOKUP(Table1[[#This Row],[Ticker]],[1]!Table2[[Symbol]:[Industry]],2,FALSE),"-")</f>
        <v>Services</v>
      </c>
      <c r="D98" t="s">
        <v>46</v>
      </c>
      <c r="E98">
        <v>105040.692770496</v>
      </c>
      <c r="F98">
        <v>99.48</v>
      </c>
      <c r="G98">
        <v>66.092469751367403</v>
      </c>
      <c r="H98">
        <v>-1.15099219710601</v>
      </c>
      <c r="I98">
        <v>9.6659555857431897E-2</v>
      </c>
      <c r="J98">
        <v>1.51863148242252</v>
      </c>
      <c r="K98">
        <v>94.397380620922704</v>
      </c>
      <c r="L98">
        <v>81.817662820328593</v>
      </c>
      <c r="M98">
        <v>58.730560199907899</v>
      </c>
      <c r="N98">
        <v>0.71674680567895899</v>
      </c>
      <c r="O98">
        <v>4.2923200643345298</v>
      </c>
      <c r="P98">
        <v>92.977691561590703</v>
      </c>
      <c r="Q98">
        <v>0.16468043267471999</v>
      </c>
    </row>
    <row r="99" spans="1:17" x14ac:dyDescent="0.3">
      <c r="A99" t="s">
        <v>261</v>
      </c>
      <c r="B99" t="s">
        <v>262</v>
      </c>
      <c r="C99" t="str">
        <f>IFERROR(VLOOKUP(Table1[[#This Row],[Ticker]],[1]!Table2[[Symbol]:[Industry]],2,FALSE),"-")</f>
        <v>Oil Gas &amp; Consumable Fuels</v>
      </c>
      <c r="D99" t="s">
        <v>51</v>
      </c>
      <c r="E99">
        <v>104745.408701444</v>
      </c>
      <c r="F99">
        <v>643.95000000000005</v>
      </c>
      <c r="G99">
        <v>225.158948174909</v>
      </c>
      <c r="H99">
        <v>20.7031572152965</v>
      </c>
      <c r="I99">
        <v>75.273041485375302</v>
      </c>
      <c r="J99">
        <v>4.4202575284380297</v>
      </c>
      <c r="K99">
        <v>528.36719464755197</v>
      </c>
      <c r="L99">
        <v>395.02327108955097</v>
      </c>
      <c r="M99">
        <v>71.864264360162096</v>
      </c>
      <c r="N99">
        <v>1.419323352301</v>
      </c>
      <c r="O99">
        <v>1.8557341408494299</v>
      </c>
      <c r="P99">
        <v>269.30797170712998</v>
      </c>
      <c r="Q99">
        <v>0.171785606181036</v>
      </c>
    </row>
    <row r="100" spans="1:17" x14ac:dyDescent="0.3">
      <c r="A100" t="s">
        <v>263</v>
      </c>
      <c r="B100" t="s">
        <v>264</v>
      </c>
      <c r="C100" t="str">
        <f>IFERROR(VLOOKUP(Table1[[#This Row],[Ticker]],[1]!Table2[[Symbol]:[Industry]],2,FALSE),"-")</f>
        <v>Capital Goods</v>
      </c>
      <c r="D100" t="s">
        <v>265</v>
      </c>
      <c r="E100">
        <v>104362.818386236</v>
      </c>
      <c r="F100">
        <v>76.540000000000006</v>
      </c>
      <c r="G100">
        <v>249.830862652284</v>
      </c>
      <c r="H100">
        <v>31.967818662547799</v>
      </c>
      <c r="I100">
        <v>49.779982598917897</v>
      </c>
      <c r="J100">
        <v>10.36534434983</v>
      </c>
      <c r="K100">
        <v>57.851944796485903</v>
      </c>
      <c r="L100">
        <v>44.351690021109498</v>
      </c>
      <c r="M100">
        <v>79.043354544871505</v>
      </c>
      <c r="N100">
        <v>1.7582020664284099</v>
      </c>
      <c r="O100">
        <v>2.6130128037626901E-2</v>
      </c>
      <c r="P100">
        <v>304.97354497354502</v>
      </c>
      <c r="Q100">
        <v>0.217411841870565</v>
      </c>
    </row>
    <row r="101" spans="1:17" x14ac:dyDescent="0.3">
      <c r="A101" t="s">
        <v>266</v>
      </c>
      <c r="B101" t="s">
        <v>267</v>
      </c>
      <c r="C101" t="str">
        <f>IFERROR(VLOOKUP(Table1[[#This Row],[Ticker]],[1]!Table2[[Symbol]:[Industry]],2,FALSE),"-")</f>
        <v>Automobile and Auto Components</v>
      </c>
      <c r="D101" t="s">
        <v>104</v>
      </c>
      <c r="E101">
        <v>104108.1275992</v>
      </c>
      <c r="F101">
        <v>5207.2</v>
      </c>
      <c r="G101">
        <v>46.068764306795302</v>
      </c>
      <c r="H101">
        <v>-6.45194055149297</v>
      </c>
      <c r="I101">
        <v>-5.7895264249268097</v>
      </c>
      <c r="J101">
        <v>-0.98300475976247104</v>
      </c>
      <c r="K101">
        <v>5341.0216817274504</v>
      </c>
      <c r="L101">
        <v>4635.4209241453</v>
      </c>
      <c r="M101">
        <v>36.5859144478259</v>
      </c>
      <c r="N101">
        <v>0.68764845906614702</v>
      </c>
      <c r="O101">
        <v>13.1999923183284</v>
      </c>
      <c r="P101">
        <v>80.179930795847696</v>
      </c>
      <c r="Q101">
        <v>6.8680601554445997E-2</v>
      </c>
    </row>
    <row r="102" spans="1:17" x14ac:dyDescent="0.3">
      <c r="A102" t="s">
        <v>268</v>
      </c>
      <c r="B102" t="s">
        <v>269</v>
      </c>
      <c r="C102" t="str">
        <f>IFERROR(VLOOKUP(Table1[[#This Row],[Ticker]],[1]!Table2[[Symbol]:[Industry]],2,FALSE),"-")</f>
        <v>Capital Goods</v>
      </c>
      <c r="D102" t="s">
        <v>270</v>
      </c>
      <c r="E102">
        <v>102982.572</v>
      </c>
      <c r="F102">
        <v>3715.1</v>
      </c>
      <c r="G102">
        <v>88.343542393146507</v>
      </c>
      <c r="H102">
        <v>-6.8054972666075004</v>
      </c>
      <c r="I102">
        <v>30.859197143750499</v>
      </c>
      <c r="J102">
        <v>8.1224129908736806</v>
      </c>
      <c r="K102">
        <v>3702.09722424142</v>
      </c>
      <c r="L102">
        <v>3017.51198437945</v>
      </c>
      <c r="M102">
        <v>51.5750393144016</v>
      </c>
      <c r="N102">
        <v>1.31713176444308</v>
      </c>
      <c r="O102">
        <v>12.295765928238801</v>
      </c>
      <c r="P102">
        <v>124.708159438698</v>
      </c>
      <c r="Q102">
        <v>0.19559700386435799</v>
      </c>
    </row>
    <row r="103" spans="1:17" x14ac:dyDescent="0.3">
      <c r="A103" t="s">
        <v>271</v>
      </c>
      <c r="B103" t="s">
        <v>272</v>
      </c>
      <c r="C103" t="str">
        <f>IFERROR(VLOOKUP(Table1[[#This Row],[Ticker]],[1]!Table2[[Symbol]:[Industry]],2,FALSE),"-")</f>
        <v>Financial Services</v>
      </c>
      <c r="D103" t="s">
        <v>32</v>
      </c>
      <c r="E103">
        <v>100366.7561919</v>
      </c>
      <c r="F103">
        <v>110.65</v>
      </c>
      <c r="G103">
        <v>40.490892100174399</v>
      </c>
      <c r="H103">
        <v>-7.26125837757123</v>
      </c>
      <c r="I103">
        <v>-14.975906123325901</v>
      </c>
      <c r="J103">
        <v>-2.5810502027546902</v>
      </c>
      <c r="K103">
        <v>114.22235622583899</v>
      </c>
      <c r="L103">
        <v>104.67689579784999</v>
      </c>
      <c r="M103">
        <v>49.714324212578802</v>
      </c>
      <c r="N103">
        <v>0.759857414033137</v>
      </c>
      <c r="O103">
        <v>16.493447808404799</v>
      </c>
      <c r="P103">
        <v>73.296789350039106</v>
      </c>
      <c r="Q103">
        <v>0.15795212409403001</v>
      </c>
    </row>
    <row r="104" spans="1:17" x14ac:dyDescent="0.3">
      <c r="A104" t="s">
        <v>273</v>
      </c>
      <c r="B104" t="s">
        <v>274</v>
      </c>
      <c r="C104" t="str">
        <f>IFERROR(VLOOKUP(Table1[[#This Row],[Ticker]],[1]!Table2[[Symbol]:[Industry]],2,FALSE),"-")</f>
        <v>Capital Goods</v>
      </c>
      <c r="D104" t="s">
        <v>230</v>
      </c>
      <c r="E104">
        <v>100016.53532325001</v>
      </c>
      <c r="F104">
        <v>6650.7</v>
      </c>
      <c r="G104">
        <v>17.8727935218587</v>
      </c>
      <c r="H104">
        <v>0.94187739641086599</v>
      </c>
      <c r="I104">
        <v>42.536194878144997</v>
      </c>
      <c r="J104">
        <v>0.48902432416471803</v>
      </c>
      <c r="K104">
        <v>6543.6081698899998</v>
      </c>
      <c r="L104">
        <v>5690.8145601234701</v>
      </c>
      <c r="M104">
        <v>53.236636275887001</v>
      </c>
      <c r="N104">
        <v>0.53976025914217596</v>
      </c>
      <c r="O104">
        <v>10.2357646563519</v>
      </c>
      <c r="P104">
        <v>74.972375690607706</v>
      </c>
      <c r="Q104">
        <v>0.15699886668165899</v>
      </c>
    </row>
    <row r="105" spans="1:17" x14ac:dyDescent="0.3">
      <c r="A105" t="s">
        <v>275</v>
      </c>
      <c r="B105" t="s">
        <v>276</v>
      </c>
      <c r="C105" t="str">
        <f>IFERROR(VLOOKUP(Table1[[#This Row],[Ticker]],[1]!Table2[[Symbol]:[Industry]],2,FALSE),"-")</f>
        <v>Capital Goods</v>
      </c>
      <c r="D105" t="s">
        <v>277</v>
      </c>
      <c r="E105">
        <v>99187.108200000002</v>
      </c>
      <c r="F105">
        <v>4917.8</v>
      </c>
      <c r="G105">
        <v>146.32869111799599</v>
      </c>
      <c r="H105">
        <v>-12.4919710849979</v>
      </c>
      <c r="I105">
        <v>120.38373200830399</v>
      </c>
      <c r="J105">
        <v>-1.6882008179449799</v>
      </c>
      <c r="K105">
        <v>4491.3117395105401</v>
      </c>
      <c r="L105">
        <v>3050.3312672194502</v>
      </c>
      <c r="M105">
        <v>46.347589370198897</v>
      </c>
      <c r="N105">
        <v>0.46243093778347</v>
      </c>
      <c r="O105">
        <v>19.158973524746798</v>
      </c>
      <c r="P105">
        <v>186.91111694524599</v>
      </c>
      <c r="Q105">
        <v>0.26975144269794699</v>
      </c>
    </row>
    <row r="106" spans="1:17" x14ac:dyDescent="0.3">
      <c r="A106" t="s">
        <v>278</v>
      </c>
      <c r="B106" t="s">
        <v>279</v>
      </c>
      <c r="C106" t="str">
        <f>IFERROR(VLOOKUP(Table1[[#This Row],[Ticker]],[1]!Table2[[Symbol]:[Industry]],2,FALSE),"-")</f>
        <v>Power</v>
      </c>
      <c r="D106" t="s">
        <v>101</v>
      </c>
      <c r="E106">
        <v>98210.305288485004</v>
      </c>
      <c r="F106">
        <v>97.77</v>
      </c>
      <c r="G106">
        <v>73.397296218717699</v>
      </c>
      <c r="H106">
        <v>-5.3273510799903603</v>
      </c>
      <c r="I106">
        <v>-10.2881039080281</v>
      </c>
      <c r="J106">
        <v>-2.8500750568515101</v>
      </c>
      <c r="K106">
        <v>102.259627193792</v>
      </c>
      <c r="L106">
        <v>87.016464784463693</v>
      </c>
      <c r="M106">
        <v>31.6017122228549</v>
      </c>
      <c r="N106">
        <v>0.43572970819252499</v>
      </c>
      <c r="O106">
        <v>21.1005420885752</v>
      </c>
      <c r="P106">
        <v>102.004132231404</v>
      </c>
      <c r="Q106">
        <v>0.15619548316634799</v>
      </c>
    </row>
    <row r="107" spans="1:17" x14ac:dyDescent="0.3">
      <c r="A107" t="s">
        <v>280</v>
      </c>
      <c r="B107" t="s">
        <v>281</v>
      </c>
      <c r="C107" t="str">
        <f>IFERROR(VLOOKUP(Table1[[#This Row],[Ticker]],[1]!Table2[[Symbol]:[Industry]],2,FALSE),"-")</f>
        <v>Financial Services</v>
      </c>
      <c r="D107" t="s">
        <v>37</v>
      </c>
      <c r="E107">
        <v>97091.286266030002</v>
      </c>
      <c r="F107">
        <v>1965.95</v>
      </c>
      <c r="G107">
        <v>16.911556468272099</v>
      </c>
      <c r="H107">
        <v>6.6362767522540196</v>
      </c>
      <c r="I107">
        <v>8.1247407424385507</v>
      </c>
      <c r="J107">
        <v>0.70107268208089601</v>
      </c>
      <c r="K107">
        <v>1848.4762782667401</v>
      </c>
      <c r="L107">
        <v>1644.6445824948</v>
      </c>
      <c r="M107">
        <v>57.782145348483901</v>
      </c>
      <c r="N107">
        <v>0.88468258428577595</v>
      </c>
      <c r="O107">
        <v>3.3088328797782101</v>
      </c>
      <c r="P107">
        <v>55.288309636650801</v>
      </c>
      <c r="Q107">
        <v>-1.373126079201E-3</v>
      </c>
    </row>
    <row r="108" spans="1:17" x14ac:dyDescent="0.3">
      <c r="A108" t="s">
        <v>282</v>
      </c>
      <c r="B108" t="s">
        <v>283</v>
      </c>
      <c r="C108" t="str">
        <f>IFERROR(VLOOKUP(Table1[[#This Row],[Ticker]],[1]!Table2[[Symbol]:[Industry]],2,FALSE),"-")</f>
        <v>Healthcare</v>
      </c>
      <c r="D108" t="s">
        <v>54</v>
      </c>
      <c r="E108">
        <v>96381.318534494902</v>
      </c>
      <c r="F108">
        <v>2113.5500000000002</v>
      </c>
      <c r="G108">
        <v>68.119172308277697</v>
      </c>
      <c r="H108">
        <v>15.7143656159076</v>
      </c>
      <c r="I108">
        <v>18.429820988110102</v>
      </c>
      <c r="J108">
        <v>7.2258524939793096</v>
      </c>
      <c r="K108">
        <v>1787.6890581789801</v>
      </c>
      <c r="L108">
        <v>1535.5117287927401</v>
      </c>
      <c r="M108">
        <v>84.618012943831204</v>
      </c>
      <c r="N108">
        <v>1.55715064235182</v>
      </c>
      <c r="O108">
        <v>0.54174256582526503</v>
      </c>
      <c r="P108">
        <v>98.623249694577595</v>
      </c>
      <c r="Q108">
        <v>8.9360059016429003E-2</v>
      </c>
    </row>
    <row r="109" spans="1:17" x14ac:dyDescent="0.3">
      <c r="A109" t="s">
        <v>284</v>
      </c>
      <c r="B109" t="s">
        <v>285</v>
      </c>
      <c r="C109" t="str">
        <f>IFERROR(VLOOKUP(Table1[[#This Row],[Ticker]],[1]!Table2[[Symbol]:[Industry]],2,FALSE),"-")</f>
        <v>Oil Gas &amp; Consumable Fuels</v>
      </c>
      <c r="D109" t="s">
        <v>176</v>
      </c>
      <c r="E109">
        <v>95666.980069754994</v>
      </c>
      <c r="F109">
        <v>869.85</v>
      </c>
      <c r="G109">
        <v>10.356907013220701</v>
      </c>
      <c r="H109">
        <v>-1.5824648352411601</v>
      </c>
      <c r="I109">
        <v>-26.9002917202159</v>
      </c>
      <c r="J109">
        <v>-2.3100800448666901</v>
      </c>
      <c r="K109">
        <v>903.69812371859098</v>
      </c>
      <c r="L109">
        <v>948.03619670736498</v>
      </c>
      <c r="M109">
        <v>39.5722439311835</v>
      </c>
      <c r="N109">
        <v>1.22462813162203</v>
      </c>
      <c r="O109">
        <v>44.783583376444199</v>
      </c>
      <c r="P109">
        <v>66.637931034482705</v>
      </c>
      <c r="Q109">
        <v>2.0730984328341001E-2</v>
      </c>
    </row>
    <row r="110" spans="1:17" x14ac:dyDescent="0.3">
      <c r="A110" t="s">
        <v>286</v>
      </c>
      <c r="B110" t="s">
        <v>287</v>
      </c>
      <c r="C110" t="str">
        <f>IFERROR(VLOOKUP(Table1[[#This Row],[Ticker]],[1]!Table2[[Symbol]:[Industry]],2,FALSE),"-")</f>
        <v>Healthcare</v>
      </c>
      <c r="D110" t="s">
        <v>288</v>
      </c>
      <c r="E110">
        <v>94723.175261744997</v>
      </c>
      <c r="F110">
        <v>6587.85</v>
      </c>
      <c r="G110">
        <v>8.1324382986760195</v>
      </c>
      <c r="H110">
        <v>3.2282044587461698</v>
      </c>
      <c r="I110">
        <v>-9.5294061338069103</v>
      </c>
      <c r="J110">
        <v>-1.18308037819846</v>
      </c>
      <c r="K110">
        <v>6379.03905596404</v>
      </c>
      <c r="L110">
        <v>5975.1940010080498</v>
      </c>
      <c r="M110">
        <v>49.886956707832802</v>
      </c>
      <c r="N110">
        <v>1.0229798916867301</v>
      </c>
      <c r="O110">
        <v>4.3504329940724</v>
      </c>
      <c r="P110">
        <v>39.395895048666901</v>
      </c>
      <c r="Q110">
        <v>3.6891517484994002E-2</v>
      </c>
    </row>
    <row r="111" spans="1:17" x14ac:dyDescent="0.3">
      <c r="A111" t="s">
        <v>289</v>
      </c>
      <c r="B111" t="s">
        <v>290</v>
      </c>
      <c r="C111" t="str">
        <f>IFERROR(VLOOKUP(Table1[[#This Row],[Ticker]],[1]!Table2[[Symbol]:[Industry]],2,FALSE),"-")</f>
        <v>Automobile and Auto Components</v>
      </c>
      <c r="D111" t="s">
        <v>204</v>
      </c>
      <c r="E111">
        <v>94434.801106800005</v>
      </c>
      <c r="F111">
        <v>32018.7</v>
      </c>
      <c r="G111">
        <v>50.7492959790778</v>
      </c>
      <c r="H111">
        <v>-8.2962506015214608</v>
      </c>
      <c r="I111">
        <v>13.907555847296299</v>
      </c>
      <c r="J111">
        <v>-5.58504680012335</v>
      </c>
      <c r="K111">
        <v>33196.749762666397</v>
      </c>
      <c r="L111">
        <v>28547.539633083801</v>
      </c>
      <c r="M111">
        <v>24.790017226750901</v>
      </c>
      <c r="N111">
        <v>0.54626615537842704</v>
      </c>
      <c r="O111">
        <v>14.5518087867402</v>
      </c>
      <c r="P111">
        <v>78.564676554487505</v>
      </c>
      <c r="Q111">
        <v>0.11865597530326499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Row],[Ticker]],[1]!Table2[[Symbol]:[Industry]],2,FALSE),"-")</f>
        <v>Financial Services</v>
      </c>
      <c r="D112" t="s">
        <v>32</v>
      </c>
      <c r="E112">
        <v>93908.67022</v>
      </c>
      <c r="F112">
        <v>123.02</v>
      </c>
      <c r="G112">
        <v>8.0446035400097493</v>
      </c>
      <c r="H112">
        <v>-9.6843103030139996</v>
      </c>
      <c r="I112">
        <v>-29.220364660376202</v>
      </c>
      <c r="J112">
        <v>-8.3702765955167902</v>
      </c>
      <c r="K112">
        <v>136.629315294972</v>
      </c>
      <c r="L112">
        <v>130.82512366658901</v>
      </c>
      <c r="M112">
        <v>29.581224654138801</v>
      </c>
      <c r="N112">
        <v>0.70343712263149905</v>
      </c>
      <c r="O112">
        <v>40.221102259795103</v>
      </c>
      <c r="P112">
        <v>44.985268120212098</v>
      </c>
      <c r="Q112">
        <v>0.13892236979349101</v>
      </c>
    </row>
    <row r="113" spans="1:17" x14ac:dyDescent="0.3">
      <c r="A113" t="s">
        <v>293</v>
      </c>
      <c r="B113" t="s">
        <v>294</v>
      </c>
      <c r="C113" t="str">
        <f>IFERROR(VLOOKUP(Table1[[#This Row],[Ticker]],[1]!Table2[[Symbol]:[Industry]],2,FALSE),"-")</f>
        <v>Fast Moving Consumer Goods</v>
      </c>
      <c r="D113" t="s">
        <v>179</v>
      </c>
      <c r="E113">
        <v>93900.320282159999</v>
      </c>
      <c r="F113">
        <v>3452.4</v>
      </c>
      <c r="G113">
        <v>51.255506483511397</v>
      </c>
      <c r="H113">
        <v>16.858049567112602</v>
      </c>
      <c r="I113">
        <v>24.367704809820999</v>
      </c>
      <c r="J113">
        <v>4.6522330635086302</v>
      </c>
      <c r="K113">
        <v>3085.1787843515299</v>
      </c>
      <c r="L113">
        <v>2662.0508910243998</v>
      </c>
      <c r="M113">
        <v>80.738276805913898</v>
      </c>
      <c r="N113">
        <v>1.5962049748381499</v>
      </c>
      <c r="O113">
        <v>1.09489051094888</v>
      </c>
      <c r="P113">
        <v>80.848611838658996</v>
      </c>
      <c r="Q113">
        <v>9.5890536320996006E-2</v>
      </c>
    </row>
    <row r="114" spans="1:17" x14ac:dyDescent="0.3">
      <c r="A114" t="s">
        <v>295</v>
      </c>
      <c r="B114" t="s">
        <v>296</v>
      </c>
      <c r="C114" t="str">
        <f>IFERROR(VLOOKUP(Table1[[#This Row],[Ticker]],[1]!Table2[[Symbol]:[Industry]],2,FALSE),"-")</f>
        <v>Chemicals</v>
      </c>
      <c r="D114" t="s">
        <v>297</v>
      </c>
      <c r="E114">
        <v>93508.803234799998</v>
      </c>
      <c r="F114">
        <v>10333.6</v>
      </c>
      <c r="G114">
        <v>137.11860394541</v>
      </c>
      <c r="H114">
        <v>-16.029262684082202</v>
      </c>
      <c r="I114">
        <v>38.097120144190498</v>
      </c>
      <c r="J114">
        <v>-1.8836681680985199</v>
      </c>
      <c r="K114">
        <v>10417.164351544099</v>
      </c>
      <c r="L114">
        <v>8395.9292140459202</v>
      </c>
      <c r="M114">
        <v>37.051533343746001</v>
      </c>
      <c r="N114">
        <v>0.44359014620519799</v>
      </c>
      <c r="O114">
        <v>28.687001625764399</v>
      </c>
      <c r="P114">
        <v>166.49130272200901</v>
      </c>
      <c r="Q114">
        <v>0.18691407362922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Row],[Ticker]],[1]!Table2[[Symbol]:[Industry]],2,FALSE),"-")</f>
        <v>Consumer Services</v>
      </c>
      <c r="D115" t="s">
        <v>127</v>
      </c>
      <c r="E115">
        <v>93192.052755700002</v>
      </c>
      <c r="F115">
        <v>7214.5</v>
      </c>
      <c r="G115">
        <v>29.6979580224017</v>
      </c>
      <c r="H115">
        <v>1.08111525712189</v>
      </c>
      <c r="I115">
        <v>19.482127302701102</v>
      </c>
      <c r="J115">
        <v>1.5551922513937</v>
      </c>
      <c r="K115">
        <v>6690.51322188222</v>
      </c>
      <c r="L115">
        <v>5767.5044808427901</v>
      </c>
      <c r="M115">
        <v>59.820758470369</v>
      </c>
      <c r="N115">
        <v>1.0976149784228599</v>
      </c>
      <c r="O115">
        <v>1.56975535380137</v>
      </c>
      <c r="P115">
        <v>81.631651162497903</v>
      </c>
      <c r="Q115">
        <v>1.3547989426329E-2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Row],[Ticker]],[1]!Table2[[Symbol]:[Industry]],2,FALSE),"-")</f>
        <v>Metals &amp; Mining</v>
      </c>
      <c r="D116" t="s">
        <v>136</v>
      </c>
      <c r="E116">
        <v>92699.230277159993</v>
      </c>
      <c r="F116">
        <v>916.2</v>
      </c>
      <c r="G116">
        <v>10.8258077126243</v>
      </c>
      <c r="H116">
        <v>-11.3752486283755</v>
      </c>
      <c r="I116">
        <v>8.4557431438627493</v>
      </c>
      <c r="J116">
        <v>-3.7792799428400299</v>
      </c>
      <c r="K116">
        <v>980.40964437192497</v>
      </c>
      <c r="L116">
        <v>870.75102609851695</v>
      </c>
      <c r="M116">
        <v>33.890792532938697</v>
      </c>
      <c r="N116">
        <v>0.922015243763041</v>
      </c>
      <c r="O116">
        <v>19.7336826020519</v>
      </c>
      <c r="P116">
        <v>57.530949105914701</v>
      </c>
      <c r="Q116">
        <v>8.2483753751905003E-2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Row],[Ticker]],[1]!Table2[[Symbol]:[Industry]],2,FALSE),"-")</f>
        <v>Information Technology</v>
      </c>
      <c r="D117" t="s">
        <v>304</v>
      </c>
      <c r="E117">
        <v>91605.469129759993</v>
      </c>
      <c r="F117">
        <v>10564.1</v>
      </c>
      <c r="G117">
        <v>141.31512752998299</v>
      </c>
      <c r="H117">
        <v>-2.5932477230396702</v>
      </c>
      <c r="I117">
        <v>28.505395639628698</v>
      </c>
      <c r="J117">
        <v>-4.3344333840072498</v>
      </c>
      <c r="K117">
        <v>9931.7921796173796</v>
      </c>
      <c r="L117">
        <v>7701.87505439508</v>
      </c>
      <c r="M117">
        <v>53.391669909936098</v>
      </c>
      <c r="N117">
        <v>0.82375259786570598</v>
      </c>
      <c r="O117">
        <v>8.3253660983898303</v>
      </c>
      <c r="P117">
        <v>173.058829611248</v>
      </c>
      <c r="Q117">
        <v>8.3265519228023999E-2</v>
      </c>
    </row>
    <row r="118" spans="1:17" x14ac:dyDescent="0.3">
      <c r="A118" t="s">
        <v>305</v>
      </c>
      <c r="B118" t="s">
        <v>306</v>
      </c>
      <c r="C118" t="str">
        <f>IFERROR(VLOOKUP(Table1[[#This Row],[Ticker]],[1]!Table2[[Symbol]:[Industry]],2,FALSE),"-")</f>
        <v>Financial Services</v>
      </c>
      <c r="D118" t="s">
        <v>256</v>
      </c>
      <c r="E118">
        <v>88290.647950725004</v>
      </c>
      <c r="F118">
        <v>4133.25</v>
      </c>
      <c r="G118">
        <v>39.795929602043401</v>
      </c>
      <c r="H118">
        <v>-1.06459479437698</v>
      </c>
      <c r="I118">
        <v>1.78809994806102</v>
      </c>
      <c r="J118">
        <v>1.5799226820416199</v>
      </c>
      <c r="K118">
        <v>4027.0901682857002</v>
      </c>
      <c r="L118">
        <v>3582.7130673882998</v>
      </c>
      <c r="M118">
        <v>56.017884452694098</v>
      </c>
      <c r="N118">
        <v>1.07008587713736</v>
      </c>
      <c r="O118">
        <v>3.9472570011492101</v>
      </c>
      <c r="P118">
        <v>71.074688023840494</v>
      </c>
      <c r="Q118">
        <v>1.4972415073669001E-2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Row],[Ticker]],[1]!Table2[[Symbol]:[Industry]],2,FALSE),"-")</f>
        <v>Consumer Services</v>
      </c>
      <c r="D119" t="s">
        <v>309</v>
      </c>
      <c r="E119">
        <v>88032.166078815004</v>
      </c>
      <c r="F119">
        <v>618.45000000000005</v>
      </c>
      <c r="G119">
        <v>35.9572061763241</v>
      </c>
      <c r="H119">
        <v>1.05648800129913</v>
      </c>
      <c r="I119">
        <v>4.1754560614141596</v>
      </c>
      <c r="J119">
        <v>-0.426629809288883</v>
      </c>
      <c r="K119">
        <v>608.80828326637902</v>
      </c>
      <c r="L119">
        <v>541.38419367102097</v>
      </c>
      <c r="M119">
        <v>49.036594642226099</v>
      </c>
      <c r="N119">
        <v>0.67616184374049004</v>
      </c>
      <c r="O119">
        <v>7.1954078745250101</v>
      </c>
      <c r="P119">
        <v>66.428955866523097</v>
      </c>
      <c r="Q119">
        <v>0.20282863807462501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Row],[Ticker]],[1]!Table2[[Symbol]:[Industry]],2,FALSE),"-")</f>
        <v>Construction Materials</v>
      </c>
      <c r="D120" t="s">
        <v>83</v>
      </c>
      <c r="E120">
        <v>87663.950185680005</v>
      </c>
      <c r="F120">
        <v>24296.6</v>
      </c>
      <c r="G120">
        <v>-24.259443924955701</v>
      </c>
      <c r="H120">
        <v>-11.354407148705</v>
      </c>
      <c r="I120">
        <v>-23.9320656762428</v>
      </c>
      <c r="J120">
        <v>-10.815506411648901</v>
      </c>
      <c r="K120">
        <v>26802.443364174898</v>
      </c>
      <c r="L120">
        <v>26300.857579986499</v>
      </c>
      <c r="M120">
        <v>16.907728788053401</v>
      </c>
      <c r="N120">
        <v>1.8746022899819601</v>
      </c>
      <c r="O120">
        <v>26.5104994114402</v>
      </c>
      <c r="P120">
        <v>3.6058163830966699</v>
      </c>
      <c r="Q120">
        <v>-6.6900444845445994E-2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Row],[Ticker]],[1]!Table2[[Symbol]:[Industry]],2,FALSE),"-")</f>
        <v>Power</v>
      </c>
      <c r="D121" t="s">
        <v>89</v>
      </c>
      <c r="E121">
        <v>86102.496853599994</v>
      </c>
      <c r="F121">
        <v>1791.5</v>
      </c>
      <c r="G121">
        <v>139.81991375424201</v>
      </c>
      <c r="H121">
        <v>13.3527847474362</v>
      </c>
      <c r="I121">
        <v>40.802154199793499</v>
      </c>
      <c r="J121">
        <v>-1.4914540600077999</v>
      </c>
      <c r="K121">
        <v>1579.94523571178</v>
      </c>
      <c r="L121">
        <v>1274.46666508885</v>
      </c>
      <c r="M121">
        <v>65.927950152258006</v>
      </c>
      <c r="N121">
        <v>1.9592556581569001</v>
      </c>
      <c r="O121">
        <v>6.5029305051632598</v>
      </c>
      <c r="P121">
        <v>188.25422365245299</v>
      </c>
      <c r="Q121">
        <v>0.16183164599927199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Row],[Ticker]],[1]!Table2[[Symbol]:[Industry]],2,FALSE),"-")</f>
        <v>Healthcare</v>
      </c>
      <c r="D122" t="s">
        <v>288</v>
      </c>
      <c r="E122">
        <v>85840.500963839993</v>
      </c>
      <c r="F122">
        <v>883.2</v>
      </c>
      <c r="G122">
        <v>36.478562559735003</v>
      </c>
      <c r="H122">
        <v>-6.83701290962098</v>
      </c>
      <c r="I122">
        <v>-10.8609202956661</v>
      </c>
      <c r="J122">
        <v>-1.45930770615775</v>
      </c>
      <c r="K122">
        <v>888.90757362470697</v>
      </c>
      <c r="L122">
        <v>785.54061742014301</v>
      </c>
      <c r="M122">
        <v>42.496486308126897</v>
      </c>
      <c r="N122">
        <v>0.59885786552141895</v>
      </c>
      <c r="O122">
        <v>10.948822463768099</v>
      </c>
      <c r="P122">
        <v>73.687315634218294</v>
      </c>
      <c r="Q122">
        <v>0.112567280734821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Row],[Ticker]],[1]!Table2[[Symbol]:[Industry]],2,FALSE),"-")</f>
        <v>Healthcare</v>
      </c>
      <c r="D123" t="s">
        <v>54</v>
      </c>
      <c r="E123">
        <v>85581.675003869997</v>
      </c>
      <c r="F123">
        <v>2136.15</v>
      </c>
      <c r="G123">
        <v>-5.6961461742783301</v>
      </c>
      <c r="H123">
        <v>-0.27817831236483798</v>
      </c>
      <c r="I123">
        <v>-16.582180721327902</v>
      </c>
      <c r="J123">
        <v>5.3946434029333101</v>
      </c>
      <c r="K123">
        <v>2114.9568256395</v>
      </c>
      <c r="L123">
        <v>2054.2598647546902</v>
      </c>
      <c r="M123">
        <v>67.849556585361896</v>
      </c>
      <c r="N123">
        <v>1.23493751964672</v>
      </c>
      <c r="O123">
        <v>16.5648479741591</v>
      </c>
      <c r="P123">
        <v>26.921363001693301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Row],[Ticker]],[1]!Table2[[Symbol]:[Industry]],2,FALSE),"-")</f>
        <v>Healthcare</v>
      </c>
      <c r="D124" t="s">
        <v>54</v>
      </c>
      <c r="E124">
        <v>84943.520146730007</v>
      </c>
      <c r="F124">
        <v>1449.7</v>
      </c>
      <c r="G124">
        <v>40.761303077180102</v>
      </c>
      <c r="H124">
        <v>14.187908118872199</v>
      </c>
      <c r="I124">
        <v>32.647453760640197</v>
      </c>
      <c r="J124">
        <v>5.4379922146281601</v>
      </c>
      <c r="K124">
        <v>1320.1675409325901</v>
      </c>
      <c r="L124">
        <v>1127.62784583352</v>
      </c>
      <c r="M124">
        <v>61.648112567284301</v>
      </c>
      <c r="N124">
        <v>0.94610687281009997</v>
      </c>
      <c r="O124">
        <v>2.6626198523832501</v>
      </c>
      <c r="P124">
        <v>77.702868350085794</v>
      </c>
      <c r="Q124">
        <v>6.3204353884610001E-2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Row],[Ticker]],[1]!Table2[[Symbol]:[Industry]],2,FALSE),"-")</f>
        <v>Fast Moving Consumer Goods</v>
      </c>
      <c r="D125" t="s">
        <v>179</v>
      </c>
      <c r="E125">
        <v>84539.643493900003</v>
      </c>
      <c r="F125">
        <v>653</v>
      </c>
      <c r="G125">
        <v>-12.522537856461</v>
      </c>
      <c r="H125">
        <v>2.0649751597120898</v>
      </c>
      <c r="I125">
        <v>13.552823204809</v>
      </c>
      <c r="J125">
        <v>-1.2617729400389099</v>
      </c>
      <c r="K125">
        <v>636.71152929553898</v>
      </c>
      <c r="L125">
        <v>577.74220786527701</v>
      </c>
      <c r="M125">
        <v>45.992056652691303</v>
      </c>
      <c r="N125">
        <v>0.94505973045159697</v>
      </c>
      <c r="O125">
        <v>5.8192955589586504</v>
      </c>
      <c r="P125">
        <v>34.279251490849198</v>
      </c>
      <c r="Q125">
        <v>-1.4397766156332001E-2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Row],[Ticker]],[1]!Table2[[Symbol]:[Industry]],2,FALSE),"-")</f>
        <v>Realty</v>
      </c>
      <c r="D126" t="s">
        <v>141</v>
      </c>
      <c r="E126">
        <v>81351.126250050002</v>
      </c>
      <c r="F126">
        <v>2925.7</v>
      </c>
      <c r="G126">
        <v>67.498871952477401</v>
      </c>
      <c r="H126">
        <v>-13.0140955213881</v>
      </c>
      <c r="I126">
        <v>17.771987613353598</v>
      </c>
      <c r="J126">
        <v>-5.5283644705983699</v>
      </c>
      <c r="K126">
        <v>3035.0265677006</v>
      </c>
      <c r="L126">
        <v>2539.4072761305301</v>
      </c>
      <c r="M126">
        <v>38.432616767738701</v>
      </c>
      <c r="N126">
        <v>1.6892885546382901</v>
      </c>
      <c r="O126">
        <v>16.303790545852198</v>
      </c>
      <c r="P126">
        <v>95.659733832675698</v>
      </c>
      <c r="Q126">
        <v>6.4821907040631996E-2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Row],[Ticker]],[1]!Table2[[Symbol]:[Industry]],2,FALSE),"-")</f>
        <v>Oil Gas &amp; Consumable Fuels</v>
      </c>
      <c r="D127" t="s">
        <v>18</v>
      </c>
      <c r="E127">
        <v>80144.435102805</v>
      </c>
      <c r="F127">
        <v>376.65</v>
      </c>
      <c r="G127">
        <v>87.959847406268906</v>
      </c>
      <c r="H127">
        <v>15.2493421036457</v>
      </c>
      <c r="I127">
        <v>-1.13133879936184</v>
      </c>
      <c r="J127">
        <v>-0.61503792922341405</v>
      </c>
      <c r="K127">
        <v>358.81081847271599</v>
      </c>
      <c r="L127">
        <v>310.06399695322102</v>
      </c>
      <c r="M127">
        <v>46.690324140728002</v>
      </c>
      <c r="N127">
        <v>1.36320202821346</v>
      </c>
      <c r="O127">
        <v>7.9516792778441703</v>
      </c>
      <c r="P127">
        <v>136.19356187290899</v>
      </c>
      <c r="Q127">
        <v>8.3017980719149995E-2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Row],[Ticker]],[1]!Table2[[Symbol]:[Industry]],2,FALSE),"-")</f>
        <v>Financial Services</v>
      </c>
      <c r="D128" t="s">
        <v>32</v>
      </c>
      <c r="E128">
        <v>77820.844002275</v>
      </c>
      <c r="F128">
        <v>577.75</v>
      </c>
      <c r="G128">
        <v>26.730708672234599</v>
      </c>
      <c r="H128">
        <v>5.52198743482142</v>
      </c>
      <c r="I128">
        <v>-3.19620647037693</v>
      </c>
      <c r="J128">
        <v>-4.9283791764420997</v>
      </c>
      <c r="K128">
        <v>560.39789902121902</v>
      </c>
      <c r="L128">
        <v>500.87510202864303</v>
      </c>
      <c r="M128">
        <v>51.726416432226699</v>
      </c>
      <c r="N128">
        <v>0.82906067020977603</v>
      </c>
      <c r="O128">
        <v>9.5110341843357809</v>
      </c>
      <c r="P128">
        <v>55.790750977484102</v>
      </c>
      <c r="Q128">
        <v>0.176540192241008</v>
      </c>
    </row>
    <row r="129" spans="1:17" x14ac:dyDescent="0.3">
      <c r="A129" t="s">
        <v>328</v>
      </c>
      <c r="B129" t="s">
        <v>329</v>
      </c>
      <c r="C129" t="str">
        <f>IFERROR(VLOOKUP(Table1[[#This Row],[Ticker]],[1]!Table2[[Symbol]:[Industry]],2,FALSE),"-")</f>
        <v>Automobile and Auto Components</v>
      </c>
      <c r="D129" t="s">
        <v>330</v>
      </c>
      <c r="E129">
        <v>77504.642751339998</v>
      </c>
      <c r="F129">
        <v>4007.15</v>
      </c>
      <c r="G129">
        <v>12.5342066910528</v>
      </c>
      <c r="H129">
        <v>-7.4921031360836698</v>
      </c>
      <c r="I129">
        <v>3.9730430278297</v>
      </c>
      <c r="J129">
        <v>-0.89970968020681996</v>
      </c>
      <c r="K129">
        <v>4060.5644443690298</v>
      </c>
      <c r="L129">
        <v>3723.0636938785901</v>
      </c>
      <c r="M129">
        <v>40.852950040168103</v>
      </c>
      <c r="N129">
        <v>0.80578800803095596</v>
      </c>
      <c r="O129">
        <v>16.833659833048401</v>
      </c>
      <c r="P129">
        <v>45.291878172588802</v>
      </c>
      <c r="Q129">
        <v>0.13236408621812501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Row],[Ticker]],[1]!Table2[[Symbol]:[Industry]],2,FALSE),"-")</f>
        <v>Automobile and Auto Components</v>
      </c>
      <c r="D130" t="s">
        <v>136</v>
      </c>
      <c r="E130">
        <v>76195.907569959905</v>
      </c>
      <c r="F130">
        <v>1636.55</v>
      </c>
      <c r="G130">
        <v>45.807386111519698</v>
      </c>
      <c r="H130">
        <v>-4.0763482961661301</v>
      </c>
      <c r="I130">
        <v>12.6751204251897</v>
      </c>
      <c r="J130">
        <v>-3.64376281131978</v>
      </c>
      <c r="K130">
        <v>1599.7223138105301</v>
      </c>
      <c r="L130">
        <v>1352.61545177936</v>
      </c>
      <c r="M130">
        <v>52.075404732639001</v>
      </c>
      <c r="N130">
        <v>1.1585345521307</v>
      </c>
      <c r="O130">
        <v>10.2624423329565</v>
      </c>
      <c r="P130">
        <v>84.462353471596003</v>
      </c>
      <c r="Q130">
        <v>8.0060594686297004E-2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Row],[Ticker]],[1]!Table2[[Symbol]:[Industry]],2,FALSE),"-")</f>
        <v>Chemicals</v>
      </c>
      <c r="D131" t="s">
        <v>164</v>
      </c>
      <c r="E131">
        <v>75696.525436124997</v>
      </c>
      <c r="F131">
        <v>2553.65</v>
      </c>
      <c r="G131">
        <v>-13.075110590602501</v>
      </c>
      <c r="H131">
        <v>7.0006800873963</v>
      </c>
      <c r="I131">
        <v>-0.76902358437974105</v>
      </c>
      <c r="J131">
        <v>1.16190668625479E-2</v>
      </c>
      <c r="K131">
        <v>2443.33607210322</v>
      </c>
      <c r="L131">
        <v>2403.6670020870101</v>
      </c>
      <c r="M131">
        <v>57.330695491744798</v>
      </c>
      <c r="N131">
        <v>1.3345100256860201</v>
      </c>
      <c r="O131">
        <v>5.4940966851369399</v>
      </c>
      <c r="P131">
        <v>22.638972265578001</v>
      </c>
      <c r="Q131">
        <v>1.8637505880085E-2</v>
      </c>
    </row>
    <row r="132" spans="1:17" x14ac:dyDescent="0.3">
      <c r="A132" t="s">
        <v>335</v>
      </c>
      <c r="B132" t="s">
        <v>336</v>
      </c>
      <c r="C132" t="str">
        <f>IFERROR(VLOOKUP(Table1[[#This Row],[Ticker]],[1]!Table2[[Symbol]:[Industry]],2,FALSE),"-")</f>
        <v>Financial Services</v>
      </c>
      <c r="D132" t="s">
        <v>57</v>
      </c>
      <c r="E132">
        <v>75443.09439672</v>
      </c>
      <c r="F132">
        <v>1879.2</v>
      </c>
      <c r="G132">
        <v>13.794958442007401</v>
      </c>
      <c r="H132">
        <v>3.1675193361862801</v>
      </c>
      <c r="I132">
        <v>24.533923770325199</v>
      </c>
      <c r="J132">
        <v>0.87981691860347699</v>
      </c>
      <c r="K132">
        <v>1780.75662139215</v>
      </c>
      <c r="L132">
        <v>1576.6401704017401</v>
      </c>
      <c r="M132">
        <v>62.910305863441401</v>
      </c>
      <c r="N132">
        <v>1.01227111859052</v>
      </c>
      <c r="O132">
        <v>0.84078331204768797</v>
      </c>
      <c r="P132">
        <v>58.937708800270599</v>
      </c>
      <c r="Q132">
        <v>-4.9307016535239997E-3</v>
      </c>
    </row>
    <row r="133" spans="1:17" x14ac:dyDescent="0.3">
      <c r="A133" t="s">
        <v>337</v>
      </c>
      <c r="B133" t="s">
        <v>338</v>
      </c>
      <c r="C133" t="str">
        <f>IFERROR(VLOOKUP(Table1[[#This Row],[Ticker]],[1]!Table2[[Symbol]:[Industry]],2,FALSE),"-")</f>
        <v>Financial Services</v>
      </c>
      <c r="D133" t="s">
        <v>24</v>
      </c>
      <c r="E133">
        <v>75026.392121519995</v>
      </c>
      <c r="F133">
        <v>23.94</v>
      </c>
      <c r="G133">
        <v>17.0030886563686</v>
      </c>
      <c r="H133">
        <v>-7.6869357439387098</v>
      </c>
      <c r="I133">
        <v>-35.625286470688401</v>
      </c>
      <c r="J133">
        <v>-5.2160536378818403</v>
      </c>
      <c r="K133">
        <v>24.545848708422302</v>
      </c>
      <c r="L133">
        <v>22.958191083468598</v>
      </c>
      <c r="M133">
        <v>40.249248800925997</v>
      </c>
      <c r="N133">
        <v>1.1006202898425601</v>
      </c>
      <c r="O133">
        <v>37.218045112781901</v>
      </c>
      <c r="P133">
        <v>52.484076433120997</v>
      </c>
      <c r="Q133">
        <v>6.5829130561718005E-2</v>
      </c>
    </row>
    <row r="134" spans="1:17" x14ac:dyDescent="0.3">
      <c r="A134" t="s">
        <v>339</v>
      </c>
      <c r="B134" t="s">
        <v>340</v>
      </c>
      <c r="C134" t="str">
        <f>IFERROR(VLOOKUP(Table1[[#This Row],[Ticker]],[1]!Table2[[Symbol]:[Industry]],2,FALSE),"-")</f>
        <v>Capital Goods</v>
      </c>
      <c r="D134" t="s">
        <v>196</v>
      </c>
      <c r="E134">
        <v>74320.97435556</v>
      </c>
      <c r="F134">
        <v>253.1</v>
      </c>
      <c r="G134">
        <v>10.8328245222812</v>
      </c>
      <c r="H134">
        <v>7.8718166253692896</v>
      </c>
      <c r="I134">
        <v>34.0536900143941</v>
      </c>
      <c r="J134">
        <v>1.6000605532851</v>
      </c>
      <c r="K134">
        <v>232.62080137731999</v>
      </c>
      <c r="L134">
        <v>200.73455087562601</v>
      </c>
      <c r="M134">
        <v>65.428819998496294</v>
      </c>
      <c r="N134">
        <v>0.99140345680637398</v>
      </c>
      <c r="O134">
        <v>2.33109442907941</v>
      </c>
      <c r="P134">
        <v>60.647413519517499</v>
      </c>
      <c r="Q134">
        <v>7.5411583313882993E-2</v>
      </c>
    </row>
    <row r="135" spans="1:17" x14ac:dyDescent="0.3">
      <c r="A135" t="s">
        <v>341</v>
      </c>
      <c r="B135" t="s">
        <v>342</v>
      </c>
      <c r="C135" t="str">
        <f>IFERROR(VLOOKUP(Table1[[#This Row],[Ticker]],[1]!Table2[[Symbol]:[Industry]],2,FALSE),"-")</f>
        <v>Consumer Services</v>
      </c>
      <c r="D135" t="s">
        <v>127</v>
      </c>
      <c r="E135">
        <v>74156</v>
      </c>
      <c r="F135">
        <v>926.95</v>
      </c>
      <c r="G135">
        <v>18.786638652537199</v>
      </c>
      <c r="H135">
        <v>-11.7098484700151</v>
      </c>
      <c r="I135">
        <v>-13.1663716978436</v>
      </c>
      <c r="J135">
        <v>-3.2975607497587802</v>
      </c>
      <c r="K135">
        <v>989.36275523124903</v>
      </c>
      <c r="L135">
        <v>924.90046134186798</v>
      </c>
      <c r="M135">
        <v>27.7089667398327</v>
      </c>
      <c r="N135">
        <v>0.44828200876537799</v>
      </c>
      <c r="O135">
        <v>22.865310966071501</v>
      </c>
      <c r="P135">
        <v>45.953393166430402</v>
      </c>
      <c r="Q135">
        <v>5.2940909334738002E-2</v>
      </c>
    </row>
    <row r="136" spans="1:17" x14ac:dyDescent="0.3">
      <c r="A136" t="s">
        <v>343</v>
      </c>
      <c r="B136" t="s">
        <v>344</v>
      </c>
      <c r="C136" t="str">
        <f>IFERROR(VLOOKUP(Table1[[#This Row],[Ticker]],[1]!Table2[[Symbol]:[Industry]],2,FALSE),"-")</f>
        <v>Information Technology</v>
      </c>
      <c r="D136" t="s">
        <v>304</v>
      </c>
      <c r="E136">
        <v>71892.932681955004</v>
      </c>
      <c r="F136">
        <v>4699.05</v>
      </c>
      <c r="G136">
        <v>69.671387226222507</v>
      </c>
      <c r="H136">
        <v>0.24722765934809901</v>
      </c>
      <c r="I136">
        <v>-3.0774057636997201</v>
      </c>
      <c r="J136">
        <v>-2.2042197526871901</v>
      </c>
      <c r="K136">
        <v>4403.2258467433203</v>
      </c>
      <c r="L136">
        <v>3822.5324461980799</v>
      </c>
      <c r="M136">
        <v>52.736555768930103</v>
      </c>
      <c r="N136">
        <v>0.583605759612421</v>
      </c>
      <c r="O136">
        <v>5.65539843159788</v>
      </c>
      <c r="P136">
        <v>97.522068095838506</v>
      </c>
      <c r="Q136">
        <v>0.13511565956219099</v>
      </c>
    </row>
    <row r="137" spans="1:17" x14ac:dyDescent="0.3">
      <c r="A137" t="s">
        <v>345</v>
      </c>
      <c r="B137" t="s">
        <v>346</v>
      </c>
      <c r="C137" t="str">
        <f>IFERROR(VLOOKUP(Table1[[#This Row],[Ticker]],[1]!Table2[[Symbol]:[Industry]],2,FALSE),"-")</f>
        <v>Consumer Durables</v>
      </c>
      <c r="D137" t="s">
        <v>347</v>
      </c>
      <c r="E137">
        <v>70249.094109275</v>
      </c>
      <c r="F137">
        <v>11740.45</v>
      </c>
      <c r="G137">
        <v>115.417170767813</v>
      </c>
      <c r="H137">
        <v>-8.7627228235226298</v>
      </c>
      <c r="I137">
        <v>75.145052062938205</v>
      </c>
      <c r="J137">
        <v>0.88593123143363595</v>
      </c>
      <c r="K137">
        <v>11119.000673868301</v>
      </c>
      <c r="L137">
        <v>8476.5995833842098</v>
      </c>
      <c r="M137">
        <v>54.842549101563797</v>
      </c>
      <c r="N137">
        <v>1.1995128903586201</v>
      </c>
      <c r="O137">
        <v>9.6976691694100108</v>
      </c>
      <c r="P137">
        <v>156.06215921482999</v>
      </c>
      <c r="Q137">
        <v>0.11551423878919501</v>
      </c>
    </row>
    <row r="138" spans="1:17" x14ac:dyDescent="0.3">
      <c r="A138" t="s">
        <v>348</v>
      </c>
      <c r="B138" t="s">
        <v>349</v>
      </c>
      <c r="C138" t="str">
        <f>IFERROR(VLOOKUP(Table1[[#This Row],[Ticker]],[1]!Table2[[Symbol]:[Industry]],2,FALSE),"-")</f>
        <v>Healthcare</v>
      </c>
      <c r="D138" t="s">
        <v>54</v>
      </c>
      <c r="E138">
        <v>69310.037024999998</v>
      </c>
      <c r="F138">
        <v>5796.85</v>
      </c>
      <c r="G138">
        <v>13.0126669106749</v>
      </c>
      <c r="H138">
        <v>8.9311087883736704</v>
      </c>
      <c r="I138">
        <v>-3.0655453745741301</v>
      </c>
      <c r="J138">
        <v>10.539454439546599</v>
      </c>
      <c r="K138">
        <v>5218.5151455351397</v>
      </c>
      <c r="L138">
        <v>4845.4627410652201</v>
      </c>
      <c r="M138">
        <v>86.150919936264799</v>
      </c>
      <c r="N138">
        <v>1.2601020387255299</v>
      </c>
      <c r="O138">
        <v>0.88237577304914805</v>
      </c>
      <c r="P138">
        <v>68.170873223092499</v>
      </c>
      <c r="Q138">
        <v>3.3123547671114001E-2</v>
      </c>
    </row>
    <row r="139" spans="1:17" x14ac:dyDescent="0.3">
      <c r="A139" t="s">
        <v>350</v>
      </c>
      <c r="B139" t="s">
        <v>351</v>
      </c>
      <c r="C139" t="str">
        <f>IFERROR(VLOOKUP(Table1[[#This Row],[Ticker]],[1]!Table2[[Symbol]:[Industry]],2,FALSE),"-")</f>
        <v>Realty</v>
      </c>
      <c r="D139" t="s">
        <v>141</v>
      </c>
      <c r="E139">
        <v>68874.045082009994</v>
      </c>
      <c r="F139">
        <v>1718.15</v>
      </c>
      <c r="G139">
        <v>168.88180363944599</v>
      </c>
      <c r="H139">
        <v>-6.2082023219727498</v>
      </c>
      <c r="I139">
        <v>31.014172194247902</v>
      </c>
      <c r="J139">
        <v>-2.43891571460061</v>
      </c>
      <c r="K139">
        <v>1730.5827575466999</v>
      </c>
      <c r="L139">
        <v>1372.3915674597299</v>
      </c>
      <c r="M139">
        <v>47.461447929517298</v>
      </c>
      <c r="N139">
        <v>0.85230337897787301</v>
      </c>
      <c r="O139">
        <v>20.7577918109594</v>
      </c>
      <c r="P139">
        <v>216.41804788213599</v>
      </c>
      <c r="Q139">
        <v>0.18379565661148001</v>
      </c>
    </row>
    <row r="140" spans="1:17" x14ac:dyDescent="0.3">
      <c r="A140" t="s">
        <v>352</v>
      </c>
      <c r="B140" t="s">
        <v>353</v>
      </c>
      <c r="C140" t="str">
        <f>IFERROR(VLOOKUP(Table1[[#This Row],[Ticker]],[1]!Table2[[Symbol]:[Industry]],2,FALSE),"-")</f>
        <v>Financial Services</v>
      </c>
      <c r="D140" t="s">
        <v>37</v>
      </c>
      <c r="E140">
        <v>68333.88</v>
      </c>
      <c r="F140">
        <v>389.5</v>
      </c>
      <c r="G140">
        <v>67.094712204793495</v>
      </c>
      <c r="H140">
        <v>-7.0364449373432398</v>
      </c>
      <c r="I140">
        <v>-15.6944851810761</v>
      </c>
      <c r="J140">
        <v>-2.6283106068339901</v>
      </c>
      <c r="K140">
        <v>387.518373339932</v>
      </c>
      <c r="L140">
        <v>338.26649258403103</v>
      </c>
      <c r="M140">
        <v>45.449459016796503</v>
      </c>
      <c r="N140">
        <v>2.0249333073570699</v>
      </c>
      <c r="O140">
        <v>20.102695763799701</v>
      </c>
      <c r="P140">
        <v>100.25706940873999</v>
      </c>
      <c r="Q140">
        <v>8.8463928613982001E-2</v>
      </c>
    </row>
    <row r="141" spans="1:17" x14ac:dyDescent="0.3">
      <c r="A141" t="s">
        <v>354</v>
      </c>
      <c r="B141" t="s">
        <v>355</v>
      </c>
      <c r="C141" t="str">
        <f>IFERROR(VLOOKUP(Table1[[#This Row],[Ticker]],[1]!Table2[[Symbol]:[Industry]],2,FALSE),"-")</f>
        <v>Chemicals</v>
      </c>
      <c r="D141" t="s">
        <v>164</v>
      </c>
      <c r="E141">
        <v>68078.837126579994</v>
      </c>
      <c r="F141">
        <v>4487.7</v>
      </c>
      <c r="G141">
        <v>-8.5225175412659802</v>
      </c>
      <c r="H141">
        <v>16.757405444764899</v>
      </c>
      <c r="I141">
        <v>16.928576987381899</v>
      </c>
      <c r="J141">
        <v>2.9354740939504902</v>
      </c>
      <c r="K141">
        <v>3992.1354745971398</v>
      </c>
      <c r="L141">
        <v>3720.7482177964398</v>
      </c>
      <c r="M141">
        <v>73.541814183076497</v>
      </c>
      <c r="N141">
        <v>1.19679514633187</v>
      </c>
      <c r="O141">
        <v>2.50239543641508</v>
      </c>
      <c r="P141">
        <v>39.369565217391298</v>
      </c>
      <c r="Q141">
        <v>1.7832269202943E-2</v>
      </c>
    </row>
    <row r="142" spans="1:17" x14ac:dyDescent="0.3">
      <c r="A142" t="s">
        <v>356</v>
      </c>
      <c r="B142" t="s">
        <v>357</v>
      </c>
      <c r="C142" t="str">
        <f>IFERROR(VLOOKUP(Table1[[#This Row],[Ticker]],[1]!Table2[[Symbol]:[Industry]],2,FALSE),"-")</f>
        <v>Financial Services</v>
      </c>
      <c r="D142" t="s">
        <v>358</v>
      </c>
      <c r="E142">
        <v>67507.731793319996</v>
      </c>
      <c r="F142">
        <v>709.8</v>
      </c>
      <c r="G142">
        <v>-42.648701781369098</v>
      </c>
      <c r="H142">
        <v>-2.4564026102076602</v>
      </c>
      <c r="I142">
        <v>-13.064429364308999</v>
      </c>
      <c r="J142">
        <v>1.4307435450099899</v>
      </c>
      <c r="K142">
        <v>720.82189508930003</v>
      </c>
      <c r="L142">
        <v>738.76419747273701</v>
      </c>
      <c r="M142">
        <v>43.592940583773498</v>
      </c>
      <c r="N142">
        <v>1.22022978958922</v>
      </c>
      <c r="O142">
        <v>24.542124542124501</v>
      </c>
      <c r="P142">
        <v>9.5454896211127203</v>
      </c>
      <c r="Q142">
        <v>-0.13579887287360901</v>
      </c>
    </row>
    <row r="143" spans="1:17" x14ac:dyDescent="0.3">
      <c r="A143" t="s">
        <v>359</v>
      </c>
      <c r="B143" t="s">
        <v>360</v>
      </c>
      <c r="C143" t="str">
        <f>IFERROR(VLOOKUP(Table1[[#This Row],[Ticker]],[1]!Table2[[Symbol]:[Industry]],2,FALSE),"-")</f>
        <v>Financial Services</v>
      </c>
      <c r="D143" t="s">
        <v>127</v>
      </c>
      <c r="E143">
        <v>66324.761261769905</v>
      </c>
      <c r="F143">
        <v>1462.45</v>
      </c>
      <c r="G143">
        <v>72.236870804532998</v>
      </c>
      <c r="H143">
        <v>4.2734147659422801</v>
      </c>
      <c r="I143">
        <v>44.778990651225698</v>
      </c>
      <c r="J143">
        <v>5.0244332504705698</v>
      </c>
      <c r="K143">
        <v>1403.26253015464</v>
      </c>
      <c r="L143">
        <v>1148.52353872559</v>
      </c>
      <c r="M143">
        <v>48.946021335847703</v>
      </c>
      <c r="N143">
        <v>0.52409283704143195</v>
      </c>
      <c r="O143">
        <v>6.1198673458921604</v>
      </c>
      <c r="P143">
        <v>121.14773930137601</v>
      </c>
      <c r="Q143">
        <v>1.076064758681E-2</v>
      </c>
    </row>
    <row r="144" spans="1:17" x14ac:dyDescent="0.3">
      <c r="A144" t="s">
        <v>361</v>
      </c>
      <c r="B144" t="s">
        <v>362</v>
      </c>
      <c r="C144" t="str">
        <f>IFERROR(VLOOKUP(Table1[[#This Row],[Ticker]],[1]!Table2[[Symbol]:[Industry]],2,FALSE),"-")</f>
        <v>Services</v>
      </c>
      <c r="D144" t="s">
        <v>75</v>
      </c>
      <c r="E144">
        <v>65658.005657044996</v>
      </c>
      <c r="F144">
        <v>318.05</v>
      </c>
      <c r="G144">
        <v>78.075405987736602</v>
      </c>
      <c r="H144">
        <v>-9.6169166988741495</v>
      </c>
      <c r="I144">
        <v>39.404970199790299</v>
      </c>
      <c r="J144">
        <v>-1.99783565780894</v>
      </c>
      <c r="K144">
        <v>316.70444914624602</v>
      </c>
      <c r="L144">
        <v>252.11504092068699</v>
      </c>
      <c r="M144">
        <v>39.803330501575402</v>
      </c>
      <c r="N144">
        <v>0.37365065319436103</v>
      </c>
      <c r="O144">
        <v>13.488445213016799</v>
      </c>
      <c r="P144">
        <v>123.663853727144</v>
      </c>
    </row>
    <row r="145" spans="1:17" x14ac:dyDescent="0.3">
      <c r="A145" t="s">
        <v>363</v>
      </c>
      <c r="B145" t="s">
        <v>364</v>
      </c>
      <c r="C145" t="str">
        <f>IFERROR(VLOOKUP(Table1[[#This Row],[Ticker]],[1]!Table2[[Symbol]:[Industry]],2,FALSE),"-")</f>
        <v>Chemicals</v>
      </c>
      <c r="D145" t="s">
        <v>297</v>
      </c>
      <c r="E145">
        <v>65630.047388534993</v>
      </c>
      <c r="F145">
        <v>7695.45</v>
      </c>
      <c r="G145">
        <v>31.452637567351399</v>
      </c>
      <c r="H145">
        <v>-17.088142493413301</v>
      </c>
      <c r="I145">
        <v>25.350499213467799</v>
      </c>
      <c r="J145">
        <v>-4.2624208576760898</v>
      </c>
      <c r="K145">
        <v>8210.8329203364901</v>
      </c>
      <c r="L145">
        <v>7141.3974919379698</v>
      </c>
      <c r="M145">
        <v>30.069894237083499</v>
      </c>
      <c r="N145">
        <v>0.51805740584919402</v>
      </c>
      <c r="O145">
        <v>29.102911460668299</v>
      </c>
      <c r="P145">
        <v>57.952586206896498</v>
      </c>
      <c r="Q145">
        <v>0.15744976136460501</v>
      </c>
    </row>
    <row r="146" spans="1:17" hidden="1" x14ac:dyDescent="0.3">
      <c r="A146" t="s">
        <v>365</v>
      </c>
      <c r="B146" t="s">
        <v>366</v>
      </c>
      <c r="C146" t="str">
        <f>IFERROR(VLOOKUP(Table1[[#This Row],[Ticker]],[1]!Table2[[Symbol]:[Industry]],2,FALSE),"-")</f>
        <v>-</v>
      </c>
      <c r="D146" t="s">
        <v>124</v>
      </c>
      <c r="E146">
        <v>65433.631767569997</v>
      </c>
      <c r="F146">
        <v>243.45</v>
      </c>
      <c r="G146">
        <v>281.63214470356598</v>
      </c>
      <c r="H146">
        <v>-1.5855150150403501</v>
      </c>
      <c r="I146">
        <v>23.683900257071699</v>
      </c>
      <c r="J146">
        <v>-0.916139431594022</v>
      </c>
      <c r="K146">
        <v>229.294678591544</v>
      </c>
      <c r="M146">
        <v>41.246293499197101</v>
      </c>
      <c r="N146">
        <v>0.42531465377577099</v>
      </c>
      <c r="O146">
        <v>27.3362086670774</v>
      </c>
      <c r="P146">
        <v>420.192307692307</v>
      </c>
    </row>
    <row r="147" spans="1:17" x14ac:dyDescent="0.3">
      <c r="A147" t="s">
        <v>367</v>
      </c>
      <c r="B147" t="s">
        <v>368</v>
      </c>
      <c r="C147" t="str">
        <f>IFERROR(VLOOKUP(Table1[[#This Row],[Ticker]],[1]!Table2[[Symbol]:[Industry]],2,FALSE),"-")</f>
        <v>Capital Goods</v>
      </c>
      <c r="D147" t="s">
        <v>369</v>
      </c>
      <c r="E147">
        <v>65199.716699249999</v>
      </c>
      <c r="F147">
        <v>5132.75</v>
      </c>
      <c r="G147">
        <v>10.6119460280695</v>
      </c>
      <c r="H147">
        <v>-14.1301460484017</v>
      </c>
      <c r="I147">
        <v>14.7359509281622</v>
      </c>
      <c r="J147">
        <v>-0.89089381915979504</v>
      </c>
      <c r="K147">
        <v>5461.6960612194598</v>
      </c>
      <c r="L147">
        <v>4791.0086901039003</v>
      </c>
      <c r="M147">
        <v>39.389650049204498</v>
      </c>
      <c r="N147">
        <v>0.63531189803375598</v>
      </c>
      <c r="O147">
        <v>25.858457941649199</v>
      </c>
      <c r="P147">
        <v>42.536795334629197</v>
      </c>
      <c r="Q147">
        <v>0.10325046601283799</v>
      </c>
    </row>
    <row r="148" spans="1:17" x14ac:dyDescent="0.3">
      <c r="A148" t="s">
        <v>370</v>
      </c>
      <c r="B148" t="s">
        <v>371</v>
      </c>
      <c r="C148" t="str">
        <f>IFERROR(VLOOKUP(Table1[[#This Row],[Ticker]],[1]!Table2[[Symbol]:[Industry]],2,FALSE),"-")</f>
        <v>Fast Moving Consumer Goods</v>
      </c>
      <c r="D148" t="s">
        <v>372</v>
      </c>
      <c r="E148">
        <v>65175.363308385</v>
      </c>
      <c r="F148">
        <v>1800.45</v>
      </c>
      <c r="G148">
        <v>10.1889590708036</v>
      </c>
      <c r="H148">
        <v>9.5952189413146591</v>
      </c>
      <c r="I148">
        <v>0.39417924092166001</v>
      </c>
      <c r="J148">
        <v>6.1732538875935399</v>
      </c>
      <c r="K148">
        <v>1611.30777245436</v>
      </c>
      <c r="L148">
        <v>1482.0723945171401</v>
      </c>
      <c r="M148">
        <v>73.977078017580496</v>
      </c>
      <c r="N148">
        <v>1.06492564177575</v>
      </c>
      <c r="O148">
        <v>2.1411313838206998</v>
      </c>
      <c r="P148">
        <v>53.891191931279103</v>
      </c>
      <c r="Q148">
        <v>4.1290279936433E-2</v>
      </c>
    </row>
    <row r="149" spans="1:17" x14ac:dyDescent="0.3">
      <c r="A149" t="s">
        <v>373</v>
      </c>
      <c r="B149" t="s">
        <v>374</v>
      </c>
      <c r="C149" t="str">
        <f>IFERROR(VLOOKUP(Table1[[#This Row],[Ticker]],[1]!Table2[[Symbol]:[Industry]],2,FALSE),"-")</f>
        <v>Realty</v>
      </c>
      <c r="D149" t="s">
        <v>141</v>
      </c>
      <c r="E149">
        <v>65021.170031524998</v>
      </c>
      <c r="F149">
        <v>1788.25</v>
      </c>
      <c r="G149">
        <v>40.084890215709798</v>
      </c>
      <c r="H149">
        <v>1.0510116463171499</v>
      </c>
      <c r="I149">
        <v>21.390248247659201</v>
      </c>
      <c r="J149">
        <v>-2.3347830065992299</v>
      </c>
      <c r="K149">
        <v>1749.0036072678299</v>
      </c>
      <c r="L149">
        <v>1531.4145376372901</v>
      </c>
      <c r="M149">
        <v>54.6795083251696</v>
      </c>
      <c r="N149">
        <v>0.81732171336733594</v>
      </c>
      <c r="O149">
        <v>9.2157136865650795</v>
      </c>
      <c r="P149">
        <v>70.131291028446398</v>
      </c>
      <c r="Q149">
        <v>0.110951971320867</v>
      </c>
    </row>
    <row r="150" spans="1:17" x14ac:dyDescent="0.3">
      <c r="A150" t="s">
        <v>375</v>
      </c>
      <c r="B150" t="s">
        <v>376</v>
      </c>
      <c r="C150" t="str">
        <f>IFERROR(VLOOKUP(Table1[[#This Row],[Ticker]],[1]!Table2[[Symbol]:[Industry]],2,FALSE),"-")</f>
        <v>Metals &amp; Mining</v>
      </c>
      <c r="D150" t="s">
        <v>377</v>
      </c>
      <c r="E150">
        <v>64921.711395049999</v>
      </c>
      <c r="F150">
        <v>221.53</v>
      </c>
      <c r="G150">
        <v>72.535495791005204</v>
      </c>
      <c r="H150">
        <v>-11.3587133385141</v>
      </c>
      <c r="I150">
        <v>-20.136475825965199</v>
      </c>
      <c r="J150">
        <v>-5.6386340692184298</v>
      </c>
      <c r="K150">
        <v>242.360150737862</v>
      </c>
      <c r="L150">
        <v>220.80824086185601</v>
      </c>
      <c r="M150">
        <v>31.2575005825571</v>
      </c>
      <c r="N150">
        <v>0.68739077151598704</v>
      </c>
      <c r="O150">
        <v>29.2601453527739</v>
      </c>
      <c r="P150">
        <v>99.396939693969401</v>
      </c>
      <c r="Q150">
        <v>5.9535966036421001E-2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Row],[Ticker]],[1]!Table2[[Symbol]:[Industry]],2,FALSE),"-")</f>
        <v>Chemicals</v>
      </c>
      <c r="D151" t="s">
        <v>380</v>
      </c>
      <c r="E151">
        <v>63539.232486929999</v>
      </c>
      <c r="F151">
        <v>981.95</v>
      </c>
      <c r="G151">
        <v>86.262433937631599</v>
      </c>
      <c r="H151">
        <v>-15.4408283832209</v>
      </c>
      <c r="I151">
        <v>16.8033167331795</v>
      </c>
      <c r="J151">
        <v>-1.3546228183579001</v>
      </c>
      <c r="K151">
        <v>947.42840278135805</v>
      </c>
      <c r="L151">
        <v>774.23309690886697</v>
      </c>
      <c r="M151">
        <v>46.800353416116998</v>
      </c>
      <c r="N151">
        <v>0.22296338924391601</v>
      </c>
      <c r="O151">
        <v>20.881918631294798</v>
      </c>
      <c r="P151">
        <v>137.673968292387</v>
      </c>
      <c r="Q151">
        <v>0.14776800943152901</v>
      </c>
    </row>
    <row r="152" spans="1:17" x14ac:dyDescent="0.3">
      <c r="A152" t="s">
        <v>381</v>
      </c>
      <c r="B152" t="s">
        <v>382</v>
      </c>
      <c r="C152" t="str">
        <f>IFERROR(VLOOKUP(Table1[[#This Row],[Ticker]],[1]!Table2[[Symbol]:[Industry]],2,FALSE),"-")</f>
        <v>Capital Goods</v>
      </c>
      <c r="D152" t="s">
        <v>277</v>
      </c>
      <c r="E152">
        <v>62607.964024399997</v>
      </c>
      <c r="F152">
        <v>2379.8000000000002</v>
      </c>
      <c r="G152">
        <v>597.58040095830404</v>
      </c>
      <c r="H152">
        <v>-19.7962506015214</v>
      </c>
      <c r="I152">
        <v>157.752569948223</v>
      </c>
      <c r="J152">
        <v>-7.1754508629397797</v>
      </c>
      <c r="K152">
        <v>2296.8745651003501</v>
      </c>
      <c r="L152">
        <v>1462.0751353179901</v>
      </c>
      <c r="M152">
        <v>41.060314134665802</v>
      </c>
      <c r="N152">
        <v>0.372376741917051</v>
      </c>
      <c r="O152">
        <v>25.197495587864498</v>
      </c>
      <c r="P152">
        <v>652.86301803226797</v>
      </c>
      <c r="Q152">
        <v>0.23651147578676199</v>
      </c>
    </row>
    <row r="153" spans="1:17" x14ac:dyDescent="0.3">
      <c r="A153" t="s">
        <v>383</v>
      </c>
      <c r="B153" t="s">
        <v>384</v>
      </c>
      <c r="C153" t="str">
        <f>IFERROR(VLOOKUP(Table1[[#This Row],[Ticker]],[1]!Table2[[Symbol]:[Industry]],2,FALSE),"-")</f>
        <v>Consumer Durables</v>
      </c>
      <c r="D153" t="s">
        <v>98</v>
      </c>
      <c r="E153">
        <v>61979.546945085</v>
      </c>
      <c r="F153">
        <v>531.65</v>
      </c>
      <c r="G153">
        <v>-32.795210005852503</v>
      </c>
      <c r="H153">
        <v>1.84068333300118</v>
      </c>
      <c r="I153">
        <v>-15.9016207161298</v>
      </c>
      <c r="J153">
        <v>-3.5158135954502399</v>
      </c>
      <c r="K153">
        <v>522.75096484557002</v>
      </c>
      <c r="L153">
        <v>535.10466123831804</v>
      </c>
      <c r="M153">
        <v>46.3952363581719</v>
      </c>
      <c r="N153">
        <v>0.466206961016085</v>
      </c>
      <c r="O153">
        <v>27.856672622966201</v>
      </c>
      <c r="P153">
        <v>21.104783599088801</v>
      </c>
      <c r="Q153">
        <v>-0.10359636233328599</v>
      </c>
    </row>
    <row r="154" spans="1:17" x14ac:dyDescent="0.3">
      <c r="A154" t="s">
        <v>385</v>
      </c>
      <c r="B154" t="s">
        <v>386</v>
      </c>
      <c r="C154" t="str">
        <f>IFERROR(VLOOKUP(Table1[[#This Row],[Ticker]],[1]!Table2[[Symbol]:[Industry]],2,FALSE),"-")</f>
        <v>Automobile and Auto Components</v>
      </c>
      <c r="D154" t="s">
        <v>204</v>
      </c>
      <c r="E154">
        <v>61907.194576900001</v>
      </c>
      <c r="F154">
        <v>3960.7</v>
      </c>
      <c r="G154">
        <v>6.1361938690681903</v>
      </c>
      <c r="H154">
        <v>-12.4717702967083</v>
      </c>
      <c r="I154">
        <v>19.418619260908901</v>
      </c>
      <c r="J154">
        <v>-3.55393321878456</v>
      </c>
      <c r="K154">
        <v>4129.9550460092796</v>
      </c>
      <c r="L154">
        <v>3648.9978694019501</v>
      </c>
      <c r="M154">
        <v>44.509652978438403</v>
      </c>
      <c r="N154">
        <v>0.55047187008864495</v>
      </c>
      <c r="O154">
        <v>25.003156007776401</v>
      </c>
      <c r="P154">
        <v>51.6231528979404</v>
      </c>
      <c r="Q154">
        <v>0.116539791741608</v>
      </c>
    </row>
    <row r="155" spans="1:17" x14ac:dyDescent="0.3">
      <c r="A155" t="s">
        <v>387</v>
      </c>
      <c r="B155" t="s">
        <v>388</v>
      </c>
      <c r="C155" t="str">
        <f>IFERROR(VLOOKUP(Table1[[#This Row],[Ticker]],[1]!Table2[[Symbol]:[Industry]],2,FALSE),"-")</f>
        <v>Financial Services</v>
      </c>
      <c r="D155" t="s">
        <v>32</v>
      </c>
      <c r="E155">
        <v>61704.700146335999</v>
      </c>
      <c r="F155">
        <v>51.61</v>
      </c>
      <c r="G155">
        <v>61.694419071797299</v>
      </c>
      <c r="H155">
        <v>-5.1692195823190898</v>
      </c>
      <c r="I155">
        <v>-26.631981995258801</v>
      </c>
      <c r="J155">
        <v>-5.1976329983479497</v>
      </c>
      <c r="K155">
        <v>54.768083898750902</v>
      </c>
      <c r="L155">
        <v>49.608807412617999</v>
      </c>
      <c r="M155">
        <v>33.320318470584503</v>
      </c>
      <c r="N155">
        <v>0.82204547474635903</v>
      </c>
      <c r="O155">
        <v>36.892075179228797</v>
      </c>
      <c r="P155">
        <v>88.014571948998096</v>
      </c>
      <c r="Q155">
        <v>0.1170648381022</v>
      </c>
    </row>
    <row r="156" spans="1:17" x14ac:dyDescent="0.3">
      <c r="A156" t="s">
        <v>389</v>
      </c>
      <c r="B156" t="s">
        <v>390</v>
      </c>
      <c r="C156" t="str">
        <f>IFERROR(VLOOKUP(Table1[[#This Row],[Ticker]],[1]!Table2[[Symbol]:[Industry]],2,FALSE),"-")</f>
        <v>Realty</v>
      </c>
      <c r="D156" t="s">
        <v>141</v>
      </c>
      <c r="E156">
        <v>60104.435084519901</v>
      </c>
      <c r="F156">
        <v>3362.9</v>
      </c>
      <c r="G156">
        <v>75.448935991917097</v>
      </c>
      <c r="H156">
        <v>-12.7284230304871</v>
      </c>
      <c r="I156">
        <v>7.7173347370349701</v>
      </c>
      <c r="J156">
        <v>-7.3132493128819602</v>
      </c>
      <c r="K156">
        <v>3511.24805889764</v>
      </c>
      <c r="L156">
        <v>2914.13007702401</v>
      </c>
      <c r="M156">
        <v>37.7278643879553</v>
      </c>
      <c r="N156">
        <v>0.66361700931661805</v>
      </c>
      <c r="O156">
        <v>23.018823039638399</v>
      </c>
      <c r="P156">
        <v>103.553053689244</v>
      </c>
      <c r="Q156">
        <v>0.17787870638413</v>
      </c>
    </row>
    <row r="157" spans="1:17" x14ac:dyDescent="0.3">
      <c r="A157" t="s">
        <v>391</v>
      </c>
      <c r="B157" t="s">
        <v>392</v>
      </c>
      <c r="C157" t="str">
        <f>IFERROR(VLOOKUP(Table1[[#This Row],[Ticker]],[1]!Table2[[Symbol]:[Industry]],2,FALSE),"-")</f>
        <v>Services</v>
      </c>
      <c r="D157" t="s">
        <v>393</v>
      </c>
      <c r="E157">
        <v>59759.589651839997</v>
      </c>
      <c r="F157">
        <v>980.8</v>
      </c>
      <c r="G157">
        <v>14.1495726305416</v>
      </c>
      <c r="H157">
        <v>-1.7283349106549499</v>
      </c>
      <c r="I157">
        <v>-7.8974301624172298</v>
      </c>
      <c r="J157">
        <v>-0.83957186742936696</v>
      </c>
      <c r="K157">
        <v>1031.34318513413</v>
      </c>
      <c r="L157">
        <v>942.38389965374995</v>
      </c>
      <c r="M157">
        <v>32.589506583333197</v>
      </c>
      <c r="N157">
        <v>0.68986794659871897</v>
      </c>
      <c r="O157">
        <v>20.309951060358799</v>
      </c>
      <c r="P157">
        <v>51.850131599318701</v>
      </c>
      <c r="Q157">
        <v>2.5376933447131999E-2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Row],[Ticker]],[1]!Table2[[Symbol]:[Industry]],2,FALSE),"-")</f>
        <v>Automobile and Auto Components</v>
      </c>
      <c r="D158" t="s">
        <v>396</v>
      </c>
      <c r="E158">
        <v>59134.761835049998</v>
      </c>
      <c r="F158">
        <v>3058.95</v>
      </c>
      <c r="G158">
        <v>5.7738644487891904</v>
      </c>
      <c r="H158">
        <v>-1.21649420726562</v>
      </c>
      <c r="I158">
        <v>21.275221558670498</v>
      </c>
      <c r="J158">
        <v>-3.5351443607767101</v>
      </c>
      <c r="K158">
        <v>3108.0906527653801</v>
      </c>
      <c r="L158">
        <v>2741.6352783984498</v>
      </c>
      <c r="M158">
        <v>32.411137541030499</v>
      </c>
      <c r="N158">
        <v>0.75428735895866905</v>
      </c>
      <c r="O158">
        <v>10.3319766586573</v>
      </c>
      <c r="P158">
        <v>39.436138207676102</v>
      </c>
      <c r="Q158">
        <v>7.6359222873330001E-3</v>
      </c>
    </row>
    <row r="159" spans="1:17" x14ac:dyDescent="0.3">
      <c r="A159" t="s">
        <v>397</v>
      </c>
      <c r="B159" t="s">
        <v>398</v>
      </c>
      <c r="C159" t="str">
        <f>IFERROR(VLOOKUP(Table1[[#This Row],[Ticker]],[1]!Table2[[Symbol]:[Industry]],2,FALSE),"-")</f>
        <v>Financial Services</v>
      </c>
      <c r="D159" t="s">
        <v>124</v>
      </c>
      <c r="E159">
        <v>58495.517999999996</v>
      </c>
      <c r="F159">
        <v>292.2</v>
      </c>
      <c r="G159">
        <v>311.02734202300002</v>
      </c>
      <c r="H159">
        <v>-14.9357513357358</v>
      </c>
      <c r="I159">
        <v>34.123182432411298</v>
      </c>
      <c r="J159">
        <v>-1.7500915918964299</v>
      </c>
      <c r="K159">
        <v>291.72266148378299</v>
      </c>
      <c r="L159">
        <v>211.43245274985699</v>
      </c>
      <c r="M159">
        <v>38.055379452011898</v>
      </c>
      <c r="N159">
        <v>0.43914599107533497</v>
      </c>
      <c r="O159">
        <v>21.047227926078001</v>
      </c>
      <c r="P159">
        <v>353.02325581395303</v>
      </c>
      <c r="Q159">
        <v>0.183587929944655</v>
      </c>
    </row>
    <row r="160" spans="1:17" x14ac:dyDescent="0.3">
      <c r="A160" t="s">
        <v>399</v>
      </c>
      <c r="B160" t="s">
        <v>400</v>
      </c>
      <c r="C160" t="str">
        <f>IFERROR(VLOOKUP(Table1[[#This Row],[Ticker]],[1]!Table2[[Symbol]:[Industry]],2,FALSE),"-")</f>
        <v>Automobile and Auto Components</v>
      </c>
      <c r="D160" t="s">
        <v>396</v>
      </c>
      <c r="E160">
        <v>58066.209807309999</v>
      </c>
      <c r="F160">
        <v>136911.70000000001</v>
      </c>
      <c r="G160">
        <v>4.5381194594556202</v>
      </c>
      <c r="H160">
        <v>8.2295177879927994</v>
      </c>
      <c r="I160">
        <v>-11.992540477496201</v>
      </c>
      <c r="J160">
        <v>1.1516575053934499</v>
      </c>
      <c r="K160">
        <v>132934.21781388699</v>
      </c>
      <c r="L160">
        <v>126950.344107878</v>
      </c>
      <c r="M160">
        <v>50.504479230251498</v>
      </c>
      <c r="N160">
        <v>1.2783431387917801</v>
      </c>
      <c r="O160">
        <v>10.615089871793201</v>
      </c>
      <c r="P160">
        <v>30.632209680651101</v>
      </c>
      <c r="Q160">
        <v>5.3814530937058E-2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Row],[Ticker]],[1]!Table2[[Symbol]:[Industry]],2,FALSE),"-")</f>
        <v>Healthcare</v>
      </c>
      <c r="D161" t="s">
        <v>54</v>
      </c>
      <c r="E161">
        <v>57859.511922780002</v>
      </c>
      <c r="F161">
        <v>27228.9</v>
      </c>
      <c r="G161">
        <v>-9.4655105760022007</v>
      </c>
      <c r="H161">
        <v>-1.9467882359300599</v>
      </c>
      <c r="I161">
        <v>-14.9110831663667</v>
      </c>
      <c r="J161">
        <v>-1.9634762229355001</v>
      </c>
      <c r="K161">
        <v>27616.677704910999</v>
      </c>
      <c r="L161">
        <v>26169.273607639901</v>
      </c>
      <c r="M161">
        <v>34.165123666438603</v>
      </c>
      <c r="N161">
        <v>1.28132655262388</v>
      </c>
      <c r="O161">
        <v>8.8510736753963393</v>
      </c>
      <c r="P161">
        <v>23.7677272727272</v>
      </c>
      <c r="Q161">
        <v>1.3047945408809001E-2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Row],[Ticker]],[1]!Table2[[Symbol]:[Industry]],2,FALSE),"-")</f>
        <v>Automobile and Auto Components</v>
      </c>
      <c r="D162" t="s">
        <v>204</v>
      </c>
      <c r="E162">
        <v>57772.3660839</v>
      </c>
      <c r="F162">
        <v>1006.2</v>
      </c>
      <c r="G162">
        <v>46.954875132311201</v>
      </c>
      <c r="H162">
        <v>-13.299082902931</v>
      </c>
      <c r="I162">
        <v>45.351425312750997</v>
      </c>
      <c r="J162">
        <v>-2.45319321514227</v>
      </c>
      <c r="K162">
        <v>984.18363846144996</v>
      </c>
      <c r="L162">
        <v>802.23651279832097</v>
      </c>
      <c r="M162">
        <v>47.760091871315701</v>
      </c>
      <c r="N162">
        <v>0.69010002769156198</v>
      </c>
      <c r="O162">
        <v>19.986086265156001</v>
      </c>
      <c r="P162">
        <v>83.412322274881504</v>
      </c>
      <c r="Q162">
        <v>0.11716909829180901</v>
      </c>
    </row>
    <row r="163" spans="1:17" hidden="1" x14ac:dyDescent="0.3">
      <c r="A163" t="s">
        <v>405</v>
      </c>
      <c r="B163" t="s">
        <v>406</v>
      </c>
      <c r="C163" t="str">
        <f>IFERROR(VLOOKUP(Table1[[#This Row],[Ticker]],[1]!Table2[[Symbol]:[Industry]],2,FALSE),"-")</f>
        <v>-</v>
      </c>
      <c r="D163" t="s">
        <v>27</v>
      </c>
      <c r="E163">
        <v>56582.5</v>
      </c>
      <c r="F163">
        <v>1131.6500000000001</v>
      </c>
      <c r="G163">
        <v>15.0251423674049</v>
      </c>
      <c r="H163">
        <v>5.2263253887964396</v>
      </c>
      <c r="I163">
        <v>27.2756729765897</v>
      </c>
      <c r="J163">
        <v>-0.40217453148490201</v>
      </c>
      <c r="K163">
        <v>1084.5592137763001</v>
      </c>
      <c r="M163">
        <v>50.670962713315198</v>
      </c>
      <c r="N163">
        <v>0.512050054123809</v>
      </c>
      <c r="O163">
        <v>20.938452701807002</v>
      </c>
      <c r="P163">
        <v>49.887417218543</v>
      </c>
    </row>
    <row r="164" spans="1:17" x14ac:dyDescent="0.3">
      <c r="A164" t="s">
        <v>407</v>
      </c>
      <c r="B164" t="s">
        <v>408</v>
      </c>
      <c r="C164" t="str">
        <f>IFERROR(VLOOKUP(Table1[[#This Row],[Ticker]],[1]!Table2[[Symbol]:[Industry]],2,FALSE),"-")</f>
        <v>Consumer Durables</v>
      </c>
      <c r="D164" t="s">
        <v>95</v>
      </c>
      <c r="E164">
        <v>55529.449884239999</v>
      </c>
      <c r="F164">
        <v>538.79999999999995</v>
      </c>
      <c r="G164">
        <v>170.95333856994</v>
      </c>
      <c r="H164">
        <v>8.0624734878325395</v>
      </c>
      <c r="I164">
        <v>38.656491488194497</v>
      </c>
      <c r="J164">
        <v>-4.3916373638400596</v>
      </c>
      <c r="K164">
        <v>500.45137487810803</v>
      </c>
      <c r="L164">
        <v>396.47485571053699</v>
      </c>
      <c r="M164">
        <v>42.075886169582098</v>
      </c>
      <c r="N164">
        <v>0.78209270158081901</v>
      </c>
      <c r="O164">
        <v>17.594654788418701</v>
      </c>
      <c r="P164">
        <v>203.29299183788299</v>
      </c>
      <c r="Q164">
        <v>0.22182047500084101</v>
      </c>
    </row>
    <row r="165" spans="1:17" x14ac:dyDescent="0.3">
      <c r="A165" t="s">
        <v>409</v>
      </c>
      <c r="B165" t="s">
        <v>410</v>
      </c>
      <c r="C165" t="str">
        <f>IFERROR(VLOOKUP(Table1[[#This Row],[Ticker]],[1]!Table2[[Symbol]:[Industry]],2,FALSE),"-")</f>
        <v>Fast Moving Consumer Goods</v>
      </c>
      <c r="D165" t="s">
        <v>179</v>
      </c>
      <c r="E165">
        <v>55241.193613759999</v>
      </c>
      <c r="F165">
        <v>17017.849999999999</v>
      </c>
      <c r="G165">
        <v>-14.2295654956395</v>
      </c>
      <c r="H165">
        <v>1.0016760318317</v>
      </c>
      <c r="I165">
        <v>-9.0556563239553007</v>
      </c>
      <c r="J165">
        <v>2.63126032864422</v>
      </c>
      <c r="K165">
        <v>16725.045187080799</v>
      </c>
      <c r="L165">
        <v>16417.199809598598</v>
      </c>
      <c r="M165">
        <v>51.322277777754699</v>
      </c>
      <c r="N165">
        <v>0.96813373664000002</v>
      </c>
      <c r="O165">
        <v>13.116521769788701</v>
      </c>
      <c r="P165">
        <v>12.287907730171399</v>
      </c>
      <c r="Q165">
        <v>-1.1889109007151E-2</v>
      </c>
    </row>
    <row r="166" spans="1:17" x14ac:dyDescent="0.3">
      <c r="A166" t="s">
        <v>411</v>
      </c>
      <c r="B166" t="s">
        <v>412</v>
      </c>
      <c r="C166" t="str">
        <f>IFERROR(VLOOKUP(Table1[[#This Row],[Ticker]],[1]!Table2[[Symbol]:[Industry]],2,FALSE),"-")</f>
        <v>Financial Services</v>
      </c>
      <c r="D166" t="s">
        <v>413</v>
      </c>
      <c r="E166">
        <v>55116.301985459999</v>
      </c>
      <c r="F166">
        <v>211.8</v>
      </c>
      <c r="G166">
        <v>-10.643437937740901</v>
      </c>
      <c r="H166">
        <v>-9.0088796344761608</v>
      </c>
      <c r="I166">
        <v>0.85220697853073202</v>
      </c>
      <c r="J166">
        <v>-0.60613429789426299</v>
      </c>
      <c r="K166">
        <v>221.361996113462</v>
      </c>
      <c r="L166">
        <v>202.70354659386999</v>
      </c>
      <c r="M166">
        <v>42.098608368951901</v>
      </c>
      <c r="N166">
        <v>0.97356226368277998</v>
      </c>
      <c r="O166">
        <v>16.572237960339901</v>
      </c>
      <c r="P166">
        <v>36.645161290322498</v>
      </c>
      <c r="Q166">
        <v>6.1276804587268002E-2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Row],[Ticker]],[1]!Table2[[Symbol]:[Industry]],2,FALSE),"-")</f>
        <v>Oil Gas &amp; Consumable Fuels</v>
      </c>
      <c r="D167" t="s">
        <v>416</v>
      </c>
      <c r="E167">
        <v>55005.003226959998</v>
      </c>
      <c r="F167">
        <v>366.7</v>
      </c>
      <c r="G167">
        <v>34.249667916695103</v>
      </c>
      <c r="H167">
        <v>7.8379029709659296</v>
      </c>
      <c r="I167">
        <v>23.872079347546499</v>
      </c>
      <c r="J167">
        <v>1.0463264797509599</v>
      </c>
      <c r="K167">
        <v>338.59977498314299</v>
      </c>
      <c r="L167">
        <v>290.148079570687</v>
      </c>
      <c r="M167">
        <v>62.198263881133499</v>
      </c>
      <c r="N167">
        <v>0.83563616921697803</v>
      </c>
      <c r="O167">
        <v>3.0679029179165398</v>
      </c>
      <c r="P167">
        <v>91.288471570161704</v>
      </c>
      <c r="Q167">
        <v>5.6948429417813001E-2</v>
      </c>
    </row>
    <row r="168" spans="1:17" x14ac:dyDescent="0.3">
      <c r="A168" t="s">
        <v>417</v>
      </c>
      <c r="B168" t="s">
        <v>418</v>
      </c>
      <c r="C168" t="str">
        <f>IFERROR(VLOOKUP(Table1[[#This Row],[Ticker]],[1]!Table2[[Symbol]:[Industry]],2,FALSE),"-")</f>
        <v>Consumer Services</v>
      </c>
      <c r="D168" t="s">
        <v>419</v>
      </c>
      <c r="E168">
        <v>54869.145433388003</v>
      </c>
      <c r="F168">
        <v>192.04</v>
      </c>
      <c r="G168">
        <v>6.8333891631639299</v>
      </c>
      <c r="H168">
        <v>7.02834048702901</v>
      </c>
      <c r="I168">
        <v>16.031443211518901</v>
      </c>
      <c r="J168">
        <v>1.2007930093691399</v>
      </c>
      <c r="K168">
        <v>180.405237152756</v>
      </c>
      <c r="L168">
        <v>169.145584863415</v>
      </c>
      <c r="M168">
        <v>55.864395731599799</v>
      </c>
      <c r="N168">
        <v>2.06898798166866</v>
      </c>
      <c r="O168">
        <v>6.4569881274734398</v>
      </c>
      <c r="P168">
        <v>47.609531129899999</v>
      </c>
      <c r="Q168">
        <v>-8.0528677478909003E-2</v>
      </c>
    </row>
    <row r="169" spans="1:17" x14ac:dyDescent="0.3">
      <c r="A169" t="s">
        <v>420</v>
      </c>
      <c r="B169" t="s">
        <v>421</v>
      </c>
      <c r="C169" t="str">
        <f>IFERROR(VLOOKUP(Table1[[#This Row],[Ticker]],[1]!Table2[[Symbol]:[Industry]],2,FALSE),"-")</f>
        <v>Power</v>
      </c>
      <c r="D169" t="s">
        <v>101</v>
      </c>
      <c r="E169">
        <v>54749.9063781</v>
      </c>
      <c r="F169">
        <v>139.32</v>
      </c>
      <c r="G169">
        <v>131.280861477168</v>
      </c>
      <c r="H169">
        <v>-3.28824810723754</v>
      </c>
      <c r="I169">
        <v>-12.742458091731301</v>
      </c>
      <c r="J169">
        <v>-1.6048543695055</v>
      </c>
      <c r="K169">
        <v>139.97595626014601</v>
      </c>
      <c r="L169">
        <v>117.454490533157</v>
      </c>
      <c r="M169">
        <v>40.966925215502101</v>
      </c>
      <c r="N169">
        <v>0.95180902975603199</v>
      </c>
      <c r="O169">
        <v>22.380132070054501</v>
      </c>
      <c r="P169">
        <v>164.113744075829</v>
      </c>
      <c r="Q169">
        <v>0.186425246412393</v>
      </c>
    </row>
    <row r="170" spans="1:17" x14ac:dyDescent="0.3">
      <c r="A170" t="s">
        <v>422</v>
      </c>
      <c r="B170" t="s">
        <v>423</v>
      </c>
      <c r="C170" t="str">
        <f>IFERROR(VLOOKUP(Table1[[#This Row],[Ticker]],[1]!Table2[[Symbol]:[Industry]],2,FALSE),"-")</f>
        <v>Metals &amp; Mining</v>
      </c>
      <c r="D170" t="s">
        <v>136</v>
      </c>
      <c r="E170">
        <v>54737.814237300001</v>
      </c>
      <c r="F170">
        <v>664.75</v>
      </c>
      <c r="G170">
        <v>45.721184049503897</v>
      </c>
      <c r="H170">
        <v>-19.2186157492673</v>
      </c>
      <c r="I170">
        <v>-2.4164314625844101</v>
      </c>
      <c r="J170">
        <v>-7.4807798883625898</v>
      </c>
      <c r="K170">
        <v>746.28206304074399</v>
      </c>
      <c r="L170">
        <v>652.99363283618004</v>
      </c>
      <c r="M170">
        <v>25.247173936518301</v>
      </c>
      <c r="N170">
        <v>0.545416601474638</v>
      </c>
      <c r="O170">
        <v>27.5667544189544</v>
      </c>
      <c r="P170">
        <v>71.327319587628807</v>
      </c>
      <c r="Q170">
        <v>0.155951438775114</v>
      </c>
    </row>
    <row r="171" spans="1:17" x14ac:dyDescent="0.3">
      <c r="A171" t="s">
        <v>424</v>
      </c>
      <c r="B171" t="s">
        <v>425</v>
      </c>
      <c r="C171" t="str">
        <f>IFERROR(VLOOKUP(Table1[[#This Row],[Ticker]],[1]!Table2[[Symbol]:[Industry]],2,FALSE),"-")</f>
        <v>Capital Goods</v>
      </c>
      <c r="D171" t="s">
        <v>426</v>
      </c>
      <c r="E171">
        <v>54567.547473215003</v>
      </c>
      <c r="F171">
        <v>2031.35</v>
      </c>
      <c r="G171">
        <v>-21.3843297818431</v>
      </c>
      <c r="H171">
        <v>-10.593259148530001</v>
      </c>
      <c r="I171">
        <v>-2.2098440534936401</v>
      </c>
      <c r="J171">
        <v>-1.7156701287726299</v>
      </c>
      <c r="K171">
        <v>2200.4490654789101</v>
      </c>
      <c r="L171">
        <v>2059.8126308885398</v>
      </c>
      <c r="M171">
        <v>19.948066576228999</v>
      </c>
      <c r="N171">
        <v>0.60621634987209005</v>
      </c>
      <c r="O171">
        <v>20.806360302262</v>
      </c>
      <c r="P171">
        <v>16.744252873563202</v>
      </c>
      <c r="Q171">
        <v>9.3691080397089992E-3</v>
      </c>
    </row>
    <row r="172" spans="1:17" x14ac:dyDescent="0.3">
      <c r="A172" t="s">
        <v>427</v>
      </c>
      <c r="B172" t="s">
        <v>428</v>
      </c>
      <c r="C172" t="str">
        <f>IFERROR(VLOOKUP(Table1[[#This Row],[Ticker]],[1]!Table2[[Symbol]:[Industry]],2,FALSE),"-")</f>
        <v>Financial Services</v>
      </c>
      <c r="D172" t="s">
        <v>24</v>
      </c>
      <c r="E172">
        <v>54490.670716679997</v>
      </c>
      <c r="F172">
        <v>72.86</v>
      </c>
      <c r="G172">
        <v>-41.463289215889198</v>
      </c>
      <c r="H172">
        <v>-9.7337506015214696</v>
      </c>
      <c r="I172">
        <v>-22.1934785334027</v>
      </c>
      <c r="J172">
        <v>-1.74180366200513</v>
      </c>
      <c r="K172">
        <v>77.059270211548295</v>
      </c>
      <c r="L172">
        <v>79.342749907983602</v>
      </c>
      <c r="M172">
        <v>37.158351115853797</v>
      </c>
      <c r="N172">
        <v>0.91116576295449003</v>
      </c>
      <c r="O172">
        <v>38.210266264067997</v>
      </c>
      <c r="P172">
        <v>2.9096045197740201</v>
      </c>
      <c r="Q172">
        <v>4.1343743520332002E-2</v>
      </c>
    </row>
    <row r="173" spans="1:17" x14ac:dyDescent="0.3">
      <c r="A173" t="s">
        <v>429</v>
      </c>
      <c r="B173" t="s">
        <v>430</v>
      </c>
      <c r="C173" t="str">
        <f>IFERROR(VLOOKUP(Table1[[#This Row],[Ticker]],[1]!Table2[[Symbol]:[Industry]],2,FALSE),"-")</f>
        <v>Financial Services</v>
      </c>
      <c r="D173" t="s">
        <v>32</v>
      </c>
      <c r="E173">
        <v>54153.984266070001</v>
      </c>
      <c r="F173">
        <v>118.95</v>
      </c>
      <c r="G173">
        <v>11.437700259121801</v>
      </c>
      <c r="H173">
        <v>-2.8525155327349001</v>
      </c>
      <c r="I173">
        <v>-25.2006580205822</v>
      </c>
      <c r="J173">
        <v>-4.4090657880359698</v>
      </c>
      <c r="K173">
        <v>123.661968837575</v>
      </c>
      <c r="L173">
        <v>121.236522738411</v>
      </c>
      <c r="M173">
        <v>35.632534882095698</v>
      </c>
      <c r="N173">
        <v>0.79181186710295803</v>
      </c>
      <c r="O173">
        <v>32.786885245901601</v>
      </c>
      <c r="P173">
        <v>39.776733254994099</v>
      </c>
      <c r="Q173">
        <v>5.2629020084599999E-2</v>
      </c>
    </row>
    <row r="174" spans="1:17" x14ac:dyDescent="0.3">
      <c r="A174" t="s">
        <v>431</v>
      </c>
      <c r="B174" t="s">
        <v>432</v>
      </c>
      <c r="C174" t="str">
        <f>IFERROR(VLOOKUP(Table1[[#This Row],[Ticker]],[1]!Table2[[Symbol]:[Industry]],2,FALSE),"-")</f>
        <v>Telecommunication</v>
      </c>
      <c r="D174" t="s">
        <v>27</v>
      </c>
      <c r="E174">
        <v>53793.75</v>
      </c>
      <c r="F174">
        <v>1887.5</v>
      </c>
      <c r="G174">
        <v>-14.4392912605937</v>
      </c>
      <c r="H174">
        <v>0.27657475249066699</v>
      </c>
      <c r="I174">
        <v>-4.6747756342347602</v>
      </c>
      <c r="J174">
        <v>-3.4815687223971801</v>
      </c>
      <c r="K174">
        <v>1859.5614991559401</v>
      </c>
      <c r="L174">
        <v>1792.0692634447901</v>
      </c>
      <c r="M174">
        <v>51.462213484381103</v>
      </c>
      <c r="N174">
        <v>1.36002637240743</v>
      </c>
      <c r="O174">
        <v>10.445033112582699</v>
      </c>
      <c r="P174">
        <v>22.2949332642218</v>
      </c>
      <c r="Q174">
        <v>6.1228876091920003E-3</v>
      </c>
    </row>
    <row r="175" spans="1:17" x14ac:dyDescent="0.3">
      <c r="A175" t="s">
        <v>433</v>
      </c>
      <c r="B175" t="s">
        <v>434</v>
      </c>
      <c r="C175" t="str">
        <f>IFERROR(VLOOKUP(Table1[[#This Row],[Ticker]],[1]!Table2[[Symbol]:[Industry]],2,FALSE),"-")</f>
        <v>Metals &amp; Mining</v>
      </c>
      <c r="D175" t="s">
        <v>136</v>
      </c>
      <c r="E175">
        <v>53428.344613214998</v>
      </c>
      <c r="F175">
        <v>129.35</v>
      </c>
      <c r="G175">
        <v>15.0429838644054</v>
      </c>
      <c r="H175">
        <v>-11.8828295824945</v>
      </c>
      <c r="I175">
        <v>-15.0846834601632</v>
      </c>
      <c r="J175">
        <v>-4.6673703948997298</v>
      </c>
      <c r="K175">
        <v>147.38210789940399</v>
      </c>
      <c r="L175">
        <v>133.733182814608</v>
      </c>
      <c r="M175">
        <v>28.763325891412801</v>
      </c>
      <c r="N175">
        <v>0.96770093406832502</v>
      </c>
      <c r="O175">
        <v>35.5624275222265</v>
      </c>
      <c r="P175">
        <v>58.129584352078197</v>
      </c>
      <c r="Q175">
        <v>-3.1245639189810999E-2</v>
      </c>
    </row>
    <row r="176" spans="1:17" x14ac:dyDescent="0.3">
      <c r="A176" t="s">
        <v>435</v>
      </c>
      <c r="B176" t="s">
        <v>436</v>
      </c>
      <c r="C176" t="str">
        <f>IFERROR(VLOOKUP(Table1[[#This Row],[Ticker]],[1]!Table2[[Symbol]:[Industry]],2,FALSE),"-")</f>
        <v>Capital Goods</v>
      </c>
      <c r="D176" t="s">
        <v>92</v>
      </c>
      <c r="E176">
        <v>52566.895312499997</v>
      </c>
      <c r="F176">
        <v>1434.05</v>
      </c>
      <c r="G176">
        <v>126.853443268494</v>
      </c>
      <c r="H176">
        <v>-16.8924755765699</v>
      </c>
      <c r="I176">
        <v>44.130608466595099</v>
      </c>
      <c r="J176">
        <v>0.82895660743848198</v>
      </c>
      <c r="K176">
        <v>1440.58405083651</v>
      </c>
      <c r="L176">
        <v>1092.7077302008499</v>
      </c>
      <c r="M176">
        <v>49.092928636351601</v>
      </c>
      <c r="N176">
        <v>0.384980001641547</v>
      </c>
      <c r="O176">
        <v>25.149053380286599</v>
      </c>
      <c r="P176">
        <v>218.67777777777701</v>
      </c>
      <c r="Q176">
        <v>0.19952929866854899</v>
      </c>
    </row>
    <row r="177" spans="1:17" x14ac:dyDescent="0.3">
      <c r="A177" t="s">
        <v>437</v>
      </c>
      <c r="B177" t="s">
        <v>438</v>
      </c>
      <c r="C177" t="str">
        <f>IFERROR(VLOOKUP(Table1[[#This Row],[Ticker]],[1]!Table2[[Symbol]:[Industry]],2,FALSE),"-")</f>
        <v>Financial Services</v>
      </c>
      <c r="D177" t="s">
        <v>32</v>
      </c>
      <c r="E177">
        <v>51851.251227335997</v>
      </c>
      <c r="F177">
        <v>59.73</v>
      </c>
      <c r="G177">
        <v>67.324452395873905</v>
      </c>
      <c r="H177">
        <v>-3.10323559910172</v>
      </c>
      <c r="I177">
        <v>-24.029089393131201</v>
      </c>
      <c r="J177">
        <v>-2.13911462490272</v>
      </c>
      <c r="K177">
        <v>62.735587879397301</v>
      </c>
      <c r="L177">
        <v>57.262251691508197</v>
      </c>
      <c r="M177">
        <v>33.322293631736102</v>
      </c>
      <c r="N177">
        <v>0.58805939027535803</v>
      </c>
      <c r="O177">
        <v>28.746023773648002</v>
      </c>
      <c r="P177">
        <v>94.243902439024296</v>
      </c>
      <c r="Q177">
        <v>0.10613604067950901</v>
      </c>
    </row>
    <row r="178" spans="1:17" x14ac:dyDescent="0.3">
      <c r="A178" t="s">
        <v>439</v>
      </c>
      <c r="B178" t="s">
        <v>440</v>
      </c>
      <c r="C178" t="str">
        <f>IFERROR(VLOOKUP(Table1[[#This Row],[Ticker]],[1]!Table2[[Symbol]:[Industry]],2,FALSE),"-")</f>
        <v>Information Technology</v>
      </c>
      <c r="D178" t="s">
        <v>304</v>
      </c>
      <c r="E178">
        <v>51823.553834519997</v>
      </c>
      <c r="F178">
        <v>4896.8999999999996</v>
      </c>
      <c r="G178">
        <v>-9.8857940852739006</v>
      </c>
      <c r="H178">
        <v>-4.6999096128098996</v>
      </c>
      <c r="I178">
        <v>-23.885363423818699</v>
      </c>
      <c r="J178">
        <v>-2.2589038278795099</v>
      </c>
      <c r="K178">
        <v>4973.0783690574399</v>
      </c>
      <c r="L178">
        <v>4880.7184867462001</v>
      </c>
      <c r="M178">
        <v>34.339505925970897</v>
      </c>
      <c r="N178">
        <v>0.60072786173779702</v>
      </c>
      <c r="O178">
        <v>19.9401662276134</v>
      </c>
      <c r="P178">
        <v>19.117003162247599</v>
      </c>
      <c r="Q178">
        <v>8.5776766398469994E-3</v>
      </c>
    </row>
    <row r="179" spans="1:17" x14ac:dyDescent="0.3">
      <c r="A179" t="s">
        <v>441</v>
      </c>
      <c r="B179" t="s">
        <v>442</v>
      </c>
      <c r="C179" t="str">
        <f>IFERROR(VLOOKUP(Table1[[#This Row],[Ticker]],[1]!Table2[[Symbol]:[Industry]],2,FALSE),"-")</f>
        <v>Information Technology</v>
      </c>
      <c r="D179" t="s">
        <v>21</v>
      </c>
      <c r="E179">
        <v>51441.924434150002</v>
      </c>
      <c r="F179">
        <v>2720.5</v>
      </c>
      <c r="G179">
        <v>-9.0033967004027602</v>
      </c>
      <c r="H179">
        <v>1.3531746858348499</v>
      </c>
      <c r="I179">
        <v>-6.8003181603884002</v>
      </c>
      <c r="J179">
        <v>-5.7578292430474498</v>
      </c>
      <c r="K179">
        <v>2643.2432423692799</v>
      </c>
      <c r="L179">
        <v>2477.6232819577399</v>
      </c>
      <c r="M179">
        <v>45.9859149269911</v>
      </c>
      <c r="N179">
        <v>0.71823127679092202</v>
      </c>
      <c r="O179">
        <v>13.249402683330199</v>
      </c>
      <c r="P179">
        <v>31.482286984679298</v>
      </c>
      <c r="Q179">
        <v>-3.9954221544924E-2</v>
      </c>
    </row>
    <row r="180" spans="1:17" x14ac:dyDescent="0.3">
      <c r="A180" t="s">
        <v>443</v>
      </c>
      <c r="B180" t="s">
        <v>444</v>
      </c>
      <c r="C180" t="str">
        <f>IFERROR(VLOOKUP(Table1[[#This Row],[Ticker]],[1]!Table2[[Symbol]:[Industry]],2,FALSE),"-")</f>
        <v>Fast Moving Consumer Goods</v>
      </c>
      <c r="D180" t="s">
        <v>248</v>
      </c>
      <c r="E180">
        <v>51438.699712205002</v>
      </c>
      <c r="F180">
        <v>1945.45</v>
      </c>
      <c r="G180">
        <v>1.453407290708</v>
      </c>
      <c r="H180">
        <v>-7.6654598950434503</v>
      </c>
      <c r="I180">
        <v>-2.37246046887268</v>
      </c>
      <c r="J180">
        <v>-0.44812086630619702</v>
      </c>
      <c r="K180">
        <v>2000.52015361133</v>
      </c>
      <c r="L180">
        <v>1851.7118912953399</v>
      </c>
      <c r="M180">
        <v>33.412364886248199</v>
      </c>
      <c r="N180">
        <v>1.43096843134299</v>
      </c>
      <c r="O180">
        <v>12.1822714539052</v>
      </c>
      <c r="P180">
        <v>30.378983346178298</v>
      </c>
      <c r="Q180">
        <v>9.8048689047459999E-3</v>
      </c>
    </row>
    <row r="181" spans="1:17" x14ac:dyDescent="0.3">
      <c r="A181" t="s">
        <v>445</v>
      </c>
      <c r="B181" t="s">
        <v>446</v>
      </c>
      <c r="C181" t="str">
        <f>IFERROR(VLOOKUP(Table1[[#This Row],[Ticker]],[1]!Table2[[Symbol]:[Industry]],2,FALSE),"-")</f>
        <v>Fast Moving Consumer Goods</v>
      </c>
      <c r="D181" t="s">
        <v>119</v>
      </c>
      <c r="E181">
        <v>50057.121471575003</v>
      </c>
      <c r="F181">
        <v>385.15</v>
      </c>
      <c r="G181">
        <v>-22.266738014931601</v>
      </c>
      <c r="H181">
        <v>14.1374542972758</v>
      </c>
      <c r="I181">
        <v>-0.21346180857087099</v>
      </c>
      <c r="J181">
        <v>13.2187558863448</v>
      </c>
      <c r="K181">
        <v>346.71411441887301</v>
      </c>
      <c r="L181">
        <v>355.80342451949002</v>
      </c>
      <c r="M181">
        <v>70.261361901470707</v>
      </c>
      <c r="N181">
        <v>3.4346594792223701</v>
      </c>
      <c r="O181">
        <v>6.5818512267947504</v>
      </c>
      <c r="P181">
        <v>34.762071378586398</v>
      </c>
      <c r="Q181">
        <v>4.6840015069460001E-3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Row],[Ticker]],[1]!Table2[[Symbol]:[Industry]],2,FALSE),"-")</f>
        <v>Chemicals</v>
      </c>
      <c r="D182" t="s">
        <v>380</v>
      </c>
      <c r="E182">
        <v>49879.563065230002</v>
      </c>
      <c r="F182">
        <v>1693.7</v>
      </c>
      <c r="G182">
        <v>35.244207180043503</v>
      </c>
      <c r="H182">
        <v>0.79017862783069603</v>
      </c>
      <c r="I182">
        <v>43.875204048383203</v>
      </c>
      <c r="J182">
        <v>2.4063176007396598</v>
      </c>
      <c r="K182">
        <v>1540.6298799692399</v>
      </c>
      <c r="L182">
        <v>1297.0903121602801</v>
      </c>
      <c r="M182">
        <v>71.221700349271103</v>
      </c>
      <c r="N182">
        <v>1.1375623027155399</v>
      </c>
      <c r="O182">
        <v>0.60813603353604395</v>
      </c>
      <c r="P182">
        <v>66.203817280800706</v>
      </c>
      <c r="Q182">
        <v>9.0649763050449E-2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Row],[Ticker]],[1]!Table2[[Symbol]:[Industry]],2,FALSE),"-")</f>
        <v>Capital Goods</v>
      </c>
      <c r="D183" t="s">
        <v>270</v>
      </c>
      <c r="E183">
        <v>49062.499526759901</v>
      </c>
      <c r="F183">
        <v>4356.3999999999996</v>
      </c>
      <c r="G183">
        <v>46.205330447440502</v>
      </c>
      <c r="H183">
        <v>-22.981567565571201</v>
      </c>
      <c r="I183">
        <v>18.166703131985699</v>
      </c>
      <c r="J183">
        <v>-13.723159285764201</v>
      </c>
      <c r="K183">
        <v>4948.9685552668197</v>
      </c>
      <c r="L183">
        <v>4180.9389802346504</v>
      </c>
      <c r="M183">
        <v>16.654206267042799</v>
      </c>
      <c r="N183">
        <v>0.37985303006468801</v>
      </c>
      <c r="O183">
        <v>34.054494536773497</v>
      </c>
      <c r="P183">
        <v>74.238576142385696</v>
      </c>
      <c r="Q183">
        <v>0.12464079335602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Row],[Ticker]],[1]!Table2[[Symbol]:[Industry]],2,FALSE),"-")</f>
        <v>Healthcare</v>
      </c>
      <c r="D184" t="s">
        <v>54</v>
      </c>
      <c r="E184">
        <v>48705.081805169997</v>
      </c>
      <c r="F184">
        <v>2875.05</v>
      </c>
      <c r="G184">
        <v>76.471693297719597</v>
      </c>
      <c r="H184">
        <v>13.1174163463177</v>
      </c>
      <c r="I184">
        <v>8.7987404083379097</v>
      </c>
      <c r="J184">
        <v>7.1439944034511402</v>
      </c>
      <c r="K184">
        <v>2601.6672649215302</v>
      </c>
      <c r="L184">
        <v>2188.99579262221</v>
      </c>
      <c r="M184">
        <v>74.921594148345804</v>
      </c>
      <c r="N184">
        <v>0.72977442714755603</v>
      </c>
      <c r="O184">
        <v>2.25909114624092</v>
      </c>
      <c r="P184">
        <v>107.57734377820201</v>
      </c>
      <c r="Q184">
        <v>5.8802011638790001E-2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Row],[Ticker]],[1]!Table2[[Symbol]:[Industry]],2,FALSE),"-")</f>
        <v>Financial Services</v>
      </c>
      <c r="D185" t="s">
        <v>24</v>
      </c>
      <c r="E185">
        <v>48386.383682252002</v>
      </c>
      <c r="F185">
        <v>197.56</v>
      </c>
      <c r="G185">
        <v>22.657776204309201</v>
      </c>
      <c r="H185">
        <v>3.1215212817676501</v>
      </c>
      <c r="I185">
        <v>22.2535171321672</v>
      </c>
      <c r="J185">
        <v>-0.47953526620832199</v>
      </c>
      <c r="K185">
        <v>185.565053649037</v>
      </c>
      <c r="L185">
        <v>163.58207256076301</v>
      </c>
      <c r="M185">
        <v>56.099579675712597</v>
      </c>
      <c r="N185">
        <v>0.846754023274359</v>
      </c>
      <c r="O185">
        <v>3.84187082405345</v>
      </c>
      <c r="P185">
        <v>51.386973180076602</v>
      </c>
      <c r="Q185">
        <v>0.10922009608066099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Row],[Ticker]],[1]!Table2[[Symbol]:[Industry]],2,FALSE),"-")</f>
        <v>Information Technology</v>
      </c>
      <c r="D186" t="s">
        <v>21</v>
      </c>
      <c r="E186">
        <v>47710.790500424999</v>
      </c>
      <c r="F186">
        <v>1758.25</v>
      </c>
      <c r="G186">
        <v>30.195818567003101</v>
      </c>
      <c r="H186">
        <v>-1.15075649506306</v>
      </c>
      <c r="I186">
        <v>-10.107912701254699</v>
      </c>
      <c r="J186">
        <v>-3.9782983855173901</v>
      </c>
      <c r="K186">
        <v>1692.07326900149</v>
      </c>
      <c r="L186">
        <v>1496.3303667724799</v>
      </c>
      <c r="M186">
        <v>48.461229408027798</v>
      </c>
      <c r="N186">
        <v>0.72792364750363803</v>
      </c>
      <c r="O186">
        <v>9.6942983079766698</v>
      </c>
      <c r="P186">
        <v>69.388246628131</v>
      </c>
      <c r="Q186">
        <v>0.18332998592717401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Row],[Ticker]],[1]!Table2[[Symbol]:[Industry]],2,FALSE),"-")</f>
        <v>Consumer Durables</v>
      </c>
      <c r="D187" t="s">
        <v>347</v>
      </c>
      <c r="E187">
        <v>47278.466074900003</v>
      </c>
      <c r="F187">
        <v>1428.85</v>
      </c>
      <c r="G187">
        <v>44.932706832002303</v>
      </c>
      <c r="H187">
        <v>-2.4369092289255598</v>
      </c>
      <c r="I187">
        <v>23.274073213063101</v>
      </c>
      <c r="J187">
        <v>-4.7869204517340602</v>
      </c>
      <c r="K187">
        <v>1451.42430240065</v>
      </c>
      <c r="L187">
        <v>1229.15175351373</v>
      </c>
      <c r="M187">
        <v>30.822842832089702</v>
      </c>
      <c r="N187">
        <v>0.78034661301429298</v>
      </c>
      <c r="O187">
        <v>9.1787101515204501</v>
      </c>
      <c r="P187">
        <v>79.910601863510394</v>
      </c>
      <c r="Q187">
        <v>2.4160636804696E-2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Row],[Ticker]],[1]!Table2[[Symbol]:[Industry]],2,FALSE),"-")</f>
        <v>Capital Goods</v>
      </c>
      <c r="D188" t="s">
        <v>153</v>
      </c>
      <c r="E188">
        <v>46665.614709000001</v>
      </c>
      <c r="F188">
        <v>11010.8</v>
      </c>
      <c r="G188">
        <v>127.828235360958</v>
      </c>
      <c r="H188">
        <v>-19.599946170173599</v>
      </c>
      <c r="I188">
        <v>65.995887279280893</v>
      </c>
      <c r="J188">
        <v>-7.77932082134814</v>
      </c>
      <c r="K188">
        <v>11409.0095423151</v>
      </c>
      <c r="L188">
        <v>8540.4903283742296</v>
      </c>
      <c r="M188">
        <v>35.743804956489598</v>
      </c>
      <c r="N188">
        <v>0.52383533656646397</v>
      </c>
      <c r="O188">
        <v>30.617212191666301</v>
      </c>
      <c r="P188">
        <v>182.62532405862501</v>
      </c>
      <c r="Q188">
        <v>0.17655415631142499</v>
      </c>
    </row>
    <row r="189" spans="1:17" x14ac:dyDescent="0.3">
      <c r="A189" t="s">
        <v>461</v>
      </c>
      <c r="B189" t="s">
        <v>462</v>
      </c>
      <c r="C189" t="str">
        <f>IFERROR(VLOOKUP(Table1[[#This Row],[Ticker]],[1]!Table2[[Symbol]:[Industry]],2,FALSE),"-")</f>
        <v>Financial Services</v>
      </c>
      <c r="D189" t="s">
        <v>57</v>
      </c>
      <c r="E189">
        <v>46525.002237674998</v>
      </c>
      <c r="F189">
        <v>625.95000000000005</v>
      </c>
      <c r="G189">
        <v>-36.865276539812498</v>
      </c>
      <c r="H189">
        <v>-2.38668234014456</v>
      </c>
      <c r="I189">
        <v>-8.2160579212280602</v>
      </c>
      <c r="J189">
        <v>-0.915312891235046</v>
      </c>
      <c r="K189">
        <v>644.34640981556595</v>
      </c>
      <c r="L189">
        <v>655.28548935913295</v>
      </c>
      <c r="M189">
        <v>32.716566058598403</v>
      </c>
      <c r="N189">
        <v>0.70670121980853196</v>
      </c>
      <c r="O189">
        <v>29.9464813483504</v>
      </c>
      <c r="P189">
        <v>13.048582264764301</v>
      </c>
      <c r="Q189">
        <v>-4.4852586194189997E-2</v>
      </c>
    </row>
    <row r="190" spans="1:17" x14ac:dyDescent="0.3">
      <c r="A190" t="s">
        <v>463</v>
      </c>
      <c r="B190" t="s">
        <v>464</v>
      </c>
      <c r="C190" t="str">
        <f>IFERROR(VLOOKUP(Table1[[#This Row],[Ticker]],[1]!Table2[[Symbol]:[Industry]],2,FALSE),"-")</f>
        <v>Capital Goods</v>
      </c>
      <c r="D190" t="s">
        <v>133</v>
      </c>
      <c r="E190">
        <v>45933.347666754998</v>
      </c>
      <c r="F190">
        <v>51951.85</v>
      </c>
      <c r="G190">
        <v>3.5802983687084101E-2</v>
      </c>
      <c r="H190">
        <v>-10.596820036969801</v>
      </c>
      <c r="I190">
        <v>22.948409915564799</v>
      </c>
      <c r="J190">
        <v>-3.0266152405955</v>
      </c>
      <c r="K190">
        <v>53287.700927309597</v>
      </c>
      <c r="L190">
        <v>46375.950153376798</v>
      </c>
      <c r="M190">
        <v>34.214156120267198</v>
      </c>
      <c r="N190">
        <v>0.71995263375148</v>
      </c>
      <c r="O190">
        <v>15.4800069679905</v>
      </c>
      <c r="P190">
        <v>48.528491009986297</v>
      </c>
      <c r="Q190">
        <v>-5.7826499148080001E-3</v>
      </c>
    </row>
    <row r="191" spans="1:17" hidden="1" x14ac:dyDescent="0.3">
      <c r="A191" t="s">
        <v>465</v>
      </c>
      <c r="B191" t="s">
        <v>466</v>
      </c>
      <c r="C191" t="str">
        <f>IFERROR(VLOOKUP(Table1[[#This Row],[Ticker]],[1]!Table2[[Symbol]:[Industry]],2,FALSE),"-")</f>
        <v>-</v>
      </c>
      <c r="D191" t="s">
        <v>153</v>
      </c>
      <c r="E191">
        <v>45229.340175074998</v>
      </c>
      <c r="F191">
        <v>1766.45</v>
      </c>
      <c r="G191">
        <v>494.82047686894799</v>
      </c>
      <c r="H191">
        <v>1.7037493984785299</v>
      </c>
      <c r="I191">
        <v>102.37767228061</v>
      </c>
      <c r="J191">
        <v>0.157857143754257</v>
      </c>
      <c r="K191">
        <v>1534.5434392790301</v>
      </c>
      <c r="L191">
        <v>1057.42859579276</v>
      </c>
      <c r="M191">
        <v>66.623947587906798</v>
      </c>
      <c r="N191">
        <v>1.30722308987597</v>
      </c>
      <c r="O191">
        <v>2.5956013473350499</v>
      </c>
      <c r="P191">
        <v>518.93833216538098</v>
      </c>
      <c r="Q191">
        <v>0.23463809503043301</v>
      </c>
    </row>
    <row r="192" spans="1:17" x14ac:dyDescent="0.3">
      <c r="A192" t="s">
        <v>467</v>
      </c>
      <c r="B192" t="s">
        <v>468</v>
      </c>
      <c r="C192" t="str">
        <f>IFERROR(VLOOKUP(Table1[[#This Row],[Ticker]],[1]!Table2[[Symbol]:[Industry]],2,FALSE),"-")</f>
        <v>Textiles</v>
      </c>
      <c r="D192" t="s">
        <v>469</v>
      </c>
      <c r="E192">
        <v>44845.098496289997</v>
      </c>
      <c r="F192">
        <v>40205.85</v>
      </c>
      <c r="G192">
        <v>-21.137494277281402</v>
      </c>
      <c r="H192">
        <v>2.3343745212286402</v>
      </c>
      <c r="I192">
        <v>-1.1200685195656299</v>
      </c>
      <c r="J192">
        <v>-2.05177927721572</v>
      </c>
      <c r="K192">
        <v>39733.345246631798</v>
      </c>
      <c r="L192">
        <v>38099.806351664003</v>
      </c>
      <c r="M192">
        <v>36.900424105328398</v>
      </c>
      <c r="N192">
        <v>0.91676251539697695</v>
      </c>
      <c r="O192">
        <v>6.7556089474541698</v>
      </c>
      <c r="P192">
        <v>21.5778325100808</v>
      </c>
      <c r="Q192">
        <v>-8.1015306749340002E-3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Row],[Ticker]],[1]!Table2[[Symbol]:[Industry]],2,FALSE),"-")</f>
        <v>Capital Goods</v>
      </c>
      <c r="D193" t="s">
        <v>270</v>
      </c>
      <c r="E193">
        <v>44406.9733997</v>
      </c>
      <c r="F193">
        <v>4708.1000000000004</v>
      </c>
      <c r="G193">
        <v>6.7190328081668698</v>
      </c>
      <c r="H193">
        <v>9.3566461328960298</v>
      </c>
      <c r="I193">
        <v>7.7368822022948098</v>
      </c>
      <c r="J193">
        <v>3.2611380066101301</v>
      </c>
      <c r="K193">
        <v>4251.2228334000201</v>
      </c>
      <c r="L193">
        <v>3868.9580294060502</v>
      </c>
      <c r="M193">
        <v>69.636757499617502</v>
      </c>
      <c r="N193">
        <v>0.83964140703782997</v>
      </c>
      <c r="O193">
        <v>1.8457551878677101</v>
      </c>
      <c r="P193">
        <v>40.958967680124502</v>
      </c>
      <c r="Q193">
        <v>0.104296849627611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Row],[Ticker]],[1]!Table2[[Symbol]:[Industry]],2,FALSE),"-")</f>
        <v>Construction Materials</v>
      </c>
      <c r="D194" t="s">
        <v>83</v>
      </c>
      <c r="E194">
        <v>44159.113830765004</v>
      </c>
      <c r="F194">
        <v>2351.5500000000002</v>
      </c>
      <c r="G194">
        <v>-5.7800347997424799</v>
      </c>
      <c r="H194">
        <v>-11.8248652562591</v>
      </c>
      <c r="I194">
        <v>-22.388433494158999</v>
      </c>
      <c r="J194">
        <v>-3.1019332662518</v>
      </c>
      <c r="K194">
        <v>2555.5935723325001</v>
      </c>
      <c r="L194">
        <v>2421.8689278069101</v>
      </c>
      <c r="M194">
        <v>23.741916276765501</v>
      </c>
      <c r="N194">
        <v>1.10504931013425</v>
      </c>
      <c r="O194">
        <v>20.9415066658161</v>
      </c>
      <c r="P194">
        <v>30.424292845257899</v>
      </c>
      <c r="Q194">
        <v>-3.9885442254257997E-2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Row],[Ticker]],[1]!Table2[[Symbol]:[Industry]],2,FALSE),"-")</f>
        <v>Financial Services</v>
      </c>
      <c r="D195" t="s">
        <v>32</v>
      </c>
      <c r="E195">
        <v>43847.865572688002</v>
      </c>
      <c r="F195">
        <v>61.92</v>
      </c>
      <c r="G195">
        <v>41.887506633861101</v>
      </c>
      <c r="H195">
        <v>-1.65803665390392</v>
      </c>
      <c r="I195">
        <v>-11.2661874004901</v>
      </c>
      <c r="J195">
        <v>-3.1112137908228199</v>
      </c>
      <c r="K195">
        <v>65.0683086089726</v>
      </c>
      <c r="L195">
        <v>58.007787225557799</v>
      </c>
      <c r="M195">
        <v>32.035108310463201</v>
      </c>
      <c r="N195">
        <v>0.69848294773763098</v>
      </c>
      <c r="O195">
        <v>18.7015503875968</v>
      </c>
      <c r="P195">
        <v>71.523545706371095</v>
      </c>
      <c r="Q195">
        <v>0.125953163457523</v>
      </c>
    </row>
    <row r="196" spans="1:17" x14ac:dyDescent="0.3">
      <c r="A196" t="s">
        <v>476</v>
      </c>
      <c r="B196" t="s">
        <v>477</v>
      </c>
      <c r="C196" t="str">
        <f>IFERROR(VLOOKUP(Table1[[#This Row],[Ticker]],[1]!Table2[[Symbol]:[Industry]],2,FALSE),"-")</f>
        <v>Information Technology</v>
      </c>
      <c r="D196" t="s">
        <v>304</v>
      </c>
      <c r="E196">
        <v>42819.723232999997</v>
      </c>
      <c r="F196">
        <v>6875.75</v>
      </c>
      <c r="G196">
        <v>-28.872776769348999</v>
      </c>
      <c r="H196">
        <v>-2.7663080956866501</v>
      </c>
      <c r="I196">
        <v>-21.744968261078899</v>
      </c>
      <c r="J196">
        <v>-2.65481676300716E-2</v>
      </c>
      <c r="K196">
        <v>7031.6399570661697</v>
      </c>
      <c r="L196">
        <v>7373.9919971264699</v>
      </c>
      <c r="M196">
        <v>48.789603623671397</v>
      </c>
      <c r="N196">
        <v>0.56177309287676602</v>
      </c>
      <c r="O196">
        <v>33.803585063447599</v>
      </c>
      <c r="P196">
        <v>7.2459134015472904</v>
      </c>
      <c r="Q196">
        <v>3.5940940485212999E-2</v>
      </c>
    </row>
    <row r="197" spans="1:17" x14ac:dyDescent="0.3">
      <c r="A197" t="s">
        <v>478</v>
      </c>
      <c r="B197" t="s">
        <v>479</v>
      </c>
      <c r="C197" t="str">
        <f>IFERROR(VLOOKUP(Table1[[#This Row],[Ticker]],[1]!Table2[[Symbol]:[Industry]],2,FALSE),"-")</f>
        <v>Diversified</v>
      </c>
      <c r="D197" t="s">
        <v>480</v>
      </c>
      <c r="E197">
        <v>42176.196778600002</v>
      </c>
      <c r="F197">
        <v>37439.800000000003</v>
      </c>
      <c r="G197">
        <v>15.436307029332299</v>
      </c>
      <c r="H197">
        <v>-5.3622563999214199</v>
      </c>
      <c r="I197">
        <v>2.8286329019786498</v>
      </c>
      <c r="J197">
        <v>-4.1546153568362101</v>
      </c>
      <c r="K197">
        <v>37017.2070109907</v>
      </c>
      <c r="L197">
        <v>33124.740271402297</v>
      </c>
      <c r="M197">
        <v>36.797822388505601</v>
      </c>
      <c r="N197">
        <v>0.68377101738885404</v>
      </c>
      <c r="O197">
        <v>9.12585003125014</v>
      </c>
      <c r="P197">
        <v>40.603124530569303</v>
      </c>
      <c r="Q197">
        <v>3.8470911239154998E-2</v>
      </c>
    </row>
    <row r="198" spans="1:17" x14ac:dyDescent="0.3">
      <c r="A198" t="s">
        <v>481</v>
      </c>
      <c r="B198" t="s">
        <v>482</v>
      </c>
      <c r="C198" t="str">
        <f>IFERROR(VLOOKUP(Table1[[#This Row],[Ticker]],[1]!Table2[[Symbol]:[Industry]],2,FALSE),"-")</f>
        <v>Oil Gas &amp; Consumable Fuels</v>
      </c>
      <c r="D198" t="s">
        <v>176</v>
      </c>
      <c r="E198">
        <v>42039.984933749998</v>
      </c>
      <c r="F198">
        <v>610.70000000000005</v>
      </c>
      <c r="G198">
        <v>5.25403327469221</v>
      </c>
      <c r="H198">
        <v>-5.7735233287941901</v>
      </c>
      <c r="I198">
        <v>-7.0980675247853799</v>
      </c>
      <c r="J198">
        <v>-3.5816705867889902</v>
      </c>
      <c r="K198">
        <v>624.09082783713802</v>
      </c>
      <c r="L198">
        <v>560.31494691252703</v>
      </c>
      <c r="M198">
        <v>26.118483410904702</v>
      </c>
      <c r="N198">
        <v>0.99625125347575505</v>
      </c>
      <c r="O198">
        <v>12.5429834616014</v>
      </c>
      <c r="P198">
        <v>53.809343911346097</v>
      </c>
      <c r="Q198">
        <v>-7.0884615700917003E-2</v>
      </c>
    </row>
    <row r="199" spans="1:17" x14ac:dyDescent="0.3">
      <c r="A199" t="s">
        <v>483</v>
      </c>
      <c r="B199" t="s">
        <v>484</v>
      </c>
      <c r="C199" t="str">
        <f>IFERROR(VLOOKUP(Table1[[#This Row],[Ticker]],[1]!Table2[[Symbol]:[Industry]],2,FALSE),"-")</f>
        <v>Financial Services</v>
      </c>
      <c r="D199" t="s">
        <v>57</v>
      </c>
      <c r="E199">
        <v>41974.629083749998</v>
      </c>
      <c r="F199">
        <v>3809.3</v>
      </c>
      <c r="G199">
        <v>20.6149456863672</v>
      </c>
      <c r="H199">
        <v>-19.613753269611099</v>
      </c>
      <c r="I199">
        <v>-9.3993013923369606</v>
      </c>
      <c r="J199">
        <v>-11.7907704777814</v>
      </c>
      <c r="K199">
        <v>4352.0041227490901</v>
      </c>
      <c r="L199">
        <v>4009.5942698396502</v>
      </c>
      <c r="M199">
        <v>25.406772981102701</v>
      </c>
      <c r="N199">
        <v>0.342859772017579</v>
      </c>
      <c r="O199">
        <v>31.205208305987899</v>
      </c>
      <c r="P199">
        <v>52.793710641370197</v>
      </c>
      <c r="Q199">
        <v>2.7043352503475001E-2</v>
      </c>
    </row>
    <row r="200" spans="1:17" x14ac:dyDescent="0.3">
      <c r="A200" t="s">
        <v>485</v>
      </c>
      <c r="B200" t="s">
        <v>486</v>
      </c>
      <c r="C200" t="str">
        <f>IFERROR(VLOOKUP(Table1[[#This Row],[Ticker]],[1]!Table2[[Symbol]:[Industry]],2,FALSE),"-")</f>
        <v>Chemicals</v>
      </c>
      <c r="D200" t="s">
        <v>297</v>
      </c>
      <c r="E200">
        <v>41959.273168034997</v>
      </c>
      <c r="F200">
        <v>3076.35</v>
      </c>
      <c r="G200">
        <v>24.825474244344299</v>
      </c>
      <c r="H200">
        <v>13.557613819093699</v>
      </c>
      <c r="I200">
        <v>27.0104036832902</v>
      </c>
      <c r="J200">
        <v>1.41679848853251</v>
      </c>
      <c r="K200">
        <v>2751.3081911535901</v>
      </c>
      <c r="L200">
        <v>2423.2153490262499</v>
      </c>
      <c r="M200">
        <v>62.008053387064798</v>
      </c>
      <c r="N200">
        <v>1.0679296075998701</v>
      </c>
      <c r="O200">
        <v>3.0116859265037998</v>
      </c>
      <c r="P200">
        <v>60.072326144079902</v>
      </c>
      <c r="Q200">
        <v>2.4998316158682001E-2</v>
      </c>
    </row>
    <row r="201" spans="1:17" x14ac:dyDescent="0.3">
      <c r="A201" t="s">
        <v>487</v>
      </c>
      <c r="B201" t="s">
        <v>488</v>
      </c>
      <c r="C201" t="str">
        <f>IFERROR(VLOOKUP(Table1[[#This Row],[Ticker]],[1]!Table2[[Symbol]:[Industry]],2,FALSE),"-")</f>
        <v>Automobile and Auto Components</v>
      </c>
      <c r="D201" t="s">
        <v>489</v>
      </c>
      <c r="E201">
        <v>41922</v>
      </c>
      <c r="F201">
        <v>493.2</v>
      </c>
      <c r="G201">
        <v>62.558904733846298</v>
      </c>
      <c r="H201">
        <v>-14.9078655300181</v>
      </c>
      <c r="I201">
        <v>33.877356163814902</v>
      </c>
      <c r="J201">
        <v>-2.77570224958381</v>
      </c>
      <c r="K201">
        <v>520.08850435763202</v>
      </c>
      <c r="L201">
        <v>415.61235164262598</v>
      </c>
      <c r="M201">
        <v>33.953914749608899</v>
      </c>
      <c r="N201">
        <v>0.75188523577239397</v>
      </c>
      <c r="O201">
        <v>25.780616382806102</v>
      </c>
      <c r="P201">
        <v>104.054613156805</v>
      </c>
      <c r="Q201">
        <v>0.142728874206417</v>
      </c>
    </row>
    <row r="202" spans="1:17" x14ac:dyDescent="0.3">
      <c r="A202" t="s">
        <v>490</v>
      </c>
      <c r="B202" t="s">
        <v>491</v>
      </c>
      <c r="C202" t="str">
        <f>IFERROR(VLOOKUP(Table1[[#This Row],[Ticker]],[1]!Table2[[Symbol]:[Industry]],2,FALSE),"-")</f>
        <v>Financial Services</v>
      </c>
      <c r="D202" t="s">
        <v>256</v>
      </c>
      <c r="E202">
        <v>41680.600079299998</v>
      </c>
      <c r="F202">
        <v>659.75</v>
      </c>
      <c r="G202">
        <v>84.663790273186507</v>
      </c>
      <c r="H202">
        <v>-5.0664307216015096</v>
      </c>
      <c r="I202">
        <v>24.5292020855441</v>
      </c>
      <c r="J202">
        <v>-2.27574107439137</v>
      </c>
      <c r="K202">
        <v>631.72163151287998</v>
      </c>
      <c r="L202">
        <v>532.99411612379902</v>
      </c>
      <c r="M202">
        <v>61.008381575679103</v>
      </c>
      <c r="N202">
        <v>1.1038712137071001</v>
      </c>
      <c r="O202">
        <v>3.9636225843122399</v>
      </c>
      <c r="P202">
        <v>113.85737439222</v>
      </c>
      <c r="Q202">
        <v>5.2061418288245002E-2</v>
      </c>
    </row>
    <row r="203" spans="1:17" x14ac:dyDescent="0.3">
      <c r="A203" t="s">
        <v>492</v>
      </c>
      <c r="B203" t="s">
        <v>493</v>
      </c>
      <c r="C203" t="str">
        <f>IFERROR(VLOOKUP(Table1[[#This Row],[Ticker]],[1]!Table2[[Symbol]:[Industry]],2,FALSE),"-")</f>
        <v>Chemicals</v>
      </c>
      <c r="D203" t="s">
        <v>380</v>
      </c>
      <c r="E203">
        <v>41628.699769859901</v>
      </c>
      <c r="F203">
        <v>554.6</v>
      </c>
      <c r="G203">
        <v>-35.073642032454501</v>
      </c>
      <c r="H203">
        <v>-3.5220853994125099</v>
      </c>
      <c r="I203">
        <v>9.2375994311046004</v>
      </c>
      <c r="J203">
        <v>0.279819603854643</v>
      </c>
      <c r="K203">
        <v>544.50444833684401</v>
      </c>
      <c r="L203">
        <v>548.47118127979797</v>
      </c>
      <c r="M203">
        <v>55.6976777702492</v>
      </c>
      <c r="N203">
        <v>0.92164117040428095</v>
      </c>
      <c r="O203">
        <v>15.227190768121099</v>
      </c>
      <c r="P203">
        <v>23.849933005806101</v>
      </c>
      <c r="Q203">
        <v>-0.12411055791648699</v>
      </c>
    </row>
    <row r="204" spans="1:17" x14ac:dyDescent="0.3">
      <c r="A204" t="s">
        <v>494</v>
      </c>
      <c r="B204" t="s">
        <v>495</v>
      </c>
      <c r="C204" t="str">
        <f>IFERROR(VLOOKUP(Table1[[#This Row],[Ticker]],[1]!Table2[[Symbol]:[Industry]],2,FALSE),"-")</f>
        <v>Healthcare</v>
      </c>
      <c r="D204" t="s">
        <v>54</v>
      </c>
      <c r="E204">
        <v>41564.904438019999</v>
      </c>
      <c r="F204">
        <v>1472.95</v>
      </c>
      <c r="G204">
        <v>53.645842507090201</v>
      </c>
      <c r="H204">
        <v>7.5798609810769602</v>
      </c>
      <c r="I204">
        <v>62.839115829890098</v>
      </c>
      <c r="J204">
        <v>4.2400202828153999</v>
      </c>
      <c r="K204">
        <v>1324.5342902771699</v>
      </c>
      <c r="L204">
        <v>1056.3686511912699</v>
      </c>
      <c r="M204">
        <v>67.887297904149193</v>
      </c>
      <c r="N204">
        <v>0.70601536920399199</v>
      </c>
      <c r="O204">
        <v>0.75019518653043304</v>
      </c>
      <c r="P204">
        <v>103.98144301343299</v>
      </c>
      <c r="Q204">
        <v>0.118053118950153</v>
      </c>
    </row>
    <row r="205" spans="1:17" x14ac:dyDescent="0.3">
      <c r="A205" t="s">
        <v>496</v>
      </c>
      <c r="B205" t="s">
        <v>497</v>
      </c>
      <c r="C205" t="str">
        <f>IFERROR(VLOOKUP(Table1[[#This Row],[Ticker]],[1]!Table2[[Symbol]:[Industry]],2,FALSE),"-")</f>
        <v>Financial Services</v>
      </c>
      <c r="D205" t="s">
        <v>37</v>
      </c>
      <c r="E205">
        <v>41488.400000000001</v>
      </c>
      <c r="F205">
        <v>251.75</v>
      </c>
      <c r="G205">
        <v>74.344895984606794</v>
      </c>
      <c r="H205">
        <v>-6.2397351227597699</v>
      </c>
      <c r="I205">
        <v>-25.340430031809799</v>
      </c>
      <c r="J205">
        <v>-5.00984417573392</v>
      </c>
      <c r="K205">
        <v>259.15902481180399</v>
      </c>
      <c r="L205">
        <v>226.605088230756</v>
      </c>
      <c r="M205">
        <v>36.652105429065998</v>
      </c>
      <c r="N205">
        <v>2.2305739470448498</v>
      </c>
      <c r="O205">
        <v>28.977159880834101</v>
      </c>
      <c r="P205">
        <v>105.342577487765</v>
      </c>
      <c r="Q205">
        <v>4.8169065828952001E-2</v>
      </c>
    </row>
    <row r="206" spans="1:17" x14ac:dyDescent="0.3">
      <c r="A206" t="s">
        <v>498</v>
      </c>
      <c r="B206" t="s">
        <v>499</v>
      </c>
      <c r="C206" t="str">
        <f>IFERROR(VLOOKUP(Table1[[#This Row],[Ticker]],[1]!Table2[[Symbol]:[Industry]],2,FALSE),"-")</f>
        <v>Financial Services</v>
      </c>
      <c r="D206" t="s">
        <v>57</v>
      </c>
      <c r="E206">
        <v>41428.556862240002</v>
      </c>
      <c r="F206">
        <v>166.2</v>
      </c>
      <c r="G206">
        <v>7.5778657812207699</v>
      </c>
      <c r="H206">
        <v>-11.0086969534527</v>
      </c>
      <c r="I206">
        <v>-14.957703695995299</v>
      </c>
      <c r="J206">
        <v>-3.7407946346766501</v>
      </c>
      <c r="K206">
        <v>174.255093323019</v>
      </c>
      <c r="L206">
        <v>160.28409325313001</v>
      </c>
      <c r="M206">
        <v>29.449818121090001</v>
      </c>
      <c r="N206">
        <v>0.511690236177476</v>
      </c>
      <c r="O206">
        <v>16.877256317689501</v>
      </c>
      <c r="P206">
        <v>42.660944206008502</v>
      </c>
      <c r="Q206">
        <v>7.7814013332047002E-2</v>
      </c>
    </row>
    <row r="207" spans="1:17" hidden="1" x14ac:dyDescent="0.3">
      <c r="A207" t="s">
        <v>500</v>
      </c>
      <c r="B207" t="s">
        <v>501</v>
      </c>
      <c r="C207" t="str">
        <f>IFERROR(VLOOKUP(Table1[[#This Row],[Ticker]],[1]!Table2[[Symbol]:[Industry]],2,FALSE),"-")</f>
        <v>-</v>
      </c>
      <c r="D207" t="s">
        <v>32</v>
      </c>
      <c r="E207">
        <v>41025.941363690901</v>
      </c>
      <c r="F207">
        <v>60.53</v>
      </c>
      <c r="G207">
        <v>65.038394703566198</v>
      </c>
      <c r="H207">
        <v>4.0394125420175699</v>
      </c>
      <c r="I207">
        <v>-20.981438801363002</v>
      </c>
      <c r="J207">
        <v>-5.2631463559595897</v>
      </c>
      <c r="K207">
        <v>62.005292070692697</v>
      </c>
      <c r="L207">
        <v>55.373125988388601</v>
      </c>
      <c r="M207">
        <v>37.875981304259902</v>
      </c>
      <c r="N207">
        <v>1.4591594542647801</v>
      </c>
      <c r="O207">
        <v>28.035684784404399</v>
      </c>
      <c r="P207">
        <v>91.550632911392398</v>
      </c>
      <c r="Q207">
        <v>0.115483015493443</v>
      </c>
    </row>
    <row r="208" spans="1:17" x14ac:dyDescent="0.3">
      <c r="A208" t="s">
        <v>502</v>
      </c>
      <c r="B208" t="s">
        <v>503</v>
      </c>
      <c r="C208" t="str">
        <f>IFERROR(VLOOKUP(Table1[[#This Row],[Ticker]],[1]!Table2[[Symbol]:[Industry]],2,FALSE),"-")</f>
        <v>Healthcare</v>
      </c>
      <c r="D208" t="s">
        <v>504</v>
      </c>
      <c r="E208">
        <v>40341.461062850001</v>
      </c>
      <c r="F208">
        <v>336.95</v>
      </c>
      <c r="G208">
        <v>0.65533485353848697</v>
      </c>
      <c r="H208">
        <v>-8.0481507100990903</v>
      </c>
      <c r="I208">
        <v>11.377005963811699</v>
      </c>
      <c r="J208">
        <v>-2.0531429651301898</v>
      </c>
      <c r="K208">
        <v>340.47466984194699</v>
      </c>
      <c r="L208">
        <v>300.556355247618</v>
      </c>
      <c r="M208">
        <v>38.321758768460903</v>
      </c>
      <c r="N208">
        <v>0.68108569167460797</v>
      </c>
      <c r="O208">
        <v>11.826680516397101</v>
      </c>
      <c r="P208">
        <v>54.919540229885001</v>
      </c>
      <c r="Q208">
        <v>-4.7469262370609999E-2</v>
      </c>
    </row>
    <row r="209" spans="1:17" hidden="1" x14ac:dyDescent="0.3">
      <c r="A209" t="s">
        <v>505</v>
      </c>
      <c r="B209" t="s">
        <v>506</v>
      </c>
      <c r="C209" t="str">
        <f>IFERROR(VLOOKUP(Table1[[#This Row],[Ticker]],[1]!Table2[[Symbol]:[Industry]],2,FALSE),"-")</f>
        <v>Information Technology</v>
      </c>
      <c r="D209" t="s">
        <v>21</v>
      </c>
      <c r="E209">
        <v>40146.986071450003</v>
      </c>
      <c r="F209">
        <v>989.65</v>
      </c>
      <c r="G209">
        <v>-48.047786751117599</v>
      </c>
      <c r="H209">
        <v>-0.62958393485479602</v>
      </c>
      <c r="I209">
        <v>-24.3109237317504</v>
      </c>
      <c r="J209">
        <v>2.1220171063040199</v>
      </c>
      <c r="K209">
        <v>1014.44705158452</v>
      </c>
      <c r="M209">
        <v>42.835947041638697</v>
      </c>
      <c r="N209">
        <v>0.62393671188585398</v>
      </c>
      <c r="O209">
        <v>41.464153993836199</v>
      </c>
      <c r="P209">
        <v>2.01525615915885</v>
      </c>
    </row>
    <row r="210" spans="1:17" x14ac:dyDescent="0.3">
      <c r="A210" t="s">
        <v>507</v>
      </c>
      <c r="B210" t="s">
        <v>508</v>
      </c>
      <c r="C210" t="str">
        <f>IFERROR(VLOOKUP(Table1[[#This Row],[Ticker]],[1]!Table2[[Symbol]:[Industry]],2,FALSE),"-")</f>
        <v>Capital Goods</v>
      </c>
      <c r="D210" t="s">
        <v>509</v>
      </c>
      <c r="E210">
        <v>40046.280806219998</v>
      </c>
      <c r="F210">
        <v>3687.8</v>
      </c>
      <c r="G210">
        <v>18.3480039684056</v>
      </c>
      <c r="H210">
        <v>-10.367627127115</v>
      </c>
      <c r="I210">
        <v>19.499671483380599</v>
      </c>
      <c r="J210">
        <v>-6.6366413916023301</v>
      </c>
      <c r="K210">
        <v>3927.5084249994002</v>
      </c>
      <c r="L210">
        <v>3415.3103225641598</v>
      </c>
      <c r="M210">
        <v>23.9637811180413</v>
      </c>
      <c r="N210">
        <v>1.1910986275186699</v>
      </c>
      <c r="O210">
        <v>19.571289115461799</v>
      </c>
      <c r="P210">
        <v>44.8126914317128</v>
      </c>
      <c r="Q210">
        <v>0.124901500746042</v>
      </c>
    </row>
    <row r="211" spans="1:17" x14ac:dyDescent="0.3">
      <c r="A211" t="s">
        <v>510</v>
      </c>
      <c r="B211" t="s">
        <v>511</v>
      </c>
      <c r="C211" t="str">
        <f>IFERROR(VLOOKUP(Table1[[#This Row],[Ticker]],[1]!Table2[[Symbol]:[Industry]],2,FALSE),"-")</f>
        <v>Metals &amp; Mining</v>
      </c>
      <c r="D211" t="s">
        <v>377</v>
      </c>
      <c r="E211">
        <v>39818.993263069999</v>
      </c>
      <c r="F211">
        <v>761.9</v>
      </c>
      <c r="G211">
        <v>-8.5558956422550505</v>
      </c>
      <c r="H211">
        <v>-1.5581299394819601</v>
      </c>
      <c r="I211">
        <v>24.454020812840501</v>
      </c>
      <c r="J211">
        <v>-2.5497985887117398</v>
      </c>
      <c r="K211">
        <v>726.52191986836203</v>
      </c>
      <c r="L211">
        <v>639.68430190044899</v>
      </c>
      <c r="M211">
        <v>59.0050941920871</v>
      </c>
      <c r="N211">
        <v>1.54989614867556</v>
      </c>
      <c r="O211">
        <v>4.8694054337839496</v>
      </c>
      <c r="P211">
        <v>54.857723577235703</v>
      </c>
    </row>
    <row r="212" spans="1:17" x14ac:dyDescent="0.3">
      <c r="A212" t="s">
        <v>512</v>
      </c>
      <c r="B212" t="s">
        <v>513</v>
      </c>
      <c r="C212" t="str">
        <f>IFERROR(VLOOKUP(Table1[[#This Row],[Ticker]],[1]!Table2[[Symbol]:[Industry]],2,FALSE),"-")</f>
        <v>Automobile and Auto Components</v>
      </c>
      <c r="D212" t="s">
        <v>204</v>
      </c>
      <c r="E212">
        <v>39809.752078159901</v>
      </c>
      <c r="F212">
        <v>678.8</v>
      </c>
      <c r="G212">
        <v>-1.7012637725383299</v>
      </c>
      <c r="H212">
        <v>-3.0298982149569298</v>
      </c>
      <c r="I212">
        <v>-2.2685517801689401</v>
      </c>
      <c r="J212">
        <v>0.117023882972785</v>
      </c>
      <c r="K212">
        <v>669.23590368598298</v>
      </c>
      <c r="L212">
        <v>630.82891683630999</v>
      </c>
      <c r="M212">
        <v>53.398010381735297</v>
      </c>
      <c r="N212">
        <v>0.83035171757592696</v>
      </c>
      <c r="O212">
        <v>12.625220978196801</v>
      </c>
      <c r="P212">
        <v>39.069862733046399</v>
      </c>
      <c r="Q212">
        <v>1.5731563775884E-2</v>
      </c>
    </row>
    <row r="213" spans="1:17" x14ac:dyDescent="0.3">
      <c r="A213" t="s">
        <v>514</v>
      </c>
      <c r="B213" t="s">
        <v>515</v>
      </c>
      <c r="C213" t="str">
        <f>IFERROR(VLOOKUP(Table1[[#This Row],[Ticker]],[1]!Table2[[Symbol]:[Industry]],2,FALSE),"-")</f>
        <v>Capital Goods</v>
      </c>
      <c r="D213" t="s">
        <v>426</v>
      </c>
      <c r="E213">
        <v>39550.025615639999</v>
      </c>
      <c r="F213">
        <v>1425.1</v>
      </c>
      <c r="G213">
        <v>-30.821619617219302</v>
      </c>
      <c r="H213">
        <v>-7.4287594354437196</v>
      </c>
      <c r="I213">
        <v>-5.72253100335202</v>
      </c>
      <c r="J213">
        <v>-0.81373534349740595</v>
      </c>
      <c r="K213">
        <v>1518.66022371805</v>
      </c>
      <c r="L213">
        <v>1522.9533254635101</v>
      </c>
      <c r="M213">
        <v>33.841579515490203</v>
      </c>
      <c r="N213">
        <v>0.63687519895771505</v>
      </c>
      <c r="O213">
        <v>26.3069258297663</v>
      </c>
      <c r="P213">
        <v>9.2030651340995995</v>
      </c>
      <c r="Q213">
        <v>5.3982403688912002E-2</v>
      </c>
    </row>
    <row r="214" spans="1:17" x14ac:dyDescent="0.3">
      <c r="A214" t="s">
        <v>516</v>
      </c>
      <c r="B214" t="s">
        <v>517</v>
      </c>
      <c r="C214" t="str">
        <f>IFERROR(VLOOKUP(Table1[[#This Row],[Ticker]],[1]!Table2[[Symbol]:[Industry]],2,FALSE),"-")</f>
        <v>Consumer Services</v>
      </c>
      <c r="D214" t="s">
        <v>518</v>
      </c>
      <c r="E214">
        <v>39377.711173559997</v>
      </c>
      <c r="F214">
        <v>598.9</v>
      </c>
      <c r="G214">
        <v>-4.5888661735916996</v>
      </c>
      <c r="H214">
        <v>3.0707614882885501</v>
      </c>
      <c r="I214">
        <v>12.372899355900101</v>
      </c>
      <c r="J214">
        <v>1.09880685673335</v>
      </c>
      <c r="K214">
        <v>561.20653055852597</v>
      </c>
      <c r="L214">
        <v>520.00021715054595</v>
      </c>
      <c r="M214">
        <v>56.085688273629302</v>
      </c>
      <c r="N214">
        <v>0.72280375299079203</v>
      </c>
      <c r="O214">
        <v>2.76339956587077</v>
      </c>
      <c r="P214">
        <v>42.239638997743697</v>
      </c>
      <c r="Q214">
        <v>-7.9065237195464003E-2</v>
      </c>
    </row>
    <row r="215" spans="1:17" x14ac:dyDescent="0.3">
      <c r="A215" t="s">
        <v>519</v>
      </c>
      <c r="B215" t="s">
        <v>520</v>
      </c>
      <c r="C215" t="str">
        <f>IFERROR(VLOOKUP(Table1[[#This Row],[Ticker]],[1]!Table2[[Symbol]:[Industry]],2,FALSE),"-")</f>
        <v>Information Technology</v>
      </c>
      <c r="D215" t="s">
        <v>21</v>
      </c>
      <c r="E215">
        <v>39205.270459519998</v>
      </c>
      <c r="F215">
        <v>5878.4</v>
      </c>
      <c r="G215">
        <v>-8.1261821347016703</v>
      </c>
      <c r="H215">
        <v>-0.82167433033502402</v>
      </c>
      <c r="I215">
        <v>-21.440835436008701</v>
      </c>
      <c r="J215">
        <v>-4.3209395077386397</v>
      </c>
      <c r="K215">
        <v>5771.6115681585998</v>
      </c>
      <c r="L215">
        <v>5536.6683643174601</v>
      </c>
      <c r="M215">
        <v>37.265734918587299</v>
      </c>
      <c r="N215">
        <v>0.454452302219787</v>
      </c>
      <c r="O215">
        <v>16.484927871529599</v>
      </c>
      <c r="P215">
        <v>37.113534316869703</v>
      </c>
      <c r="Q215">
        <v>-5.4278915909000001E-5</v>
      </c>
    </row>
    <row r="216" spans="1:17" x14ac:dyDescent="0.3">
      <c r="A216" t="s">
        <v>521</v>
      </c>
      <c r="B216" t="s">
        <v>522</v>
      </c>
      <c r="C216" t="str">
        <f>IFERROR(VLOOKUP(Table1[[#This Row],[Ticker]],[1]!Table2[[Symbol]:[Industry]],2,FALSE),"-")</f>
        <v>Capital Goods</v>
      </c>
      <c r="D216" t="s">
        <v>523</v>
      </c>
      <c r="E216">
        <v>38120.239447150001</v>
      </c>
      <c r="F216">
        <v>4224.25</v>
      </c>
      <c r="G216">
        <v>50.958819106749203</v>
      </c>
      <c r="H216">
        <v>-10.3206917840235</v>
      </c>
      <c r="I216">
        <v>15.3691210958835</v>
      </c>
      <c r="J216">
        <v>-2.1878526742581799</v>
      </c>
      <c r="K216">
        <v>4265.6016479668597</v>
      </c>
      <c r="L216">
        <v>3645.8056303496701</v>
      </c>
      <c r="M216">
        <v>50.729233970687602</v>
      </c>
      <c r="N216">
        <v>0.82244281967025801</v>
      </c>
      <c r="O216">
        <v>19.304018464816199</v>
      </c>
      <c r="P216">
        <v>90.024741340530795</v>
      </c>
      <c r="Q216">
        <v>0.22698536071030401</v>
      </c>
    </row>
    <row r="217" spans="1:17" x14ac:dyDescent="0.3">
      <c r="A217" t="s">
        <v>524</v>
      </c>
      <c r="B217" t="s">
        <v>525</v>
      </c>
      <c r="C217" t="str">
        <f>IFERROR(VLOOKUP(Table1[[#This Row],[Ticker]],[1]!Table2[[Symbol]:[Industry]],2,FALSE),"-")</f>
        <v>Financial Services</v>
      </c>
      <c r="D217" t="s">
        <v>37</v>
      </c>
      <c r="E217">
        <v>37693.435288619999</v>
      </c>
      <c r="F217">
        <v>1092.2</v>
      </c>
      <c r="G217">
        <v>14.1878304069979</v>
      </c>
      <c r="H217">
        <v>12.2907190801614</v>
      </c>
      <c r="I217">
        <v>-1.24799010478071</v>
      </c>
      <c r="J217">
        <v>2.5409565078298102</v>
      </c>
      <c r="K217">
        <v>1035.04082792795</v>
      </c>
      <c r="L217">
        <v>969.01599501455496</v>
      </c>
      <c r="M217">
        <v>55.5108020180989</v>
      </c>
      <c r="N217">
        <v>0.59130644060833504</v>
      </c>
      <c r="O217">
        <v>3.68980040285662</v>
      </c>
      <c r="P217">
        <v>39.107176972552999</v>
      </c>
      <c r="Q217">
        <v>-4.3376418183806997E-2</v>
      </c>
    </row>
    <row r="218" spans="1:17" x14ac:dyDescent="0.3">
      <c r="A218" t="s">
        <v>526</v>
      </c>
      <c r="B218" t="s">
        <v>527</v>
      </c>
      <c r="C218" t="str">
        <f>IFERROR(VLOOKUP(Table1[[#This Row],[Ticker]],[1]!Table2[[Symbol]:[Industry]],2,FALSE),"-")</f>
        <v>Oil Gas &amp; Consumable Fuels</v>
      </c>
      <c r="D218" t="s">
        <v>176</v>
      </c>
      <c r="E218">
        <v>37618.042992000002</v>
      </c>
      <c r="F218">
        <v>537.4</v>
      </c>
      <c r="G218">
        <v>-7.3552262904587202</v>
      </c>
      <c r="H218">
        <v>2.67066811303429</v>
      </c>
      <c r="I218">
        <v>10.282919658699401</v>
      </c>
      <c r="J218">
        <v>2.1040837119001901</v>
      </c>
      <c r="K218">
        <v>512.88650036139597</v>
      </c>
      <c r="L218">
        <v>467.05021652710298</v>
      </c>
      <c r="M218">
        <v>48.920004631607704</v>
      </c>
      <c r="N218">
        <v>0.48046910479786897</v>
      </c>
      <c r="O218">
        <v>4.0937848902121203</v>
      </c>
      <c r="P218">
        <v>43.039659302635002</v>
      </c>
      <c r="Q218">
        <v>-3.9090615841751997E-2</v>
      </c>
    </row>
    <row r="219" spans="1:17" x14ac:dyDescent="0.3">
      <c r="A219" t="s">
        <v>528</v>
      </c>
      <c r="B219" t="s">
        <v>529</v>
      </c>
      <c r="C219" t="str">
        <f>IFERROR(VLOOKUP(Table1[[#This Row],[Ticker]],[1]!Table2[[Symbol]:[Industry]],2,FALSE),"-")</f>
        <v>Financial Services</v>
      </c>
      <c r="D219" t="s">
        <v>530</v>
      </c>
      <c r="E219">
        <v>37564.774137015003</v>
      </c>
      <c r="F219">
        <v>1033.3499999999999</v>
      </c>
      <c r="G219">
        <v>79.940201575604107</v>
      </c>
      <c r="H219">
        <v>4.0643229114991</v>
      </c>
      <c r="I219">
        <v>46.064816532374998</v>
      </c>
      <c r="J219">
        <v>-3.8205703461182599</v>
      </c>
      <c r="K219">
        <v>946.69636055758804</v>
      </c>
      <c r="L219">
        <v>765.41616057136605</v>
      </c>
      <c r="M219">
        <v>52.1812972672206</v>
      </c>
      <c r="N219">
        <v>1.2177735051902701</v>
      </c>
      <c r="O219">
        <v>17.5787487298592</v>
      </c>
      <c r="P219">
        <v>117.547368421052</v>
      </c>
      <c r="Q219">
        <v>0.12729290513952901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Row],[Ticker]],[1]!Table2[[Symbol]:[Industry]],2,FALSE),"-")</f>
        <v>Chemicals</v>
      </c>
      <c r="D220" t="s">
        <v>533</v>
      </c>
      <c r="E220">
        <v>37544.533000000003</v>
      </c>
      <c r="F220">
        <v>3417.8</v>
      </c>
      <c r="G220">
        <v>-0.58217134653041502</v>
      </c>
      <c r="H220">
        <v>4.5314155499468498</v>
      </c>
      <c r="I220">
        <v>-14.7831451079337</v>
      </c>
      <c r="J220">
        <v>2.1630671452489301</v>
      </c>
      <c r="K220">
        <v>3275.14686464442</v>
      </c>
      <c r="L220">
        <v>3259.8233766272601</v>
      </c>
      <c r="M220">
        <v>65.521399018273101</v>
      </c>
      <c r="N220">
        <v>0.81522178759824504</v>
      </c>
      <c r="O220">
        <v>14.693662589970099</v>
      </c>
      <c r="P220">
        <v>38.037156704361799</v>
      </c>
      <c r="Q220">
        <v>6.6624794155254005E-2</v>
      </c>
    </row>
    <row r="221" spans="1:17" x14ac:dyDescent="0.3">
      <c r="A221" t="s">
        <v>534</v>
      </c>
      <c r="B221" t="s">
        <v>535</v>
      </c>
      <c r="C221" t="str">
        <f>IFERROR(VLOOKUP(Table1[[#This Row],[Ticker]],[1]!Table2[[Symbol]:[Industry]],2,FALSE),"-")</f>
        <v>Healthcare</v>
      </c>
      <c r="D221" t="s">
        <v>54</v>
      </c>
      <c r="E221">
        <v>37459.264808615</v>
      </c>
      <c r="F221">
        <v>2998.85</v>
      </c>
      <c r="G221">
        <v>47.3184745592186</v>
      </c>
      <c r="H221">
        <v>28.476911642932599</v>
      </c>
      <c r="I221">
        <v>26.580541243823699</v>
      </c>
      <c r="J221">
        <v>8.2859209585899496</v>
      </c>
      <c r="K221">
        <v>2466.8415596169498</v>
      </c>
      <c r="L221">
        <v>2179.7436166601001</v>
      </c>
      <c r="M221">
        <v>89.019109006570503</v>
      </c>
      <c r="N221">
        <v>2.1504706285550501</v>
      </c>
      <c r="O221">
        <v>1.1804525067942799</v>
      </c>
      <c r="P221">
        <v>81.742977485530702</v>
      </c>
      <c r="Q221">
        <v>6.9514795994636003E-2</v>
      </c>
    </row>
    <row r="222" spans="1:17" x14ac:dyDescent="0.3">
      <c r="A222" t="s">
        <v>536</v>
      </c>
      <c r="B222" t="s">
        <v>537</v>
      </c>
      <c r="C222" t="str">
        <f>IFERROR(VLOOKUP(Table1[[#This Row],[Ticker]],[1]!Table2[[Symbol]:[Industry]],2,FALSE),"-")</f>
        <v>Construction</v>
      </c>
      <c r="D222" t="s">
        <v>46</v>
      </c>
      <c r="E222">
        <v>37423.682999999997</v>
      </c>
      <c r="F222">
        <v>61.97</v>
      </c>
      <c r="G222">
        <v>113.31509489513699</v>
      </c>
      <c r="H222">
        <v>-6.7437421914000701</v>
      </c>
      <c r="I222">
        <v>-21.334088748607599</v>
      </c>
      <c r="J222">
        <v>5.2457403261190097E-2</v>
      </c>
      <c r="K222">
        <v>65.965285371843294</v>
      </c>
      <c r="L222">
        <v>57.651989319645402</v>
      </c>
      <c r="M222">
        <v>36.267297052070802</v>
      </c>
      <c r="N222">
        <v>0.359087715845547</v>
      </c>
      <c r="O222">
        <v>26.109407777956999</v>
      </c>
      <c r="P222">
        <v>142.54403131115399</v>
      </c>
      <c r="Q222">
        <v>0.12848899866043101</v>
      </c>
    </row>
    <row r="223" spans="1:17" x14ac:dyDescent="0.3">
      <c r="A223" t="s">
        <v>538</v>
      </c>
      <c r="B223" t="s">
        <v>539</v>
      </c>
      <c r="C223" t="str">
        <f>IFERROR(VLOOKUP(Table1[[#This Row],[Ticker]],[1]!Table2[[Symbol]:[Industry]],2,FALSE),"-")</f>
        <v>Financial Services</v>
      </c>
      <c r="D223" t="s">
        <v>57</v>
      </c>
      <c r="E223">
        <v>37044.939758519999</v>
      </c>
      <c r="F223">
        <v>300.10000000000002</v>
      </c>
      <c r="G223">
        <v>-20.2051129141622</v>
      </c>
      <c r="H223">
        <v>-2.44384145828844</v>
      </c>
      <c r="I223">
        <v>-7.9725696240673498</v>
      </c>
      <c r="J223">
        <v>-0.56995647835490504</v>
      </c>
      <c r="K223">
        <v>294.365830559627</v>
      </c>
      <c r="L223">
        <v>283.68116659152798</v>
      </c>
      <c r="M223">
        <v>51.643163208886698</v>
      </c>
      <c r="N223">
        <v>0.68748216846924204</v>
      </c>
      <c r="O223">
        <v>5.4148617127624199</v>
      </c>
      <c r="P223">
        <v>26.4377501579945</v>
      </c>
      <c r="Q223">
        <v>7.4901975100595E-2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Row],[Ticker]],[1]!Table2[[Symbol]:[Industry]],2,FALSE),"-")</f>
        <v>Healthcare</v>
      </c>
      <c r="D224" t="s">
        <v>288</v>
      </c>
      <c r="E224">
        <v>36974.075298299998</v>
      </c>
      <c r="F224">
        <v>489.75</v>
      </c>
      <c r="G224">
        <v>25.196169093810099</v>
      </c>
      <c r="H224">
        <v>5.7989874937166297</v>
      </c>
      <c r="I224">
        <v>0.73182464025997196</v>
      </c>
      <c r="J224">
        <v>-1.1204105814904599</v>
      </c>
      <c r="K224">
        <v>480.09080258955998</v>
      </c>
      <c r="L224">
        <v>430.14354345765599</v>
      </c>
      <c r="M224">
        <v>44.171058393794198</v>
      </c>
      <c r="N224">
        <v>1.1354284107516599</v>
      </c>
      <c r="O224">
        <v>8.6778968861663994</v>
      </c>
      <c r="P224">
        <v>58.752025931928699</v>
      </c>
      <c r="Q224">
        <v>7.7934513656853999E-2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Row],[Ticker]],[1]!Table2[[Symbol]:[Industry]],2,FALSE),"-")</f>
        <v>Power</v>
      </c>
      <c r="D225" t="s">
        <v>156</v>
      </c>
      <c r="E225">
        <v>36752.803321544998</v>
      </c>
      <c r="F225">
        <v>265.05</v>
      </c>
      <c r="G225">
        <v>75.6936788158919</v>
      </c>
      <c r="H225">
        <v>-2.9369355734730398</v>
      </c>
      <c r="I225">
        <v>-6.98010664213614</v>
      </c>
      <c r="J225">
        <v>-4.1427553077970902</v>
      </c>
      <c r="K225">
        <v>260.61884088877599</v>
      </c>
      <c r="L225">
        <v>221.31896725311501</v>
      </c>
      <c r="M225">
        <v>43.1679841125164</v>
      </c>
      <c r="N225">
        <v>0.67202442091826098</v>
      </c>
      <c r="O225">
        <v>17.638181475193299</v>
      </c>
      <c r="P225">
        <v>126.92636986301299</v>
      </c>
      <c r="Q225">
        <v>0.16215316387533099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Row],[Ticker]],[1]!Table2[[Symbol]:[Industry]],2,FALSE),"-")</f>
        <v>Consumer Durables</v>
      </c>
      <c r="D226" t="s">
        <v>546</v>
      </c>
      <c r="E226">
        <v>36545.060592540001</v>
      </c>
      <c r="F226">
        <v>1343.85</v>
      </c>
      <c r="G226">
        <v>1.76383642760729</v>
      </c>
      <c r="H226">
        <v>3.5409632129915298</v>
      </c>
      <c r="I226">
        <v>10.2842001048248</v>
      </c>
      <c r="J226">
        <v>1.394272583742</v>
      </c>
      <c r="K226">
        <v>1267.5426369134</v>
      </c>
      <c r="L226">
        <v>1171.09325983026</v>
      </c>
      <c r="M226">
        <v>60.019661585341801</v>
      </c>
      <c r="N226">
        <v>0.765503727634958</v>
      </c>
      <c r="O226">
        <v>7.2441120660788201</v>
      </c>
      <c r="P226">
        <v>36.355334584749599</v>
      </c>
      <c r="Q226">
        <v>0.13035668500331099</v>
      </c>
    </row>
    <row r="227" spans="1:17" x14ac:dyDescent="0.3">
      <c r="A227" t="s">
        <v>547</v>
      </c>
      <c r="B227" t="s">
        <v>548</v>
      </c>
      <c r="C227" t="str">
        <f>IFERROR(VLOOKUP(Table1[[#This Row],[Ticker]],[1]!Table2[[Symbol]:[Industry]],2,FALSE),"-")</f>
        <v>Financial Services</v>
      </c>
      <c r="D227" t="s">
        <v>413</v>
      </c>
      <c r="E227">
        <v>36258.458556760001</v>
      </c>
      <c r="F227">
        <v>607.29999999999995</v>
      </c>
      <c r="G227">
        <v>160.36510523758599</v>
      </c>
      <c r="H227">
        <v>7.9711786416288897</v>
      </c>
      <c r="I227">
        <v>18.311395068384599</v>
      </c>
      <c r="J227">
        <v>-5.7204930807366203</v>
      </c>
      <c r="K227">
        <v>586.54848078134103</v>
      </c>
      <c r="L227">
        <v>472.70737694760902</v>
      </c>
      <c r="M227">
        <v>51.5403927855455</v>
      </c>
      <c r="N227">
        <v>1.26209081379139</v>
      </c>
      <c r="O227">
        <v>18.886876337888999</v>
      </c>
      <c r="P227">
        <v>189.72508795992599</v>
      </c>
      <c r="Q227">
        <v>0.113172772099391</v>
      </c>
    </row>
    <row r="228" spans="1:17" x14ac:dyDescent="0.3">
      <c r="A228" t="s">
        <v>549</v>
      </c>
      <c r="B228" t="s">
        <v>550</v>
      </c>
      <c r="C228" t="str">
        <f>IFERROR(VLOOKUP(Table1[[#This Row],[Ticker]],[1]!Table2[[Symbol]:[Industry]],2,FALSE),"-")</f>
        <v>Automobile and Auto Components</v>
      </c>
      <c r="D228" t="s">
        <v>204</v>
      </c>
      <c r="E228">
        <v>36207.320389439999</v>
      </c>
      <c r="F228">
        <v>2574.0500000000002</v>
      </c>
      <c r="G228">
        <v>31.3575010698383</v>
      </c>
      <c r="H228">
        <v>-3.8197520145811001</v>
      </c>
      <c r="I228">
        <v>27.840672816075401</v>
      </c>
      <c r="J228">
        <v>2.7119319265230901</v>
      </c>
      <c r="K228">
        <v>2499.1642379846198</v>
      </c>
      <c r="L228">
        <v>2113.2792093452399</v>
      </c>
      <c r="M228">
        <v>53.479299506030102</v>
      </c>
      <c r="N228">
        <v>0.55039942724864799</v>
      </c>
      <c r="O228">
        <v>18.929313727394501</v>
      </c>
      <c r="P228">
        <v>67.140677250738605</v>
      </c>
      <c r="Q228">
        <v>3.1605372254782001E-2</v>
      </c>
    </row>
    <row r="229" spans="1:17" x14ac:dyDescent="0.3">
      <c r="A229" t="s">
        <v>551</v>
      </c>
      <c r="B229" t="s">
        <v>552</v>
      </c>
      <c r="C229" t="str">
        <f>IFERROR(VLOOKUP(Table1[[#This Row],[Ticker]],[1]!Table2[[Symbol]:[Industry]],2,FALSE),"-")</f>
        <v>Media Entertainment &amp; Publication</v>
      </c>
      <c r="D229" t="s">
        <v>553</v>
      </c>
      <c r="E229">
        <v>36131.648384699998</v>
      </c>
      <c r="F229">
        <v>916.85</v>
      </c>
      <c r="G229">
        <v>41.403904179466998</v>
      </c>
      <c r="H229">
        <v>13.034177290713</v>
      </c>
      <c r="I229">
        <v>35.3586889618879</v>
      </c>
      <c r="J229">
        <v>2.6452577958179599</v>
      </c>
      <c r="K229">
        <v>797.54820352102695</v>
      </c>
      <c r="L229">
        <v>688.61014695080405</v>
      </c>
      <c r="M229">
        <v>75.133993681935806</v>
      </c>
      <c r="N229">
        <v>0.66566254749822895</v>
      </c>
      <c r="O229">
        <v>0.45263674537818699</v>
      </c>
      <c r="P229">
        <v>72.664783427495294</v>
      </c>
      <c r="Q229">
        <v>5.4871239716232E-2</v>
      </c>
    </row>
    <row r="230" spans="1:17" x14ac:dyDescent="0.3">
      <c r="A230" t="s">
        <v>554</v>
      </c>
      <c r="B230" t="s">
        <v>555</v>
      </c>
      <c r="C230" t="str">
        <f>IFERROR(VLOOKUP(Table1[[#This Row],[Ticker]],[1]!Table2[[Symbol]:[Industry]],2,FALSE),"-")</f>
        <v>Oil Gas &amp; Consumable Fuels</v>
      </c>
      <c r="D230" t="s">
        <v>18</v>
      </c>
      <c r="E230">
        <v>35921.264533392001</v>
      </c>
      <c r="F230">
        <v>204.96</v>
      </c>
      <c r="G230">
        <v>114.485171478886</v>
      </c>
      <c r="H230">
        <v>-7.7279134716809104</v>
      </c>
      <c r="I230">
        <v>-3.76605886446412</v>
      </c>
      <c r="J230">
        <v>-5.6768020999191204</v>
      </c>
      <c r="K230">
        <v>216.49745407696801</v>
      </c>
      <c r="L230">
        <v>188.80307477301</v>
      </c>
      <c r="M230">
        <v>38.725371397284</v>
      </c>
      <c r="N230">
        <v>0.59429565405958495</v>
      </c>
      <c r="O230">
        <v>41.125097580015598</v>
      </c>
      <c r="P230">
        <v>146.79108970499701</v>
      </c>
      <c r="Q230">
        <v>0.13244875002092599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Row],[Ticker]],[1]!Table2[[Symbol]:[Industry]],2,FALSE),"-")</f>
        <v>Financial Services</v>
      </c>
      <c r="D231" t="s">
        <v>558</v>
      </c>
      <c r="E231">
        <v>35881.503952949999</v>
      </c>
      <c r="F231">
        <v>2650.5</v>
      </c>
      <c r="G231">
        <v>162.91918174060299</v>
      </c>
      <c r="H231">
        <v>8.3062150031884503</v>
      </c>
      <c r="I231">
        <v>-5.40443908313582</v>
      </c>
      <c r="J231">
        <v>1.7267558693926399</v>
      </c>
      <c r="K231">
        <v>2499.1920506729002</v>
      </c>
      <c r="L231">
        <v>2272.2723069796298</v>
      </c>
      <c r="M231">
        <v>65.063437890376306</v>
      </c>
      <c r="N231">
        <v>1.4522376466112199</v>
      </c>
      <c r="O231">
        <v>23.172986229013301</v>
      </c>
      <c r="P231">
        <v>217.23518850987401</v>
      </c>
      <c r="Q231">
        <v>0.18253661799978099</v>
      </c>
    </row>
    <row r="232" spans="1:17" x14ac:dyDescent="0.3">
      <c r="A232" t="s">
        <v>559</v>
      </c>
      <c r="B232" t="s">
        <v>560</v>
      </c>
      <c r="C232" t="str">
        <f>IFERROR(VLOOKUP(Table1[[#This Row],[Ticker]],[1]!Table2[[Symbol]:[Industry]],2,FALSE),"-")</f>
        <v>Financial Services</v>
      </c>
      <c r="D232" t="s">
        <v>561</v>
      </c>
      <c r="E232">
        <v>35102.270344999997</v>
      </c>
      <c r="F232">
        <v>638.15</v>
      </c>
      <c r="G232">
        <v>24.013528176175299</v>
      </c>
      <c r="H232">
        <v>-18.6290742508588</v>
      </c>
      <c r="I232">
        <v>-13.720600602351899</v>
      </c>
      <c r="J232">
        <v>-12.7977325194804</v>
      </c>
      <c r="K232">
        <v>726.837938986273</v>
      </c>
      <c r="L232">
        <v>631.50414295615599</v>
      </c>
      <c r="M232">
        <v>15.5770512440474</v>
      </c>
      <c r="N232">
        <v>1.2388147708162001</v>
      </c>
      <c r="O232">
        <v>29.554180051711899</v>
      </c>
      <c r="P232">
        <v>55.608388198000398</v>
      </c>
      <c r="Q232">
        <v>4.3087342857067001E-2</v>
      </c>
    </row>
    <row r="233" spans="1:17" x14ac:dyDescent="0.3">
      <c r="A233" t="s">
        <v>562</v>
      </c>
      <c r="B233" t="s">
        <v>563</v>
      </c>
      <c r="C233" t="str">
        <f>IFERROR(VLOOKUP(Table1[[#This Row],[Ticker]],[1]!Table2[[Symbol]:[Industry]],2,FALSE),"-")</f>
        <v>Fast Moving Consumer Goods</v>
      </c>
      <c r="D233" t="s">
        <v>179</v>
      </c>
      <c r="E233">
        <v>34810.875</v>
      </c>
      <c r="F233">
        <v>797.5</v>
      </c>
      <c r="G233">
        <v>30.6914235543864</v>
      </c>
      <c r="H233">
        <v>1.0724126942130101</v>
      </c>
      <c r="I233">
        <v>52.718373383125602</v>
      </c>
      <c r="J233">
        <v>-3.6993671313223602</v>
      </c>
      <c r="K233">
        <v>727.99094962351899</v>
      </c>
      <c r="L233">
        <v>586.45916492531398</v>
      </c>
      <c r="M233">
        <v>55.483933706189198</v>
      </c>
      <c r="N233">
        <v>0.78329412398317799</v>
      </c>
      <c r="O233">
        <v>6.5203761755485896</v>
      </c>
      <c r="P233">
        <v>91.201150803164694</v>
      </c>
      <c r="Q233">
        <v>1.5621736817371E-2</v>
      </c>
    </row>
    <row r="234" spans="1:17" x14ac:dyDescent="0.3">
      <c r="A234" t="s">
        <v>564</v>
      </c>
      <c r="B234" t="s">
        <v>565</v>
      </c>
      <c r="C234" t="str">
        <f>IFERROR(VLOOKUP(Table1[[#This Row],[Ticker]],[1]!Table2[[Symbol]:[Industry]],2,FALSE),"-")</f>
        <v>Healthcare</v>
      </c>
      <c r="D234" t="s">
        <v>54</v>
      </c>
      <c r="E234">
        <v>34647.116531170002</v>
      </c>
      <c r="F234">
        <v>1365.65</v>
      </c>
      <c r="G234">
        <v>25.6408901800439</v>
      </c>
      <c r="H234">
        <v>14.8255981379743</v>
      </c>
      <c r="I234">
        <v>2.3556595884285598</v>
      </c>
      <c r="J234">
        <v>7.3832372703845897</v>
      </c>
      <c r="K234">
        <v>1246.6950339801999</v>
      </c>
      <c r="L234">
        <v>1163.70815175396</v>
      </c>
      <c r="M234">
        <v>81.975581140655507</v>
      </c>
      <c r="N234">
        <v>0.96905655792449197</v>
      </c>
      <c r="O234">
        <v>2.0027093325522598</v>
      </c>
      <c r="P234">
        <v>61.176678862268403</v>
      </c>
      <c r="Q234">
        <v>-2.5144611653711998E-2</v>
      </c>
    </row>
    <row r="235" spans="1:17" x14ac:dyDescent="0.3">
      <c r="A235" t="s">
        <v>566</v>
      </c>
      <c r="B235" t="s">
        <v>567</v>
      </c>
      <c r="C235" t="str">
        <f>IFERROR(VLOOKUP(Table1[[#This Row],[Ticker]],[1]!Table2[[Symbol]:[Industry]],2,FALSE),"-")</f>
        <v>Financial Services</v>
      </c>
      <c r="D235" t="s">
        <v>37</v>
      </c>
      <c r="E235">
        <v>33947.975613499999</v>
      </c>
      <c r="F235">
        <v>579.79999999999995</v>
      </c>
      <c r="G235">
        <v>-32.724412673482902</v>
      </c>
      <c r="H235">
        <v>1.1267201566947</v>
      </c>
      <c r="I235">
        <v>-7.4928872435045699</v>
      </c>
      <c r="J235">
        <v>-0.428839095360105</v>
      </c>
      <c r="K235">
        <v>572.54469799513902</v>
      </c>
      <c r="L235">
        <v>565.05469309891998</v>
      </c>
      <c r="M235">
        <v>40.434314800437697</v>
      </c>
      <c r="N235">
        <v>0.75206402890115698</v>
      </c>
      <c r="O235">
        <v>16.419454984477401</v>
      </c>
      <c r="P235">
        <v>27.484608619173201</v>
      </c>
      <c r="Q235">
        <v>-8.9312659363334004E-2</v>
      </c>
    </row>
    <row r="236" spans="1:17" x14ac:dyDescent="0.3">
      <c r="A236" t="s">
        <v>568</v>
      </c>
      <c r="B236" t="s">
        <v>569</v>
      </c>
      <c r="C236" t="str">
        <f>IFERROR(VLOOKUP(Table1[[#This Row],[Ticker]],[1]!Table2[[Symbol]:[Industry]],2,FALSE),"-")</f>
        <v>Healthcare</v>
      </c>
      <c r="D236" t="s">
        <v>201</v>
      </c>
      <c r="E236">
        <v>33685.943658900003</v>
      </c>
      <c r="F236">
        <v>840.45</v>
      </c>
      <c r="G236">
        <v>-19.296326610206801</v>
      </c>
      <c r="H236">
        <v>15.073510798628901</v>
      </c>
      <c r="I236">
        <v>0.44725502676951601</v>
      </c>
      <c r="J236">
        <v>3.44497434473849</v>
      </c>
      <c r="K236">
        <v>756.236321394529</v>
      </c>
      <c r="L236">
        <v>723.33640378038604</v>
      </c>
      <c r="M236">
        <v>68.6311689692523</v>
      </c>
      <c r="N236">
        <v>1.0352724927929999</v>
      </c>
      <c r="O236">
        <v>4.0573502290439398</v>
      </c>
      <c r="P236">
        <v>38.311528017773398</v>
      </c>
      <c r="Q236">
        <v>3.9583418155389998E-3</v>
      </c>
    </row>
    <row r="237" spans="1:17" x14ac:dyDescent="0.3">
      <c r="A237" t="s">
        <v>570</v>
      </c>
      <c r="B237" t="s">
        <v>571</v>
      </c>
      <c r="C237" t="str">
        <f>IFERROR(VLOOKUP(Table1[[#This Row],[Ticker]],[1]!Table2[[Symbol]:[Industry]],2,FALSE),"-")</f>
        <v>Healthcare</v>
      </c>
      <c r="D237" t="s">
        <v>54</v>
      </c>
      <c r="E237">
        <v>33386.1129073349</v>
      </c>
      <c r="F237">
        <v>2026.45</v>
      </c>
      <c r="G237">
        <v>-2.89331666693593</v>
      </c>
      <c r="H237">
        <v>7.5667358956985398</v>
      </c>
      <c r="I237">
        <v>-10.9107921178131</v>
      </c>
      <c r="J237">
        <v>-1.52480036259243</v>
      </c>
      <c r="K237">
        <v>1956.2070065381799</v>
      </c>
      <c r="L237">
        <v>1822.57250697936</v>
      </c>
      <c r="M237">
        <v>42.462928514667297</v>
      </c>
      <c r="N237">
        <v>1.40766647296161</v>
      </c>
      <c r="O237">
        <v>9.5980655826691699</v>
      </c>
      <c r="P237">
        <v>37.381783668350202</v>
      </c>
      <c r="Q237">
        <v>-0.114712336193439</v>
      </c>
    </row>
    <row r="238" spans="1:17" x14ac:dyDescent="0.3">
      <c r="A238" t="s">
        <v>572</v>
      </c>
      <c r="B238" t="s">
        <v>573</v>
      </c>
      <c r="C238" t="str">
        <f>IFERROR(VLOOKUP(Table1[[#This Row],[Ticker]],[1]!Table2[[Symbol]:[Industry]],2,FALSE),"-")</f>
        <v>Construction</v>
      </c>
      <c r="D238" t="s">
        <v>46</v>
      </c>
      <c r="E238">
        <v>33262.199999999997</v>
      </c>
      <c r="F238">
        <v>184.79</v>
      </c>
      <c r="G238">
        <v>254.55017749045101</v>
      </c>
      <c r="H238">
        <v>-11.7662474761959</v>
      </c>
      <c r="I238">
        <v>13.0329794695608</v>
      </c>
      <c r="J238">
        <v>-2.7238708251373702</v>
      </c>
      <c r="K238">
        <v>168.31968567130301</v>
      </c>
      <c r="L238">
        <v>129.09321868057501</v>
      </c>
      <c r="M238">
        <v>59.511736256417798</v>
      </c>
      <c r="N238">
        <v>0.93782167683555995</v>
      </c>
      <c r="O238">
        <v>7.3110016775799602</v>
      </c>
      <c r="P238">
        <v>296.54506437768202</v>
      </c>
      <c r="Q238">
        <v>0.13651133121002701</v>
      </c>
    </row>
    <row r="239" spans="1:17" x14ac:dyDescent="0.3">
      <c r="A239" t="s">
        <v>574</v>
      </c>
      <c r="B239" t="s">
        <v>575</v>
      </c>
      <c r="C239" t="str">
        <f>IFERROR(VLOOKUP(Table1[[#This Row],[Ticker]],[1]!Table2[[Symbol]:[Industry]],2,FALSE),"-")</f>
        <v>Capital Goods</v>
      </c>
      <c r="D239" t="s">
        <v>230</v>
      </c>
      <c r="E239">
        <v>33251.331157000001</v>
      </c>
      <c r="F239">
        <v>8278</v>
      </c>
      <c r="G239">
        <v>83.950512178745299</v>
      </c>
      <c r="H239">
        <v>-6.2547469784350396</v>
      </c>
      <c r="I239">
        <v>22.780278559388101</v>
      </c>
      <c r="J239">
        <v>-3.8631029943552599</v>
      </c>
      <c r="K239">
        <v>8306.0414121889098</v>
      </c>
      <c r="L239">
        <v>6910.5500764297203</v>
      </c>
      <c r="M239">
        <v>43.511917712989401</v>
      </c>
      <c r="N239">
        <v>1.70928532939927</v>
      </c>
      <c r="O239">
        <v>16.693645808166199</v>
      </c>
      <c r="P239">
        <v>112.25641025641001</v>
      </c>
      <c r="Q239">
        <v>0.27173564318784399</v>
      </c>
    </row>
    <row r="240" spans="1:17" x14ac:dyDescent="0.3">
      <c r="A240" t="s">
        <v>576</v>
      </c>
      <c r="B240" t="s">
        <v>577</v>
      </c>
      <c r="C240" t="str">
        <f>IFERROR(VLOOKUP(Table1[[#This Row],[Ticker]],[1]!Table2[[Symbol]:[Industry]],2,FALSE),"-")</f>
        <v>Consumer Durables</v>
      </c>
      <c r="D240" t="s">
        <v>347</v>
      </c>
      <c r="E240">
        <v>32997.061178240001</v>
      </c>
      <c r="F240">
        <v>1604.8</v>
      </c>
      <c r="G240">
        <v>91.161506163087296</v>
      </c>
      <c r="H240">
        <v>-2.2288052360354</v>
      </c>
      <c r="I240">
        <v>25.771510597282902</v>
      </c>
      <c r="J240">
        <v>-5.7850363738528001</v>
      </c>
      <c r="K240">
        <v>1635.1967865020899</v>
      </c>
      <c r="L240">
        <v>1350.35880339134</v>
      </c>
      <c r="M240">
        <v>36.6768660493601</v>
      </c>
      <c r="N240">
        <v>0.75787400891628398</v>
      </c>
      <c r="O240">
        <v>18.257726819541301</v>
      </c>
      <c r="P240">
        <v>128.701724383639</v>
      </c>
      <c r="Q240">
        <v>0.16768257639026499</v>
      </c>
    </row>
    <row r="241" spans="1:17" x14ac:dyDescent="0.3">
      <c r="A241" t="s">
        <v>578</v>
      </c>
      <c r="B241" t="s">
        <v>579</v>
      </c>
      <c r="C241" t="str">
        <f>IFERROR(VLOOKUP(Table1[[#This Row],[Ticker]],[1]!Table2[[Symbol]:[Industry]],2,FALSE),"-")</f>
        <v>Consumer Services</v>
      </c>
      <c r="D241" t="s">
        <v>130</v>
      </c>
      <c r="E241">
        <v>32808.656937270003</v>
      </c>
      <c r="F241">
        <v>324.7</v>
      </c>
      <c r="G241">
        <v>26.136656503658799</v>
      </c>
      <c r="H241">
        <v>-1.6836268391452101</v>
      </c>
      <c r="I241">
        <v>16.548732263512299</v>
      </c>
      <c r="J241">
        <v>-2.57956845061371</v>
      </c>
      <c r="K241">
        <v>314.86971986908901</v>
      </c>
      <c r="L241">
        <v>270.66311660703701</v>
      </c>
      <c r="M241">
        <v>48.185111490933899</v>
      </c>
      <c r="N241">
        <v>0.79975065946217405</v>
      </c>
      <c r="O241">
        <v>7.4530335694487002</v>
      </c>
      <c r="P241">
        <v>63.371069182389903</v>
      </c>
      <c r="Q241">
        <v>3.7556199788023999E-2</v>
      </c>
    </row>
    <row r="242" spans="1:17" x14ac:dyDescent="0.3">
      <c r="A242" t="s">
        <v>580</v>
      </c>
      <c r="B242" t="s">
        <v>581</v>
      </c>
      <c r="C242" t="str">
        <f>IFERROR(VLOOKUP(Table1[[#This Row],[Ticker]],[1]!Table2[[Symbol]:[Industry]],2,FALSE),"-")</f>
        <v>Construction Materials</v>
      </c>
      <c r="D242" t="s">
        <v>83</v>
      </c>
      <c r="E242">
        <v>32763.283789019999</v>
      </c>
      <c r="F242">
        <v>4240.2</v>
      </c>
      <c r="G242">
        <v>1.6649126838691299</v>
      </c>
      <c r="H242">
        <v>-3.2936992054009698E-2</v>
      </c>
      <c r="I242">
        <v>-11.655803269228199</v>
      </c>
      <c r="J242">
        <v>-2.8964818746910899</v>
      </c>
      <c r="K242">
        <v>4281.8276906883402</v>
      </c>
      <c r="L242">
        <v>4006.3697282030398</v>
      </c>
      <c r="M242">
        <v>39.184529916270797</v>
      </c>
      <c r="N242">
        <v>0.67881576510175901</v>
      </c>
      <c r="O242">
        <v>8.4842696099240502</v>
      </c>
      <c r="P242">
        <v>39.929048758353197</v>
      </c>
      <c r="Q242">
        <v>1.4135547381003999E-2</v>
      </c>
    </row>
    <row r="243" spans="1:17" x14ac:dyDescent="0.3">
      <c r="A243" t="s">
        <v>582</v>
      </c>
      <c r="B243" t="s">
        <v>583</v>
      </c>
      <c r="C243" t="str">
        <f>IFERROR(VLOOKUP(Table1[[#This Row],[Ticker]],[1]!Table2[[Symbol]:[Industry]],2,FALSE),"-")</f>
        <v>Construction Materials</v>
      </c>
      <c r="D243" t="s">
        <v>83</v>
      </c>
      <c r="E243">
        <v>32644.540303739999</v>
      </c>
      <c r="F243">
        <v>1740.6</v>
      </c>
      <c r="G243">
        <v>-37.643453329073999</v>
      </c>
      <c r="H243">
        <v>-4.7600089907832102</v>
      </c>
      <c r="I243">
        <v>-30.041450298380902</v>
      </c>
      <c r="J243">
        <v>0.18364278169992901</v>
      </c>
      <c r="K243">
        <v>1826.40463879975</v>
      </c>
      <c r="L243">
        <v>1943.6058819227801</v>
      </c>
      <c r="M243">
        <v>34.511358142543699</v>
      </c>
      <c r="N243">
        <v>0.88101128322394495</v>
      </c>
      <c r="O243">
        <v>39.647248075376297</v>
      </c>
      <c r="P243">
        <v>5.4014775342133801</v>
      </c>
      <c r="Q243">
        <v>-4.7889009532587998E-2</v>
      </c>
    </row>
    <row r="244" spans="1:17" x14ac:dyDescent="0.3">
      <c r="A244" t="s">
        <v>584</v>
      </c>
      <c r="B244" t="s">
        <v>585</v>
      </c>
      <c r="C244" t="str">
        <f>IFERROR(VLOOKUP(Table1[[#This Row],[Ticker]],[1]!Table2[[Symbol]:[Industry]],2,FALSE),"-")</f>
        <v>Metals &amp; Mining</v>
      </c>
      <c r="D244" t="s">
        <v>186</v>
      </c>
      <c r="E244">
        <v>32554.298424575001</v>
      </c>
      <c r="F244">
        <v>177.25</v>
      </c>
      <c r="G244">
        <v>58.8971163091419</v>
      </c>
      <c r="H244">
        <v>-17.0240683473248</v>
      </c>
      <c r="I244">
        <v>0.67235785243360002</v>
      </c>
      <c r="J244">
        <v>-7.06766433891472</v>
      </c>
      <c r="K244">
        <v>186.487817744137</v>
      </c>
      <c r="L244">
        <v>159.24062377959001</v>
      </c>
      <c r="M244">
        <v>40.829686570980698</v>
      </c>
      <c r="N244">
        <v>0.71183831061002001</v>
      </c>
      <c r="O244">
        <v>17.912552891396299</v>
      </c>
      <c r="P244">
        <v>105.626450116009</v>
      </c>
      <c r="Q244">
        <v>7.8336428526219998E-2</v>
      </c>
    </row>
    <row r="245" spans="1:17" x14ac:dyDescent="0.3">
      <c r="A245" t="s">
        <v>586</v>
      </c>
      <c r="B245" t="s">
        <v>587</v>
      </c>
      <c r="C245" t="str">
        <f>IFERROR(VLOOKUP(Table1[[#This Row],[Ticker]],[1]!Table2[[Symbol]:[Industry]],2,FALSE),"-")</f>
        <v>Financial Services</v>
      </c>
      <c r="D245" t="s">
        <v>588</v>
      </c>
      <c r="E245">
        <v>32504.061887650001</v>
      </c>
      <c r="F245">
        <v>510.85</v>
      </c>
      <c r="G245">
        <v>-63.197218482886498</v>
      </c>
      <c r="H245">
        <v>9.5848147424509307</v>
      </c>
      <c r="I245">
        <v>9.8070828392486096</v>
      </c>
      <c r="J245">
        <v>4.0992562271700201</v>
      </c>
      <c r="K245">
        <v>451.4174884574</v>
      </c>
      <c r="L245">
        <v>514.113808925846</v>
      </c>
      <c r="M245">
        <v>61.613899395070902</v>
      </c>
      <c r="N245">
        <v>1.30132033275529</v>
      </c>
      <c r="O245">
        <v>95.419399040814298</v>
      </c>
      <c r="P245">
        <v>64.790322580645096</v>
      </c>
      <c r="Q245">
        <v>-8.0495372230262999E-2</v>
      </c>
    </row>
    <row r="246" spans="1:17" x14ac:dyDescent="0.3">
      <c r="A246" t="s">
        <v>589</v>
      </c>
      <c r="B246" t="s">
        <v>590</v>
      </c>
      <c r="C246" t="str">
        <f>IFERROR(VLOOKUP(Table1[[#This Row],[Ticker]],[1]!Table2[[Symbol]:[Industry]],2,FALSE),"-")</f>
        <v>Financial Services</v>
      </c>
      <c r="D246" t="s">
        <v>558</v>
      </c>
      <c r="E246">
        <v>32292.95649525</v>
      </c>
      <c r="F246">
        <v>4415.8500000000004</v>
      </c>
      <c r="G246">
        <v>-9.3593475195655103</v>
      </c>
      <c r="H246">
        <v>4.3139149273291801</v>
      </c>
      <c r="I246">
        <v>-14.6757632086368</v>
      </c>
      <c r="J246">
        <v>4.9749380234162297</v>
      </c>
      <c r="K246">
        <v>4307.3809931134501</v>
      </c>
      <c r="L246">
        <v>4277.2079316204999</v>
      </c>
      <c r="M246">
        <v>59.744398786529501</v>
      </c>
      <c r="N246">
        <v>1.0529022732140001</v>
      </c>
      <c r="O246">
        <v>19.308853335144899</v>
      </c>
      <c r="P246">
        <v>20.628568306607999</v>
      </c>
      <c r="Q246">
        <v>5.141989052768E-2</v>
      </c>
    </row>
    <row r="247" spans="1:17" hidden="1" x14ac:dyDescent="0.3">
      <c r="A247" t="s">
        <v>591</v>
      </c>
      <c r="B247" t="s">
        <v>592</v>
      </c>
      <c r="C247" t="str">
        <f>IFERROR(VLOOKUP(Table1[[#This Row],[Ticker]],[1]!Table2[[Symbol]:[Industry]],2,FALSE),"-")</f>
        <v>-</v>
      </c>
      <c r="D247" t="s">
        <v>141</v>
      </c>
      <c r="E247">
        <v>32216.064643341</v>
      </c>
      <c r="F247">
        <v>376.08</v>
      </c>
      <c r="G247">
        <v>-0.71988305507139205</v>
      </c>
      <c r="H247">
        <v>4.2509669364211904</v>
      </c>
      <c r="I247">
        <v>-8.2383257618955508</v>
      </c>
      <c r="J247">
        <v>1.1984755322779601</v>
      </c>
      <c r="K247">
        <v>363.03606076143001</v>
      </c>
      <c r="L247">
        <v>350.72900459150998</v>
      </c>
      <c r="M247">
        <v>56.330526885428</v>
      </c>
      <c r="N247">
        <v>0.875411604713215</v>
      </c>
      <c r="O247">
        <v>6.0944479897894199</v>
      </c>
      <c r="P247">
        <v>32.422535211267501</v>
      </c>
      <c r="Q247">
        <v>-0.123824141917355</v>
      </c>
    </row>
    <row r="248" spans="1:17" x14ac:dyDescent="0.3">
      <c r="A248" t="s">
        <v>593</v>
      </c>
      <c r="B248" t="s">
        <v>594</v>
      </c>
      <c r="C248" t="str">
        <f>IFERROR(VLOOKUP(Table1[[#This Row],[Ticker]],[1]!Table2[[Symbol]:[Industry]],2,FALSE),"-")</f>
        <v>Financial Services</v>
      </c>
      <c r="D248" t="s">
        <v>24</v>
      </c>
      <c r="E248">
        <v>32138.85487155</v>
      </c>
      <c r="F248">
        <v>199.5</v>
      </c>
      <c r="G248">
        <v>-38.237528133282602</v>
      </c>
      <c r="H248">
        <v>-2.8123560187981802</v>
      </c>
      <c r="I248">
        <v>-19.591654011948201</v>
      </c>
      <c r="J248">
        <v>-4.0266731521222203</v>
      </c>
      <c r="K248">
        <v>199.68146663735399</v>
      </c>
      <c r="L248">
        <v>206.24384790065</v>
      </c>
      <c r="M248">
        <v>43.109467573499401</v>
      </c>
      <c r="N248">
        <v>1.53583424303472</v>
      </c>
      <c r="O248">
        <v>31.8796992481203</v>
      </c>
      <c r="P248">
        <v>17.942654448714102</v>
      </c>
      <c r="Q248">
        <v>-8.1365000226287995E-2</v>
      </c>
    </row>
    <row r="249" spans="1:17" x14ac:dyDescent="0.3">
      <c r="A249" t="s">
        <v>595</v>
      </c>
      <c r="B249" t="s">
        <v>596</v>
      </c>
      <c r="C249" t="str">
        <f>IFERROR(VLOOKUP(Table1[[#This Row],[Ticker]],[1]!Table2[[Symbol]:[Industry]],2,FALSE),"-")</f>
        <v>Chemicals</v>
      </c>
      <c r="D249" t="s">
        <v>164</v>
      </c>
      <c r="E249">
        <v>31715.6048562</v>
      </c>
      <c r="F249">
        <v>7327.05</v>
      </c>
      <c r="G249">
        <v>158.92189438487301</v>
      </c>
      <c r="H249">
        <v>33.460177718309403</v>
      </c>
      <c r="I249">
        <v>116.169462216364</v>
      </c>
      <c r="J249">
        <v>25.8829935864104</v>
      </c>
      <c r="K249">
        <v>5516.1056757079596</v>
      </c>
      <c r="L249">
        <v>4152.7359256745804</v>
      </c>
      <c r="M249">
        <v>73.599018159402306</v>
      </c>
      <c r="N249">
        <v>2.36271494206161</v>
      </c>
      <c r="O249">
        <v>8.5006926389201496</v>
      </c>
      <c r="P249">
        <v>201.524691358024</v>
      </c>
      <c r="Q249">
        <v>6.6933970287142999E-2</v>
      </c>
    </row>
    <row r="250" spans="1:17" x14ac:dyDescent="0.3">
      <c r="A250" t="s">
        <v>597</v>
      </c>
      <c r="B250" t="s">
        <v>598</v>
      </c>
      <c r="C250" t="str">
        <f>IFERROR(VLOOKUP(Table1[[#This Row],[Ticker]],[1]!Table2[[Symbol]:[Industry]],2,FALSE),"-")</f>
        <v>Automobile and Auto Components</v>
      </c>
      <c r="D250" t="s">
        <v>523</v>
      </c>
      <c r="E250">
        <v>31504.815123431999</v>
      </c>
      <c r="F250">
        <v>71.260000000000005</v>
      </c>
      <c r="G250">
        <v>-6.2353077364668099</v>
      </c>
      <c r="H250">
        <v>-0.60892277782999005</v>
      </c>
      <c r="I250">
        <v>-8.5170708801423292</v>
      </c>
      <c r="J250">
        <v>1.11221590511841</v>
      </c>
      <c r="K250">
        <v>72.252143139251501</v>
      </c>
      <c r="L250">
        <v>67.760012536728397</v>
      </c>
      <c r="M250">
        <v>38.896294527593597</v>
      </c>
      <c r="N250">
        <v>0.76869552216923598</v>
      </c>
      <c r="O250">
        <v>12.2649452708391</v>
      </c>
      <c r="P250">
        <v>23.1806395851339</v>
      </c>
      <c r="Q250">
        <v>4.9145486607209E-2</v>
      </c>
    </row>
    <row r="251" spans="1:17" x14ac:dyDescent="0.3">
      <c r="A251" t="s">
        <v>599</v>
      </c>
      <c r="B251" t="s">
        <v>600</v>
      </c>
      <c r="C251" t="str">
        <f>IFERROR(VLOOKUP(Table1[[#This Row],[Ticker]],[1]!Table2[[Symbol]:[Industry]],2,FALSE),"-")</f>
        <v>Automobile and Auto Components</v>
      </c>
      <c r="D251" t="s">
        <v>396</v>
      </c>
      <c r="E251">
        <v>31237.440029009998</v>
      </c>
      <c r="F251">
        <v>491.85</v>
      </c>
      <c r="G251">
        <v>-11.964167005474801</v>
      </c>
      <c r="H251">
        <v>-2.2979152072477</v>
      </c>
      <c r="I251">
        <v>-15.4072344734815</v>
      </c>
      <c r="J251">
        <v>-4.1392689582563902</v>
      </c>
      <c r="K251">
        <v>518.39026035478003</v>
      </c>
      <c r="L251">
        <v>478.71010269231402</v>
      </c>
      <c r="M251">
        <v>23.615506346816101</v>
      </c>
      <c r="N251">
        <v>0.772268645118806</v>
      </c>
      <c r="O251">
        <v>15.49252820982</v>
      </c>
      <c r="P251">
        <v>34.753424657534197</v>
      </c>
      <c r="Q251">
        <v>9.9442968408307006E-2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Row],[Ticker]],[1]!Table2[[Symbol]:[Industry]],2,FALSE),"-")</f>
        <v>Financial Services</v>
      </c>
      <c r="D252" t="s">
        <v>204</v>
      </c>
      <c r="E252">
        <v>30779.5020439</v>
      </c>
      <c r="F252">
        <v>13943</v>
      </c>
      <c r="G252">
        <v>178.29373874796201</v>
      </c>
      <c r="H252">
        <v>-4.0907247548191403</v>
      </c>
      <c r="I252">
        <v>49.223792367520602</v>
      </c>
      <c r="J252">
        <v>0.65785324866811101</v>
      </c>
      <c r="K252">
        <v>12674.7510829687</v>
      </c>
      <c r="L252">
        <v>9693.15716591415</v>
      </c>
      <c r="M252">
        <v>64.791775881152603</v>
      </c>
      <c r="N252">
        <v>0.93559515758793699</v>
      </c>
      <c r="O252">
        <v>4.75363981926413</v>
      </c>
      <c r="P252">
        <v>219.622268904284</v>
      </c>
      <c r="Q252">
        <v>0.20714642683751799</v>
      </c>
    </row>
    <row r="253" spans="1:17" x14ac:dyDescent="0.3">
      <c r="A253" t="s">
        <v>603</v>
      </c>
      <c r="B253" t="s">
        <v>604</v>
      </c>
      <c r="C253" t="str">
        <f>IFERROR(VLOOKUP(Table1[[#This Row],[Ticker]],[1]!Table2[[Symbol]:[Industry]],2,FALSE),"-")</f>
        <v>Textiles</v>
      </c>
      <c r="D253" t="s">
        <v>605</v>
      </c>
      <c r="E253">
        <v>30594.06207</v>
      </c>
      <c r="F253">
        <v>895.05</v>
      </c>
      <c r="G253">
        <v>17.235587533635702</v>
      </c>
      <c r="H253">
        <v>3.7873671459187999</v>
      </c>
      <c r="I253">
        <v>6.9814337777623301</v>
      </c>
      <c r="J253">
        <v>8.1201853395813792</v>
      </c>
      <c r="K253">
        <v>864.706318313255</v>
      </c>
      <c r="L253">
        <v>808.76943270732102</v>
      </c>
      <c r="M253">
        <v>52.625426670087897</v>
      </c>
      <c r="N253">
        <v>2.9590895764076999</v>
      </c>
      <c r="O253">
        <v>12.7590637394559</v>
      </c>
      <c r="P253">
        <v>43.207999999999998</v>
      </c>
      <c r="Q253">
        <v>9.6298404900194007E-2</v>
      </c>
    </row>
    <row r="254" spans="1:17" x14ac:dyDescent="0.3">
      <c r="A254" t="s">
        <v>606</v>
      </c>
      <c r="B254" t="s">
        <v>607</v>
      </c>
      <c r="C254" t="str">
        <f>IFERROR(VLOOKUP(Table1[[#This Row],[Ticker]],[1]!Table2[[Symbol]:[Industry]],2,FALSE),"-")</f>
        <v>Financial Services</v>
      </c>
      <c r="D254" t="s">
        <v>256</v>
      </c>
      <c r="E254">
        <v>30503.903958399998</v>
      </c>
      <c r="F254">
        <v>6029</v>
      </c>
      <c r="G254">
        <v>115.902027395682</v>
      </c>
      <c r="H254">
        <v>-7.2541372783974198</v>
      </c>
      <c r="I254">
        <v>-0.77259288824765904</v>
      </c>
      <c r="J254">
        <v>-2.0357745651013999</v>
      </c>
      <c r="K254">
        <v>6385.9180831288804</v>
      </c>
      <c r="L254">
        <v>5677.6304350868604</v>
      </c>
      <c r="M254">
        <v>31.051327135904</v>
      </c>
      <c r="N254">
        <v>0.64663218069292205</v>
      </c>
      <c r="O254">
        <v>61.831978769281797</v>
      </c>
      <c r="P254">
        <v>151.103706788837</v>
      </c>
      <c r="Q254">
        <v>0.13658107246715301</v>
      </c>
    </row>
    <row r="255" spans="1:17" x14ac:dyDescent="0.3">
      <c r="A255" t="s">
        <v>608</v>
      </c>
      <c r="B255" t="s">
        <v>609</v>
      </c>
      <c r="C255" t="str">
        <f>IFERROR(VLOOKUP(Table1[[#This Row],[Ticker]],[1]!Table2[[Symbol]:[Industry]],2,FALSE),"-")</f>
        <v>Healthcare</v>
      </c>
      <c r="D255" t="s">
        <v>288</v>
      </c>
      <c r="E255">
        <v>30442.53122352</v>
      </c>
      <c r="F255">
        <v>1133.5999999999999</v>
      </c>
      <c r="G255">
        <v>42.612546233202899</v>
      </c>
      <c r="H255">
        <v>-7.94747783825939</v>
      </c>
      <c r="I255">
        <v>-22.572326656528102</v>
      </c>
      <c r="J255">
        <v>-3.3918011914412398</v>
      </c>
      <c r="K255">
        <v>1236.0602008779299</v>
      </c>
      <c r="L255">
        <v>1144.1697159493301</v>
      </c>
      <c r="M255">
        <v>28.683522788904501</v>
      </c>
      <c r="N255">
        <v>0.52553885701939795</v>
      </c>
      <c r="O255">
        <v>33.547988708539101</v>
      </c>
      <c r="P255">
        <v>70.248554479237001</v>
      </c>
    </row>
    <row r="256" spans="1:17" hidden="1" x14ac:dyDescent="0.3">
      <c r="A256" t="s">
        <v>610</v>
      </c>
      <c r="B256" t="s">
        <v>611</v>
      </c>
      <c r="C256" t="str">
        <f>IFERROR(VLOOKUP(Table1[[#This Row],[Ticker]],[1]!Table2[[Symbol]:[Industry]],2,FALSE),"-")</f>
        <v>-</v>
      </c>
      <c r="D256" t="s">
        <v>37</v>
      </c>
      <c r="E256">
        <v>30250.672904319999</v>
      </c>
      <c r="F256">
        <v>329.6</v>
      </c>
      <c r="G256">
        <v>-16.4054369957801</v>
      </c>
      <c r="H256">
        <v>-7.74856476701936</v>
      </c>
      <c r="I256">
        <v>-4.1549063865953304</v>
      </c>
      <c r="J256">
        <v>-2.78696738506259</v>
      </c>
      <c r="K256">
        <v>332.37812184893897</v>
      </c>
      <c r="M256">
        <v>41.125856357799499</v>
      </c>
      <c r="O256">
        <v>13.774271844660101</v>
      </c>
      <c r="P256">
        <v>18.3270507987793</v>
      </c>
    </row>
    <row r="257" spans="1:17" x14ac:dyDescent="0.3">
      <c r="A257" t="s">
        <v>612</v>
      </c>
      <c r="B257" t="s">
        <v>613</v>
      </c>
      <c r="C257" t="str">
        <f>IFERROR(VLOOKUP(Table1[[#This Row],[Ticker]],[1]!Table2[[Symbol]:[Industry]],2,FALSE),"-")</f>
        <v>Healthcare</v>
      </c>
      <c r="D257" t="s">
        <v>54</v>
      </c>
      <c r="E257">
        <v>29963.7725535299</v>
      </c>
      <c r="F257">
        <v>1930.35</v>
      </c>
      <c r="G257">
        <v>18.282970921222901</v>
      </c>
      <c r="H257">
        <v>11.3625354049432</v>
      </c>
      <c r="I257">
        <v>-1.16097806865784E-2</v>
      </c>
      <c r="J257">
        <v>3.0089137273498001</v>
      </c>
      <c r="K257">
        <v>1829.7581044978699</v>
      </c>
      <c r="L257">
        <v>1666.6638267349599</v>
      </c>
      <c r="M257">
        <v>62.468071672156697</v>
      </c>
      <c r="N257">
        <v>0.90453943264620096</v>
      </c>
      <c r="O257">
        <v>4.12619473152537</v>
      </c>
      <c r="P257">
        <v>55.116718228936399</v>
      </c>
      <c r="Q257">
        <v>8.2683876573756004E-2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Row],[Ticker]],[1]!Table2[[Symbol]:[Industry]],2,FALSE),"-")</f>
        <v>Capital Goods</v>
      </c>
      <c r="D258" t="s">
        <v>270</v>
      </c>
      <c r="E258">
        <v>29888.163954899999</v>
      </c>
      <c r="F258">
        <v>3973.5</v>
      </c>
      <c r="G258">
        <v>-2.4253416940595001</v>
      </c>
      <c r="H258">
        <v>-3.2457223144662199</v>
      </c>
      <c r="I258">
        <v>25.258671792717902</v>
      </c>
      <c r="J258">
        <v>-1.00963172677372</v>
      </c>
      <c r="K258">
        <v>4067.3011667576102</v>
      </c>
      <c r="L258">
        <v>3567.54934516721</v>
      </c>
      <c r="M258">
        <v>37.2753378653818</v>
      </c>
      <c r="N258">
        <v>0.77652128908018003</v>
      </c>
      <c r="O258">
        <v>21.250786460299398</v>
      </c>
      <c r="P258">
        <v>57.397504456327901</v>
      </c>
      <c r="Q258">
        <v>9.9342999076103E-2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Row],[Ticker]],[1]!Table2[[Symbol]:[Industry]],2,FALSE),"-")</f>
        <v>Diversified</v>
      </c>
      <c r="D259" t="s">
        <v>164</v>
      </c>
      <c r="E259">
        <v>29706.442093545</v>
      </c>
      <c r="F259">
        <v>882.15</v>
      </c>
      <c r="G259">
        <v>52.347437762177897</v>
      </c>
      <c r="H259">
        <v>-3.43211418788009</v>
      </c>
      <c r="I259">
        <v>-5.76954370222278</v>
      </c>
      <c r="J259">
        <v>-6.0027438673307101</v>
      </c>
      <c r="K259">
        <v>872.87742788297999</v>
      </c>
      <c r="L259">
        <v>786.00403646367602</v>
      </c>
      <c r="M259">
        <v>45.228752545136203</v>
      </c>
      <c r="N259">
        <v>0.77231097029000695</v>
      </c>
      <c r="O259">
        <v>12.2258119367454</v>
      </c>
      <c r="P259">
        <v>82.375439321893694</v>
      </c>
      <c r="Q259">
        <v>3.3436657844743999E-2</v>
      </c>
    </row>
    <row r="260" spans="1:17" x14ac:dyDescent="0.3">
      <c r="A260" t="s">
        <v>618</v>
      </c>
      <c r="B260" t="s">
        <v>619</v>
      </c>
      <c r="C260" t="str">
        <f>IFERROR(VLOOKUP(Table1[[#This Row],[Ticker]],[1]!Table2[[Symbol]:[Industry]],2,FALSE),"-")</f>
        <v>Chemicals</v>
      </c>
      <c r="D260" t="s">
        <v>380</v>
      </c>
      <c r="E260">
        <v>29655.48882712</v>
      </c>
      <c r="F260">
        <v>6598.6</v>
      </c>
      <c r="G260">
        <v>12.8464952821558</v>
      </c>
      <c r="H260">
        <v>4.6741964431829999</v>
      </c>
      <c r="I260">
        <v>1.29388708058417</v>
      </c>
      <c r="J260">
        <v>3.4653902648579402</v>
      </c>
      <c r="K260">
        <v>6430.8409011181402</v>
      </c>
      <c r="L260">
        <v>5762.6372321527897</v>
      </c>
      <c r="M260">
        <v>39.2959094169127</v>
      </c>
      <c r="N260">
        <v>1.06379934528738</v>
      </c>
      <c r="O260">
        <v>9.0663170975661505</v>
      </c>
      <c r="P260">
        <v>41.661657363675303</v>
      </c>
      <c r="Q260">
        <v>-4.0498995792508999E-2</v>
      </c>
    </row>
    <row r="261" spans="1:17" x14ac:dyDescent="0.3">
      <c r="A261" t="s">
        <v>620</v>
      </c>
      <c r="B261" t="s">
        <v>621</v>
      </c>
      <c r="C261" t="str">
        <f>IFERROR(VLOOKUP(Table1[[#This Row],[Ticker]],[1]!Table2[[Symbol]:[Industry]],2,FALSE),"-")</f>
        <v>Services</v>
      </c>
      <c r="D261" t="s">
        <v>393</v>
      </c>
      <c r="E261">
        <v>29480.769931769999</v>
      </c>
      <c r="F261">
        <v>398.7</v>
      </c>
      <c r="G261">
        <v>-29.750991391108201</v>
      </c>
      <c r="H261">
        <v>5.1851810798717901</v>
      </c>
      <c r="I261">
        <v>-21.356541486340799</v>
      </c>
      <c r="J261">
        <v>3.8917984885324999</v>
      </c>
      <c r="K261">
        <v>401.49352762611102</v>
      </c>
      <c r="L261">
        <v>414.90108677108901</v>
      </c>
      <c r="M261">
        <v>45.769292580449097</v>
      </c>
      <c r="N261">
        <v>2.0162323839070599</v>
      </c>
      <c r="O261">
        <v>22.3977928266867</v>
      </c>
      <c r="P261">
        <v>12.5635234330886</v>
      </c>
      <c r="Q261">
        <v>-7.2866106056973995E-2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Row],[Ticker]],[1]!Table2[[Symbol]:[Industry]],2,FALSE),"-")</f>
        <v>Metals &amp; Mining</v>
      </c>
      <c r="D262" t="s">
        <v>624</v>
      </c>
      <c r="E262">
        <v>29315.333166299999</v>
      </c>
      <c r="F262">
        <v>303.14999999999998</v>
      </c>
      <c r="G262">
        <v>75.454231602842</v>
      </c>
      <c r="H262">
        <v>-14.6511661493776</v>
      </c>
      <c r="I262">
        <v>0.34811118171275002</v>
      </c>
      <c r="J262">
        <v>-4.5911696389575303</v>
      </c>
      <c r="K262">
        <v>322.14857277644802</v>
      </c>
      <c r="L262">
        <v>283.55788912898203</v>
      </c>
      <c r="M262">
        <v>46.4791666110238</v>
      </c>
      <c r="N262">
        <v>0.53291949067844502</v>
      </c>
      <c r="O262">
        <v>37.159821870361199</v>
      </c>
      <c r="P262">
        <v>124.389341228719</v>
      </c>
      <c r="Q262">
        <v>8.3170485951570006E-2</v>
      </c>
    </row>
    <row r="263" spans="1:17" x14ac:dyDescent="0.3">
      <c r="A263" t="s">
        <v>625</v>
      </c>
      <c r="B263" t="s">
        <v>626</v>
      </c>
      <c r="C263" t="str">
        <f>IFERROR(VLOOKUP(Table1[[#This Row],[Ticker]],[1]!Table2[[Symbol]:[Industry]],2,FALSE),"-")</f>
        <v>Automobile and Auto Components</v>
      </c>
      <c r="D263" t="s">
        <v>204</v>
      </c>
      <c r="E263">
        <v>29255.98091328</v>
      </c>
      <c r="F263">
        <v>15424.2</v>
      </c>
      <c r="G263">
        <v>-7.5466617689842401</v>
      </c>
      <c r="H263">
        <v>-2.5745997956134801</v>
      </c>
      <c r="I263">
        <v>-6.1308671965377597</v>
      </c>
      <c r="J263">
        <v>-0.81730500583449195</v>
      </c>
      <c r="K263">
        <v>15663.6862928675</v>
      </c>
      <c r="L263">
        <v>14954.4974376973</v>
      </c>
      <c r="M263">
        <v>37.767532449727298</v>
      </c>
      <c r="N263">
        <v>0.25048774002170898</v>
      </c>
      <c r="O263">
        <v>18.320561196042501</v>
      </c>
      <c r="P263">
        <v>21.450393700787401</v>
      </c>
      <c r="Q263">
        <v>6.8325080760665E-2</v>
      </c>
    </row>
    <row r="264" spans="1:17" x14ac:dyDescent="0.3">
      <c r="A264" t="s">
        <v>627</v>
      </c>
      <c r="B264" t="s">
        <v>628</v>
      </c>
      <c r="C264" t="str">
        <f>IFERROR(VLOOKUP(Table1[[#This Row],[Ticker]],[1]!Table2[[Symbol]:[Industry]],2,FALSE),"-")</f>
        <v>Capital Goods</v>
      </c>
      <c r="D264" t="s">
        <v>270</v>
      </c>
      <c r="E264">
        <v>29002.73576544</v>
      </c>
      <c r="F264">
        <v>1524.15</v>
      </c>
      <c r="G264">
        <v>11.1637317092912</v>
      </c>
      <c r="H264">
        <v>-9.4341010688111808</v>
      </c>
      <c r="I264">
        <v>22.6204543650761</v>
      </c>
      <c r="J264">
        <v>-6.9281373766213701</v>
      </c>
      <c r="K264">
        <v>1643.0001129525299</v>
      </c>
      <c r="L264">
        <v>1406.0141183302301</v>
      </c>
      <c r="M264">
        <v>21.6011250317822</v>
      </c>
      <c r="N264">
        <v>0.82038567743004798</v>
      </c>
      <c r="O264">
        <v>20.798477840107498</v>
      </c>
      <c r="P264">
        <v>48.610569422776898</v>
      </c>
      <c r="Q264">
        <v>7.7484657245266E-2</v>
      </c>
    </row>
    <row r="265" spans="1:17" x14ac:dyDescent="0.3">
      <c r="A265" t="s">
        <v>629</v>
      </c>
      <c r="B265" t="s">
        <v>630</v>
      </c>
      <c r="C265" t="str">
        <f>IFERROR(VLOOKUP(Table1[[#This Row],[Ticker]],[1]!Table2[[Symbol]:[Industry]],2,FALSE),"-")</f>
        <v>Financial Services</v>
      </c>
      <c r="D265" t="s">
        <v>413</v>
      </c>
      <c r="E265">
        <v>28967.490175429899</v>
      </c>
      <c r="F265">
        <v>1542.65</v>
      </c>
      <c r="G265">
        <v>42.107024828559503</v>
      </c>
      <c r="H265">
        <v>1.3179362496896001</v>
      </c>
      <c r="I265">
        <v>25.550277308118901</v>
      </c>
      <c r="J265">
        <v>-4.4795722324928402</v>
      </c>
      <c r="K265">
        <v>1398.7062748179801</v>
      </c>
      <c r="L265">
        <v>1180.58721516025</v>
      </c>
      <c r="M265">
        <v>62.639636824988102</v>
      </c>
      <c r="N265">
        <v>0.93173949032717596</v>
      </c>
      <c r="O265">
        <v>6.9458399507341202</v>
      </c>
      <c r="P265">
        <v>74.291040560388595</v>
      </c>
      <c r="Q265">
        <v>0.106736488350369</v>
      </c>
    </row>
    <row r="266" spans="1:17" x14ac:dyDescent="0.3">
      <c r="A266" t="s">
        <v>631</v>
      </c>
      <c r="B266" t="s">
        <v>632</v>
      </c>
      <c r="C266" t="str">
        <f>IFERROR(VLOOKUP(Table1[[#This Row],[Ticker]],[1]!Table2[[Symbol]:[Industry]],2,FALSE),"-")</f>
        <v>Automobile and Auto Components</v>
      </c>
      <c r="D266" t="s">
        <v>204</v>
      </c>
      <c r="E266">
        <v>28428.2671773</v>
      </c>
      <c r="F266">
        <v>1352.9</v>
      </c>
      <c r="G266">
        <v>-9.4434837762717692</v>
      </c>
      <c r="H266">
        <v>-4.1716916742102397</v>
      </c>
      <c r="I266">
        <v>8.0068557132472602</v>
      </c>
      <c r="J266">
        <v>-2.1659389078456002</v>
      </c>
      <c r="K266">
        <v>1337.0924672829401</v>
      </c>
      <c r="L266">
        <v>1228.4677408509499</v>
      </c>
      <c r="M266">
        <v>32.831403404558699</v>
      </c>
      <c r="N266">
        <v>0.45406269962780499</v>
      </c>
      <c r="O266">
        <v>11.3127356049966</v>
      </c>
      <c r="P266">
        <v>34.878620208364403</v>
      </c>
      <c r="Q266">
        <v>5.4483512892248002E-2</v>
      </c>
    </row>
    <row r="267" spans="1:17" x14ac:dyDescent="0.3">
      <c r="A267" t="s">
        <v>633</v>
      </c>
      <c r="B267" t="s">
        <v>634</v>
      </c>
      <c r="C267" t="str">
        <f>IFERROR(VLOOKUP(Table1[[#This Row],[Ticker]],[1]!Table2[[Symbol]:[Industry]],2,FALSE),"-")</f>
        <v>Financial Services</v>
      </c>
      <c r="D267" t="s">
        <v>57</v>
      </c>
      <c r="E267">
        <v>28244.695995459999</v>
      </c>
      <c r="F267">
        <v>365.8</v>
      </c>
      <c r="G267">
        <v>-40.601873561273898</v>
      </c>
      <c r="H267">
        <v>-13.2032834134701</v>
      </c>
      <c r="I267">
        <v>-35.793705055347097</v>
      </c>
      <c r="J267">
        <v>4.2519940192587597</v>
      </c>
      <c r="K267">
        <v>402.98330618004502</v>
      </c>
      <c r="L267">
        <v>423.16583349438201</v>
      </c>
      <c r="M267">
        <v>46.928698333857902</v>
      </c>
      <c r="N267">
        <v>1.1678411453450199</v>
      </c>
      <c r="O267">
        <v>42.072170585019101</v>
      </c>
      <c r="P267">
        <v>8.7719298245614006</v>
      </c>
      <c r="Q267">
        <v>7.3519825304079994E-2</v>
      </c>
    </row>
    <row r="268" spans="1:17" x14ac:dyDescent="0.3">
      <c r="A268" t="s">
        <v>635</v>
      </c>
      <c r="B268" t="s">
        <v>636</v>
      </c>
      <c r="C268" t="str">
        <f>IFERROR(VLOOKUP(Table1[[#This Row],[Ticker]],[1]!Table2[[Symbol]:[Industry]],2,FALSE),"-")</f>
        <v>Consumer Durables</v>
      </c>
      <c r="D268" t="s">
        <v>347</v>
      </c>
      <c r="E268">
        <v>27987.600688095001</v>
      </c>
      <c r="F268">
        <v>434.95</v>
      </c>
      <c r="G268">
        <v>18.138890410843398</v>
      </c>
      <c r="H268">
        <v>2.2811809376664298</v>
      </c>
      <c r="I268">
        <v>39.709605091458101</v>
      </c>
      <c r="J268">
        <v>-2.3553167890907298</v>
      </c>
      <c r="K268">
        <v>415.84980953260998</v>
      </c>
      <c r="L268">
        <v>354.00712529259999</v>
      </c>
      <c r="M268">
        <v>50.602078545040698</v>
      </c>
      <c r="N268">
        <v>1.18061928860999</v>
      </c>
      <c r="O268">
        <v>8.2193355558109999</v>
      </c>
      <c r="P268">
        <v>66.488038277511905</v>
      </c>
      <c r="Q268">
        <v>-5.4872475732739998E-2</v>
      </c>
    </row>
    <row r="269" spans="1:17" x14ac:dyDescent="0.3">
      <c r="A269" t="s">
        <v>637</v>
      </c>
      <c r="B269" t="s">
        <v>638</v>
      </c>
      <c r="C269" t="str">
        <f>IFERROR(VLOOKUP(Table1[[#This Row],[Ticker]],[1]!Table2[[Symbol]:[Industry]],2,FALSE),"-")</f>
        <v>Telecommunication</v>
      </c>
      <c r="D269" t="s">
        <v>639</v>
      </c>
      <c r="E269">
        <v>27884.938940759999</v>
      </c>
      <c r="F269">
        <v>290.2</v>
      </c>
      <c r="G269">
        <v>118.727332988085</v>
      </c>
      <c r="H269">
        <v>-7.5191805378271903</v>
      </c>
      <c r="I269">
        <v>-23.270163948430401</v>
      </c>
      <c r="J269">
        <v>-2.0159627179330801</v>
      </c>
      <c r="K269">
        <v>300.70838421268701</v>
      </c>
      <c r="L269">
        <v>275.47993452409099</v>
      </c>
      <c r="M269">
        <v>40.839654473260701</v>
      </c>
      <c r="N269">
        <v>0.36589755168454802</v>
      </c>
      <c r="O269">
        <v>32.425913163335601</v>
      </c>
      <c r="P269">
        <v>158.53006681514401</v>
      </c>
      <c r="Q269">
        <v>7.6777085671559997E-2</v>
      </c>
    </row>
    <row r="270" spans="1:17" x14ac:dyDescent="0.3">
      <c r="A270" t="s">
        <v>640</v>
      </c>
      <c r="B270" t="s">
        <v>641</v>
      </c>
      <c r="C270" t="str">
        <f>IFERROR(VLOOKUP(Table1[[#This Row],[Ticker]],[1]!Table2[[Symbol]:[Industry]],2,FALSE),"-")</f>
        <v>Automobile and Auto Components</v>
      </c>
      <c r="D270" t="s">
        <v>489</v>
      </c>
      <c r="E270">
        <v>27559.959311120001</v>
      </c>
      <c r="F270">
        <v>1505.8</v>
      </c>
      <c r="G270">
        <v>117.022348082539</v>
      </c>
      <c r="H270">
        <v>-11.2433983759323</v>
      </c>
      <c r="I270">
        <v>61.073986901128201</v>
      </c>
      <c r="J270">
        <v>-4.0688045510002402</v>
      </c>
      <c r="K270">
        <v>1483.63417019289</v>
      </c>
      <c r="L270">
        <v>1110.11383214393</v>
      </c>
      <c r="M270">
        <v>39.790222013903403</v>
      </c>
      <c r="N270">
        <v>0.410497922105867</v>
      </c>
      <c r="O270">
        <v>17.940629565679298</v>
      </c>
      <c r="P270">
        <v>151.38564273789601</v>
      </c>
      <c r="Q270">
        <v>7.9732486057055005E-2</v>
      </c>
    </row>
    <row r="271" spans="1:17" x14ac:dyDescent="0.3">
      <c r="A271" t="s">
        <v>642</v>
      </c>
      <c r="B271" t="s">
        <v>643</v>
      </c>
      <c r="C271" t="str">
        <f>IFERROR(VLOOKUP(Table1[[#This Row],[Ticker]],[1]!Table2[[Symbol]:[Industry]],2,FALSE),"-")</f>
        <v>Capital Goods</v>
      </c>
      <c r="D271" t="s">
        <v>230</v>
      </c>
      <c r="E271">
        <v>27391.168644550002</v>
      </c>
      <c r="F271">
        <v>4279.1499999999996</v>
      </c>
      <c r="G271">
        <v>115.805331606092</v>
      </c>
      <c r="H271">
        <v>-2.06475275140911</v>
      </c>
      <c r="I271">
        <v>35.519314884280398</v>
      </c>
      <c r="J271">
        <v>0.49298158696121802</v>
      </c>
      <c r="K271">
        <v>3932.0547598856201</v>
      </c>
      <c r="L271">
        <v>3057.56034437383</v>
      </c>
      <c r="M271">
        <v>51.926246289878897</v>
      </c>
      <c r="N271">
        <v>0.90450583613487301</v>
      </c>
      <c r="O271">
        <v>10.5126018017597</v>
      </c>
      <c r="P271">
        <v>153.95548961424299</v>
      </c>
    </row>
    <row r="272" spans="1:17" hidden="1" x14ac:dyDescent="0.3">
      <c r="A272" t="s">
        <v>644</v>
      </c>
      <c r="B272" t="s">
        <v>645</v>
      </c>
      <c r="C272" t="str">
        <f>IFERROR(VLOOKUP(Table1[[#This Row],[Ticker]],[1]!Table2[[Symbol]:[Industry]],2,FALSE),"-")</f>
        <v>-</v>
      </c>
      <c r="D272" t="s">
        <v>119</v>
      </c>
      <c r="E272">
        <v>27283.365213410001</v>
      </c>
      <c r="F272">
        <v>1224.0999999999999</v>
      </c>
      <c r="G272">
        <v>-8.2596375121357806</v>
      </c>
      <c r="H272">
        <v>15.257221714709701</v>
      </c>
      <c r="I272">
        <v>-3.8124189186123099</v>
      </c>
      <c r="J272">
        <v>4.8109590724741098</v>
      </c>
      <c r="K272">
        <v>1149.6257558037</v>
      </c>
      <c r="L272">
        <v>1093.65713509241</v>
      </c>
      <c r="M272">
        <v>52.610779905025097</v>
      </c>
      <c r="N272">
        <v>2.0823117569421798</v>
      </c>
      <c r="O272">
        <v>14.3697410342292</v>
      </c>
      <c r="P272">
        <v>27.517058180113501</v>
      </c>
      <c r="Q272">
        <v>6.7690772167979998E-3</v>
      </c>
    </row>
    <row r="273" spans="1:17" x14ac:dyDescent="0.3">
      <c r="A273" t="s">
        <v>646</v>
      </c>
      <c r="B273" t="s">
        <v>647</v>
      </c>
      <c r="C273" t="str">
        <f>IFERROR(VLOOKUP(Table1[[#This Row],[Ticker]],[1]!Table2[[Symbol]:[Industry]],2,FALSE),"-")</f>
        <v>Consumer Services</v>
      </c>
      <c r="D273" t="s">
        <v>605</v>
      </c>
      <c r="E273">
        <v>27237.283587360002</v>
      </c>
      <c r="F273">
        <v>1121.4000000000001</v>
      </c>
      <c r="G273">
        <v>-36.886709094418997</v>
      </c>
      <c r="H273">
        <v>4.37526035043871</v>
      </c>
      <c r="I273">
        <v>4.3640185963331604</v>
      </c>
      <c r="J273">
        <v>-0.156274716494299</v>
      </c>
      <c r="K273">
        <v>1081.3535103622401</v>
      </c>
      <c r="L273">
        <v>1096.6753633082501</v>
      </c>
      <c r="M273">
        <v>57.3115185736809</v>
      </c>
      <c r="N273">
        <v>0.75606954257282899</v>
      </c>
      <c r="O273">
        <v>32.682361334046703</v>
      </c>
      <c r="P273">
        <v>26.561706449974601</v>
      </c>
      <c r="Q273">
        <v>9.0926795792999995E-5</v>
      </c>
    </row>
    <row r="274" spans="1:17" x14ac:dyDescent="0.3">
      <c r="A274" t="s">
        <v>648</v>
      </c>
      <c r="B274" t="s">
        <v>649</v>
      </c>
      <c r="C274" t="str">
        <f>IFERROR(VLOOKUP(Table1[[#This Row],[Ticker]],[1]!Table2[[Symbol]:[Industry]],2,FALSE),"-")</f>
        <v>Chemicals</v>
      </c>
      <c r="D274" t="s">
        <v>533</v>
      </c>
      <c r="E274">
        <v>27130.78822092</v>
      </c>
      <c r="F274">
        <v>748.4</v>
      </c>
      <c r="G274">
        <v>34.039372091562797</v>
      </c>
      <c r="H274">
        <v>5.7687451503901599</v>
      </c>
      <c r="I274">
        <v>0.95396121009031798</v>
      </c>
      <c r="J274">
        <v>3.2262897824894901</v>
      </c>
      <c r="K274">
        <v>703.46038657494705</v>
      </c>
      <c r="L274">
        <v>652.61317533322904</v>
      </c>
      <c r="M274">
        <v>62.2236730035889</v>
      </c>
      <c r="N274">
        <v>1.0561871646677401</v>
      </c>
      <c r="O274">
        <v>2.7859433458043701</v>
      </c>
      <c r="P274">
        <v>70.867579908675793</v>
      </c>
      <c r="Q274">
        <v>-5.5487453467730999E-2</v>
      </c>
    </row>
    <row r="275" spans="1:17" x14ac:dyDescent="0.3">
      <c r="A275" t="s">
        <v>650</v>
      </c>
      <c r="B275" t="s">
        <v>651</v>
      </c>
      <c r="C275" t="str">
        <f>IFERROR(VLOOKUP(Table1[[#This Row],[Ticker]],[1]!Table2[[Symbol]:[Industry]],2,FALSE),"-")</f>
        <v>Capital Goods</v>
      </c>
      <c r="D275" t="s">
        <v>270</v>
      </c>
      <c r="E275">
        <v>26825.241600000001</v>
      </c>
      <c r="F275">
        <v>2422.8000000000002</v>
      </c>
      <c r="G275">
        <v>-19.677817362129002</v>
      </c>
      <c r="H275">
        <v>-15.406870070548001</v>
      </c>
      <c r="I275">
        <v>-2.63378095415605</v>
      </c>
      <c r="J275">
        <v>-5.9647088929748602</v>
      </c>
      <c r="K275">
        <v>2563.07806771169</v>
      </c>
      <c r="L275">
        <v>2342.5286268526302</v>
      </c>
      <c r="M275">
        <v>32.853665162095801</v>
      </c>
      <c r="N275">
        <v>0.55099272946240396</v>
      </c>
      <c r="O275">
        <v>22.172692752187501</v>
      </c>
      <c r="P275">
        <v>29.202218430034101</v>
      </c>
      <c r="Q275">
        <v>6.8784856033229994E-2</v>
      </c>
    </row>
    <row r="276" spans="1:17" x14ac:dyDescent="0.3">
      <c r="A276" t="s">
        <v>652</v>
      </c>
      <c r="B276" t="s">
        <v>653</v>
      </c>
      <c r="C276" t="str">
        <f>IFERROR(VLOOKUP(Table1[[#This Row],[Ticker]],[1]!Table2[[Symbol]:[Industry]],2,FALSE),"-")</f>
        <v>Financial Services</v>
      </c>
      <c r="D276" t="s">
        <v>558</v>
      </c>
      <c r="E276">
        <v>26806.862499999999</v>
      </c>
      <c r="F276">
        <v>2565.25</v>
      </c>
      <c r="G276">
        <v>85.589890462814097</v>
      </c>
      <c r="H276">
        <v>5.8509657419329404</v>
      </c>
      <c r="I276">
        <v>19.8900393950336</v>
      </c>
      <c r="J276">
        <v>3.3865333559662201</v>
      </c>
      <c r="K276">
        <v>2285.21036709287</v>
      </c>
      <c r="L276">
        <v>1953.3863917064</v>
      </c>
      <c r="M276">
        <v>69.6058736998679</v>
      </c>
      <c r="N276">
        <v>1.14602511962747</v>
      </c>
      <c r="O276">
        <v>1.1538836370723999</v>
      </c>
      <c r="P276">
        <v>131.65665778660701</v>
      </c>
      <c r="Q276">
        <v>7.7881880016054006E-2</v>
      </c>
    </row>
    <row r="277" spans="1:17" hidden="1" x14ac:dyDescent="0.3">
      <c r="A277" t="s">
        <v>654</v>
      </c>
      <c r="B277" t="s">
        <v>655</v>
      </c>
      <c r="C277" t="str">
        <f>IFERROR(VLOOKUP(Table1[[#This Row],[Ticker]],[1]!Table2[[Symbol]:[Industry]],2,FALSE),"-")</f>
        <v>-</v>
      </c>
      <c r="D277" t="s">
        <v>54</v>
      </c>
      <c r="E277">
        <v>26767.912947839999</v>
      </c>
      <c r="F277">
        <v>5851.2</v>
      </c>
      <c r="G277">
        <v>20.970605717489399</v>
      </c>
      <c r="H277">
        <v>27.558165974269102</v>
      </c>
      <c r="I277">
        <v>22.309890502624398</v>
      </c>
      <c r="J277">
        <v>5.8392667014833899</v>
      </c>
      <c r="K277">
        <v>5078.5616178515702</v>
      </c>
      <c r="L277">
        <v>4547.3926291500602</v>
      </c>
      <c r="M277">
        <v>81.876594649283007</v>
      </c>
      <c r="N277">
        <v>1.3591970026031399</v>
      </c>
      <c r="O277">
        <v>4.0632690730106598</v>
      </c>
      <c r="P277">
        <v>53.974895397489497</v>
      </c>
      <c r="Q277">
        <v>-6.8752077135265002E-2</v>
      </c>
    </row>
    <row r="278" spans="1:17" x14ac:dyDescent="0.3">
      <c r="A278" t="s">
        <v>656</v>
      </c>
      <c r="B278" t="s">
        <v>657</v>
      </c>
      <c r="C278" t="str">
        <f>IFERROR(VLOOKUP(Table1[[#This Row],[Ticker]],[1]!Table2[[Symbol]:[Industry]],2,FALSE),"-")</f>
        <v>Capital Goods</v>
      </c>
      <c r="D278" t="s">
        <v>270</v>
      </c>
      <c r="E278">
        <v>26761.0165617149</v>
      </c>
      <c r="F278">
        <v>5413.05</v>
      </c>
      <c r="G278">
        <v>-18.300185296726902</v>
      </c>
      <c r="H278">
        <v>-13.860852497481</v>
      </c>
      <c r="I278">
        <v>7.9235466820456697</v>
      </c>
      <c r="J278">
        <v>-3.1526215466168699</v>
      </c>
      <c r="K278">
        <v>5755.53989940887</v>
      </c>
      <c r="L278">
        <v>5257.9924274641398</v>
      </c>
      <c r="M278">
        <v>30.329109479890899</v>
      </c>
      <c r="N278">
        <v>0.631653938568985</v>
      </c>
      <c r="O278">
        <v>35.782968936182002</v>
      </c>
      <c r="P278">
        <v>34.5024226612001</v>
      </c>
      <c r="Q278">
        <v>6.4339934813554003E-2</v>
      </c>
    </row>
    <row r="279" spans="1:17" x14ac:dyDescent="0.3">
      <c r="A279" t="s">
        <v>658</v>
      </c>
      <c r="B279" t="s">
        <v>659</v>
      </c>
      <c r="C279" t="str">
        <f>IFERROR(VLOOKUP(Table1[[#This Row],[Ticker]],[1]!Table2[[Symbol]:[Industry]],2,FALSE),"-")</f>
        <v>Healthcare</v>
      </c>
      <c r="D279" t="s">
        <v>288</v>
      </c>
      <c r="E279">
        <v>26730.161493750002</v>
      </c>
      <c r="F279">
        <v>3211.65</v>
      </c>
      <c r="G279">
        <v>10.641402020255599</v>
      </c>
      <c r="H279">
        <v>8.75346656606526</v>
      </c>
      <c r="I279">
        <v>19.118849300270899</v>
      </c>
      <c r="J279">
        <v>5.0557944705083298</v>
      </c>
      <c r="K279">
        <v>2912.2122355404699</v>
      </c>
      <c r="L279">
        <v>2593.4109686380698</v>
      </c>
      <c r="M279">
        <v>67.883230924834507</v>
      </c>
      <c r="N279">
        <v>0.98505177244666398</v>
      </c>
      <c r="O279">
        <v>4.6191210125636299</v>
      </c>
      <c r="P279">
        <v>65.233832381540296</v>
      </c>
      <c r="Q279">
        <v>-4.9899528327923E-2</v>
      </c>
    </row>
    <row r="280" spans="1:17" x14ac:dyDescent="0.3">
      <c r="A280" t="s">
        <v>660</v>
      </c>
      <c r="B280" t="s">
        <v>661</v>
      </c>
      <c r="C280" t="str">
        <f>IFERROR(VLOOKUP(Table1[[#This Row],[Ticker]],[1]!Table2[[Symbol]:[Industry]],2,FALSE),"-")</f>
        <v>Chemicals</v>
      </c>
      <c r="D280" t="s">
        <v>164</v>
      </c>
      <c r="E280">
        <v>26537.96147926</v>
      </c>
      <c r="F280">
        <v>1041.7</v>
      </c>
      <c r="G280">
        <v>-22.167746407104801</v>
      </c>
      <c r="H280">
        <v>-4.6675614353536004</v>
      </c>
      <c r="I280">
        <v>-3.0224367503595202</v>
      </c>
      <c r="J280">
        <v>-4.19763732690833</v>
      </c>
      <c r="K280">
        <v>1075.4356514231399</v>
      </c>
      <c r="L280">
        <v>1059.2298965197399</v>
      </c>
      <c r="M280">
        <v>40.852624131784403</v>
      </c>
      <c r="N280">
        <v>0.82015736709468601</v>
      </c>
      <c r="O280">
        <v>29.4998560046078</v>
      </c>
      <c r="P280">
        <v>11.6505894962486</v>
      </c>
      <c r="Q280">
        <v>-1.198525925297E-3</v>
      </c>
    </row>
    <row r="281" spans="1:17" x14ac:dyDescent="0.3">
      <c r="A281" t="s">
        <v>662</v>
      </c>
      <c r="B281" t="s">
        <v>663</v>
      </c>
      <c r="C281" t="str">
        <f>IFERROR(VLOOKUP(Table1[[#This Row],[Ticker]],[1]!Table2[[Symbol]:[Industry]],2,FALSE),"-")</f>
        <v>Consumer Durables</v>
      </c>
      <c r="D281" t="s">
        <v>347</v>
      </c>
      <c r="E281">
        <v>26509.868878500001</v>
      </c>
      <c r="F281">
        <v>2089.5</v>
      </c>
      <c r="G281">
        <v>15.6402978732254</v>
      </c>
      <c r="H281">
        <v>4.3807757535257696</v>
      </c>
      <c r="I281">
        <v>41.9363630680784</v>
      </c>
      <c r="J281">
        <v>0.60482964162296005</v>
      </c>
      <c r="K281">
        <v>1916.36510861084</v>
      </c>
      <c r="L281">
        <v>1625.01203500873</v>
      </c>
      <c r="M281">
        <v>54.424966230445897</v>
      </c>
      <c r="N281">
        <v>1.2404522838429599</v>
      </c>
      <c r="O281">
        <v>5.2883464943766301</v>
      </c>
      <c r="P281">
        <v>76.165584689317896</v>
      </c>
      <c r="Q281">
        <v>-4.6393627886306001E-2</v>
      </c>
    </row>
    <row r="282" spans="1:17" x14ac:dyDescent="0.3">
      <c r="A282" t="s">
        <v>664</v>
      </c>
      <c r="B282" t="s">
        <v>665</v>
      </c>
      <c r="C282" t="str">
        <f>IFERROR(VLOOKUP(Table1[[#This Row],[Ticker]],[1]!Table2[[Symbol]:[Industry]],2,FALSE),"-")</f>
        <v>Oil Gas &amp; Consumable Fuels</v>
      </c>
      <c r="D282" t="s">
        <v>416</v>
      </c>
      <c r="E282">
        <v>26368.875</v>
      </c>
      <c r="F282">
        <v>751.25</v>
      </c>
      <c r="G282">
        <v>78.676044015214202</v>
      </c>
      <c r="H282">
        <v>-21.222534363665101</v>
      </c>
      <c r="I282">
        <v>89.082254020788994</v>
      </c>
      <c r="J282">
        <v>-2.9925787437553</v>
      </c>
      <c r="K282">
        <v>787.46153567219005</v>
      </c>
      <c r="L282">
        <v>589.91604355811205</v>
      </c>
      <c r="M282">
        <v>33.361444843452801</v>
      </c>
      <c r="N282">
        <v>0.41902007346946601</v>
      </c>
      <c r="O282">
        <v>29.118136439267801</v>
      </c>
      <c r="P282">
        <v>168.30357142857099</v>
      </c>
      <c r="Q282">
        <v>9.4670932035278002E-2</v>
      </c>
    </row>
    <row r="283" spans="1:17" x14ac:dyDescent="0.3">
      <c r="A283" t="s">
        <v>666</v>
      </c>
      <c r="B283" t="s">
        <v>667</v>
      </c>
      <c r="C283" t="str">
        <f>IFERROR(VLOOKUP(Table1[[#This Row],[Ticker]],[1]!Table2[[Symbol]:[Industry]],2,FALSE),"-")</f>
        <v>Fast Moving Consumer Goods</v>
      </c>
      <c r="D283" t="s">
        <v>179</v>
      </c>
      <c r="E283">
        <v>26165.766324914999</v>
      </c>
      <c r="F283">
        <v>8029.95</v>
      </c>
      <c r="G283">
        <v>20.439603500833499</v>
      </c>
      <c r="H283">
        <v>7.6268031100053904</v>
      </c>
      <c r="I283">
        <v>6.0606257327710296</v>
      </c>
      <c r="J283">
        <v>2.17151546966458</v>
      </c>
      <c r="K283">
        <v>7537.7624037443602</v>
      </c>
      <c r="L283">
        <v>6813.1891362791002</v>
      </c>
      <c r="M283">
        <v>64.7488227721051</v>
      </c>
      <c r="N283">
        <v>0.60931941973701098</v>
      </c>
      <c r="O283">
        <v>2.0554299839974099</v>
      </c>
      <c r="P283">
        <v>48.633965756594101</v>
      </c>
      <c r="Q283">
        <v>-2.2447602288550002E-3</v>
      </c>
    </row>
    <row r="284" spans="1:17" hidden="1" x14ac:dyDescent="0.3">
      <c r="A284" t="s">
        <v>668</v>
      </c>
      <c r="B284" t="s">
        <v>669</v>
      </c>
      <c r="C284" t="str">
        <f>IFERROR(VLOOKUP(Table1[[#This Row],[Ticker]],[1]!Table2[[Symbol]:[Industry]],2,FALSE),"-")</f>
        <v>Capital Goods</v>
      </c>
      <c r="D284" t="s">
        <v>670</v>
      </c>
      <c r="E284">
        <v>26051.315646800002</v>
      </c>
      <c r="F284">
        <v>1145.5</v>
      </c>
      <c r="G284">
        <v>139.70066151609501</v>
      </c>
      <c r="H284">
        <v>-15.4949873934496</v>
      </c>
      <c r="I284">
        <v>79.832114690208996</v>
      </c>
      <c r="J284">
        <v>-6.3176478398879903</v>
      </c>
      <c r="K284">
        <v>1122.8895334860799</v>
      </c>
      <c r="M284">
        <v>52.986055063043899</v>
      </c>
      <c r="N284">
        <v>1.5515749488989801</v>
      </c>
      <c r="O284">
        <v>26.577913574858101</v>
      </c>
      <c r="P284">
        <v>211.27717391304299</v>
      </c>
    </row>
    <row r="285" spans="1:17" x14ac:dyDescent="0.3">
      <c r="A285" t="s">
        <v>671</v>
      </c>
      <c r="B285" t="s">
        <v>672</v>
      </c>
      <c r="C285" t="str">
        <f>IFERROR(VLOOKUP(Table1[[#This Row],[Ticker]],[1]!Table2[[Symbol]:[Industry]],2,FALSE),"-")</f>
        <v>Realty</v>
      </c>
      <c r="D285" t="s">
        <v>141</v>
      </c>
      <c r="E285">
        <v>26017.10208728</v>
      </c>
      <c r="F285">
        <v>1125.4000000000001</v>
      </c>
      <c r="G285">
        <v>74.733633350973193</v>
      </c>
      <c r="H285">
        <v>-10.7159013573197</v>
      </c>
      <c r="I285">
        <v>0.80224531825739998</v>
      </c>
      <c r="J285">
        <v>-5.1961047372739397</v>
      </c>
      <c r="K285">
        <v>1236.65721677785</v>
      </c>
      <c r="L285">
        <v>1040.10974507673</v>
      </c>
      <c r="M285">
        <v>29.700129195413702</v>
      </c>
      <c r="N285">
        <v>0.73630723497207795</v>
      </c>
      <c r="O285">
        <v>29.118535631775298</v>
      </c>
      <c r="P285">
        <v>103.618599601954</v>
      </c>
      <c r="Q285">
        <v>0.15126884712041599</v>
      </c>
    </row>
    <row r="286" spans="1:17" x14ac:dyDescent="0.3">
      <c r="A286" t="s">
        <v>673</v>
      </c>
      <c r="B286" t="s">
        <v>674</v>
      </c>
      <c r="C286" t="str">
        <f>IFERROR(VLOOKUP(Table1[[#This Row],[Ticker]],[1]!Table2[[Symbol]:[Industry]],2,FALSE),"-")</f>
        <v>Healthcare</v>
      </c>
      <c r="D286" t="s">
        <v>54</v>
      </c>
      <c r="E286">
        <v>25798.090125449999</v>
      </c>
      <c r="F286">
        <v>1440.35</v>
      </c>
      <c r="G286">
        <v>37.058220348393597</v>
      </c>
      <c r="H286">
        <v>20.315248816018801</v>
      </c>
      <c r="I286">
        <v>59.6437493780046</v>
      </c>
      <c r="J286">
        <v>8.7681538598187103</v>
      </c>
      <c r="K286">
        <v>1234.39912476174</v>
      </c>
      <c r="L286">
        <v>1022.28344943415</v>
      </c>
      <c r="M286">
        <v>74.006349387447401</v>
      </c>
      <c r="N286">
        <v>0.84541829992525896</v>
      </c>
      <c r="O286">
        <v>1.92314368035546</v>
      </c>
      <c r="P286">
        <v>98.888428610880894</v>
      </c>
      <c r="Q286">
        <v>2.0580276079650999E-2</v>
      </c>
    </row>
    <row r="287" spans="1:17" x14ac:dyDescent="0.3">
      <c r="A287" t="s">
        <v>675</v>
      </c>
      <c r="B287" t="s">
        <v>676</v>
      </c>
      <c r="C287" t="str">
        <f>IFERROR(VLOOKUP(Table1[[#This Row],[Ticker]],[1]!Table2[[Symbol]:[Industry]],2,FALSE),"-")</f>
        <v>Chemicals</v>
      </c>
      <c r="D287" t="s">
        <v>297</v>
      </c>
      <c r="E287">
        <v>25775.885807039998</v>
      </c>
      <c r="F287">
        <v>516.4</v>
      </c>
      <c r="G287">
        <v>-1.38620668030858</v>
      </c>
      <c r="H287">
        <v>2.0237493984785302</v>
      </c>
      <c r="I287">
        <v>22.9805666823815</v>
      </c>
      <c r="J287">
        <v>0.92813547054971202</v>
      </c>
      <c r="K287">
        <v>487.500428924669</v>
      </c>
      <c r="L287">
        <v>438.31274805847403</v>
      </c>
      <c r="M287">
        <v>58.605407021875401</v>
      </c>
      <c r="N287">
        <v>0.93943226426411497</v>
      </c>
      <c r="O287">
        <v>5.9062742060418296</v>
      </c>
      <c r="P287">
        <v>53.644748586730103</v>
      </c>
      <c r="Q287">
        <v>-1.0556726741039E-2</v>
      </c>
    </row>
    <row r="288" spans="1:17" hidden="1" x14ac:dyDescent="0.3">
      <c r="A288" t="s">
        <v>677</v>
      </c>
      <c r="B288" t="s">
        <v>678</v>
      </c>
      <c r="C288" t="str">
        <f>IFERROR(VLOOKUP(Table1[[#This Row],[Ticker]],[1]!Table2[[Symbol]:[Industry]],2,FALSE),"-")</f>
        <v>-</v>
      </c>
      <c r="D288" t="s">
        <v>136</v>
      </c>
      <c r="E288">
        <v>25440.460878559999</v>
      </c>
      <c r="F288">
        <v>418.6</v>
      </c>
      <c r="G288">
        <v>63.007759366060696</v>
      </c>
      <c r="H288">
        <v>-15.781876884889</v>
      </c>
      <c r="I288">
        <v>-13.2688086114039</v>
      </c>
      <c r="J288">
        <v>-5.2019393866243897</v>
      </c>
      <c r="K288">
        <v>444.55122039724102</v>
      </c>
      <c r="L288">
        <v>403.21939378417397</v>
      </c>
      <c r="M288">
        <v>37.227067040546601</v>
      </c>
      <c r="N288">
        <v>0.33795165986387099</v>
      </c>
      <c r="O288">
        <v>37.924032489249797</v>
      </c>
      <c r="P288">
        <v>100.047789725209</v>
      </c>
      <c r="Q288">
        <v>3.7754614940764E-2</v>
      </c>
    </row>
    <row r="289" spans="1:17" x14ac:dyDescent="0.3">
      <c r="A289" t="s">
        <v>679</v>
      </c>
      <c r="B289" t="s">
        <v>680</v>
      </c>
      <c r="C289" t="str">
        <f>IFERROR(VLOOKUP(Table1[[#This Row],[Ticker]],[1]!Table2[[Symbol]:[Industry]],2,FALSE),"-")</f>
        <v>Oil Gas &amp; Consumable Fuels</v>
      </c>
      <c r="D289" t="s">
        <v>297</v>
      </c>
      <c r="E289">
        <v>25346.26109</v>
      </c>
      <c r="F289">
        <v>256.25</v>
      </c>
      <c r="G289">
        <v>43.859856929065998</v>
      </c>
      <c r="H289">
        <v>0.77461554021081303</v>
      </c>
      <c r="I289">
        <v>15.240810233385901</v>
      </c>
      <c r="J289">
        <v>2.34528525265736</v>
      </c>
      <c r="K289">
        <v>237.84955744101401</v>
      </c>
      <c r="L289">
        <v>198.91364257239599</v>
      </c>
      <c r="M289">
        <v>51.059436631786099</v>
      </c>
      <c r="N289">
        <v>0.840088102184126</v>
      </c>
      <c r="O289">
        <v>9.1902439024390308</v>
      </c>
      <c r="P289">
        <v>93.542296072507497</v>
      </c>
      <c r="Q289">
        <v>6.0778913893949002E-2</v>
      </c>
    </row>
    <row r="290" spans="1:17" x14ac:dyDescent="0.3">
      <c r="A290" t="s">
        <v>681</v>
      </c>
      <c r="B290" t="s">
        <v>682</v>
      </c>
      <c r="C290" t="str">
        <f>IFERROR(VLOOKUP(Table1[[#This Row],[Ticker]],[1]!Table2[[Symbol]:[Industry]],2,FALSE),"-")</f>
        <v>Healthcare</v>
      </c>
      <c r="D290" t="s">
        <v>288</v>
      </c>
      <c r="E290">
        <v>25019.868673649999</v>
      </c>
      <c r="F290">
        <v>1231.9000000000001</v>
      </c>
      <c r="G290">
        <v>0.76429787909468005</v>
      </c>
      <c r="H290">
        <v>-1.0010698786298899</v>
      </c>
      <c r="I290">
        <v>-22.264822596111699</v>
      </c>
      <c r="J290">
        <v>-0.38352884370971002</v>
      </c>
      <c r="K290">
        <v>1238.5618177369499</v>
      </c>
      <c r="L290">
        <v>1199.82096769281</v>
      </c>
      <c r="M290">
        <v>45.274013845576903</v>
      </c>
      <c r="N290">
        <v>0.58701604910669503</v>
      </c>
      <c r="O290">
        <v>17.2903644776361</v>
      </c>
      <c r="P290">
        <v>26.5564002465584</v>
      </c>
      <c r="Q290">
        <v>0.109226195040813</v>
      </c>
    </row>
    <row r="291" spans="1:17" x14ac:dyDescent="0.3">
      <c r="A291" t="s">
        <v>683</v>
      </c>
      <c r="B291" t="s">
        <v>684</v>
      </c>
      <c r="C291" t="str">
        <f>IFERROR(VLOOKUP(Table1[[#This Row],[Ticker]],[1]!Table2[[Symbol]:[Industry]],2,FALSE),"-")</f>
        <v>Capital Goods</v>
      </c>
      <c r="D291" t="s">
        <v>426</v>
      </c>
      <c r="E291">
        <v>24918.406920000001</v>
      </c>
      <c r="F291">
        <v>3555.1</v>
      </c>
      <c r="G291">
        <v>13.7729212143102</v>
      </c>
      <c r="H291">
        <v>-0.63751387555263295</v>
      </c>
      <c r="I291">
        <v>-0.33302611001635102</v>
      </c>
      <c r="J291">
        <v>0.72756244936070502</v>
      </c>
      <c r="K291">
        <v>3507.8815771579498</v>
      </c>
      <c r="L291">
        <v>3193.4241560068199</v>
      </c>
      <c r="M291">
        <v>45.303785633174499</v>
      </c>
      <c r="N291">
        <v>0.88068643900596599</v>
      </c>
      <c r="O291">
        <v>10.7929453461224</v>
      </c>
      <c r="P291">
        <v>41.857866804995801</v>
      </c>
      <c r="Q291">
        <v>0.105519665644821</v>
      </c>
    </row>
    <row r="292" spans="1:17" x14ac:dyDescent="0.3">
      <c r="A292" t="s">
        <v>685</v>
      </c>
      <c r="B292" t="s">
        <v>686</v>
      </c>
      <c r="C292" t="str">
        <f>IFERROR(VLOOKUP(Table1[[#This Row],[Ticker]],[1]!Table2[[Symbol]:[Industry]],2,FALSE),"-")</f>
        <v>Construction</v>
      </c>
      <c r="D292" t="s">
        <v>46</v>
      </c>
      <c r="E292">
        <v>24886.0464804</v>
      </c>
      <c r="F292">
        <v>264.60000000000002</v>
      </c>
      <c r="G292">
        <v>124.449547239968</v>
      </c>
      <c r="H292">
        <v>-18.434946647401301</v>
      </c>
      <c r="I292">
        <v>7.1342494076465099</v>
      </c>
      <c r="J292">
        <v>-2.7261602596893799</v>
      </c>
      <c r="K292">
        <v>280.78148085701298</v>
      </c>
      <c r="L292">
        <v>228.31752181280399</v>
      </c>
      <c r="M292">
        <v>34.694971208364102</v>
      </c>
      <c r="N292">
        <v>0.62768569526668305</v>
      </c>
      <c r="O292">
        <v>32.8798185941043</v>
      </c>
      <c r="P292">
        <v>169.17599186164799</v>
      </c>
      <c r="Q292">
        <v>0.174391860164299</v>
      </c>
    </row>
    <row r="293" spans="1:17" x14ac:dyDescent="0.3">
      <c r="A293" t="s">
        <v>687</v>
      </c>
      <c r="B293" t="s">
        <v>688</v>
      </c>
      <c r="C293" t="str">
        <f>IFERROR(VLOOKUP(Table1[[#This Row],[Ticker]],[1]!Table2[[Symbol]:[Industry]],2,FALSE),"-")</f>
        <v>Healthcare</v>
      </c>
      <c r="D293" t="s">
        <v>54</v>
      </c>
      <c r="E293">
        <v>24757.714795779899</v>
      </c>
      <c r="F293">
        <v>972.55</v>
      </c>
      <c r="G293">
        <v>77.466061852515395</v>
      </c>
      <c r="H293">
        <v>22.7749156060083</v>
      </c>
      <c r="I293">
        <v>43.740675312751002</v>
      </c>
      <c r="J293">
        <v>1.5919123125181001</v>
      </c>
      <c r="K293">
        <v>838.94479334088703</v>
      </c>
      <c r="L293">
        <v>699.49458519935899</v>
      </c>
      <c r="M293">
        <v>58.243214758491497</v>
      </c>
      <c r="N293">
        <v>2.1411878089549998</v>
      </c>
      <c r="O293">
        <v>10.0920261169091</v>
      </c>
      <c r="P293">
        <v>99.231793506094405</v>
      </c>
      <c r="Q293">
        <v>5.6707227161154998E-2</v>
      </c>
    </row>
    <row r="294" spans="1:17" x14ac:dyDescent="0.3">
      <c r="A294" t="s">
        <v>689</v>
      </c>
      <c r="B294" t="s">
        <v>690</v>
      </c>
      <c r="C294" t="str">
        <f>IFERROR(VLOOKUP(Table1[[#This Row],[Ticker]],[1]!Table2[[Symbol]:[Industry]],2,FALSE),"-")</f>
        <v>Consumer Services</v>
      </c>
      <c r="D294" t="s">
        <v>309</v>
      </c>
      <c r="E294">
        <v>24379.82263527</v>
      </c>
      <c r="F294">
        <v>389.85</v>
      </c>
      <c r="G294">
        <v>58.738617499063402</v>
      </c>
      <c r="H294">
        <v>-13.6267747298982</v>
      </c>
      <c r="I294">
        <v>-16.198613030807198</v>
      </c>
      <c r="J294">
        <v>-10.7300941668347</v>
      </c>
      <c r="K294">
        <v>422.95420436622697</v>
      </c>
      <c r="L294">
        <v>377.93220662979701</v>
      </c>
      <c r="M294">
        <v>37.098276821842902</v>
      </c>
      <c r="N294">
        <v>1.8376734206354099</v>
      </c>
      <c r="O294">
        <v>28.8187764524817</v>
      </c>
      <c r="P294">
        <v>90.124359912216505</v>
      </c>
      <c r="Q294">
        <v>0.15031668864532899</v>
      </c>
    </row>
    <row r="295" spans="1:17" hidden="1" x14ac:dyDescent="0.3">
      <c r="A295" t="s">
        <v>691</v>
      </c>
      <c r="B295" t="s">
        <v>692</v>
      </c>
      <c r="C295" t="str">
        <f>IFERROR(VLOOKUP(Table1[[#This Row],[Ticker]],[1]!Table2[[Symbol]:[Industry]],2,FALSE),"-")</f>
        <v>-</v>
      </c>
      <c r="D295" t="s">
        <v>54</v>
      </c>
      <c r="E295">
        <v>24332.229800224999</v>
      </c>
      <c r="F295">
        <v>1286.75</v>
      </c>
      <c r="G295">
        <v>-29.4447139948849</v>
      </c>
      <c r="H295">
        <v>-2.7433092030836601</v>
      </c>
      <c r="I295">
        <v>-17.1941833857001</v>
      </c>
      <c r="J295">
        <v>1.1105850694077299</v>
      </c>
      <c r="M295">
        <v>42.738395972256697</v>
      </c>
      <c r="O295">
        <v>9.4773654556052005</v>
      </c>
      <c r="P295">
        <v>4.4736735273819397</v>
      </c>
    </row>
    <row r="296" spans="1:17" x14ac:dyDescent="0.3">
      <c r="A296" t="s">
        <v>693</v>
      </c>
      <c r="B296" t="s">
        <v>694</v>
      </c>
      <c r="C296" t="str">
        <f>IFERROR(VLOOKUP(Table1[[#This Row],[Ticker]],[1]!Table2[[Symbol]:[Industry]],2,FALSE),"-")</f>
        <v>Financial Services</v>
      </c>
      <c r="D296" t="s">
        <v>530</v>
      </c>
      <c r="E296">
        <v>24208.536022110002</v>
      </c>
      <c r="F296">
        <v>747.45</v>
      </c>
      <c r="G296">
        <v>-4.7073592504236599</v>
      </c>
      <c r="H296">
        <v>-4.7578383095880401</v>
      </c>
      <c r="I296">
        <v>-18.958685781096001</v>
      </c>
      <c r="J296">
        <v>-1.4618407002146201</v>
      </c>
      <c r="K296">
        <v>756.377766245884</v>
      </c>
      <c r="L296">
        <v>723.49900684101397</v>
      </c>
      <c r="M296">
        <v>36.455440407371299</v>
      </c>
      <c r="N296">
        <v>0.59332873266125596</v>
      </c>
      <c r="O296">
        <v>15.920797377751001</v>
      </c>
      <c r="P296">
        <v>22.966192317183499</v>
      </c>
      <c r="Q296">
        <v>-4.0548666481626E-2</v>
      </c>
    </row>
    <row r="297" spans="1:17" x14ac:dyDescent="0.3">
      <c r="A297" t="s">
        <v>695</v>
      </c>
      <c r="B297" t="s">
        <v>696</v>
      </c>
      <c r="C297" t="str">
        <f>IFERROR(VLOOKUP(Table1[[#This Row],[Ticker]],[1]!Table2[[Symbol]:[Industry]],2,FALSE),"-")</f>
        <v>Forest Materials</v>
      </c>
      <c r="D297" t="s">
        <v>697</v>
      </c>
      <c r="E297">
        <v>24197.552904</v>
      </c>
      <c r="F297">
        <v>2190.9499999999998</v>
      </c>
      <c r="G297">
        <v>89.102912549413105</v>
      </c>
      <c r="H297">
        <v>-3.7845645318476899</v>
      </c>
      <c r="I297">
        <v>41.254945292133897</v>
      </c>
      <c r="J297">
        <v>-3.5349981810555602</v>
      </c>
      <c r="K297">
        <v>2183.6366753615798</v>
      </c>
      <c r="L297">
        <v>1759.1205889247501</v>
      </c>
      <c r="M297">
        <v>42.726988133879402</v>
      </c>
      <c r="N297">
        <v>0.50843842931846195</v>
      </c>
      <c r="O297">
        <v>10.454369109290401</v>
      </c>
      <c r="P297">
        <v>127.430321274718</v>
      </c>
      <c r="Q297">
        <v>0.11864731146143501</v>
      </c>
    </row>
    <row r="298" spans="1:17" x14ac:dyDescent="0.3">
      <c r="A298" t="s">
        <v>698</v>
      </c>
      <c r="B298" t="s">
        <v>699</v>
      </c>
      <c r="C298" t="str">
        <f>IFERROR(VLOOKUP(Table1[[#This Row],[Ticker]],[1]!Table2[[Symbol]:[Industry]],2,FALSE),"-")</f>
        <v>Healthcare</v>
      </c>
      <c r="D298" t="s">
        <v>54</v>
      </c>
      <c r="E298">
        <v>23951.274148863999</v>
      </c>
      <c r="F298">
        <v>181.52</v>
      </c>
      <c r="G298">
        <v>58.589744099640697</v>
      </c>
      <c r="H298">
        <v>20.371107986957998</v>
      </c>
      <c r="I298">
        <v>21.849065736323801</v>
      </c>
      <c r="J298">
        <v>8.9327590224849107</v>
      </c>
      <c r="K298">
        <v>160.46994831804301</v>
      </c>
      <c r="L298">
        <v>140.52160603101299</v>
      </c>
      <c r="M298">
        <v>68.311687882490403</v>
      </c>
      <c r="N298">
        <v>1.3179927108548299</v>
      </c>
      <c r="O298">
        <v>5.4980167474658304</v>
      </c>
      <c r="P298">
        <v>107.451428571428</v>
      </c>
    </row>
    <row r="299" spans="1:17" x14ac:dyDescent="0.3">
      <c r="A299" t="s">
        <v>700</v>
      </c>
      <c r="B299" t="s">
        <v>701</v>
      </c>
      <c r="C299" t="str">
        <f>IFERROR(VLOOKUP(Table1[[#This Row],[Ticker]],[1]!Table2[[Symbol]:[Industry]],2,FALSE),"-")</f>
        <v>Consumer Durables</v>
      </c>
      <c r="D299" t="s">
        <v>98</v>
      </c>
      <c r="E299">
        <v>23742.16303965</v>
      </c>
      <c r="F299">
        <v>293.7</v>
      </c>
      <c r="G299">
        <v>-35.117855296433703</v>
      </c>
      <c r="H299">
        <v>9.0537953966386109</v>
      </c>
      <c r="I299">
        <v>-19.144357047154202</v>
      </c>
      <c r="J299">
        <v>-0.310776262298049</v>
      </c>
      <c r="K299">
        <v>283.25615380009702</v>
      </c>
      <c r="L299">
        <v>291.52560768471699</v>
      </c>
      <c r="M299">
        <v>53.284997761252001</v>
      </c>
      <c r="N299">
        <v>2.6879983406563399</v>
      </c>
      <c r="O299">
        <v>21.6547497446373</v>
      </c>
      <c r="P299">
        <v>16.617033948779</v>
      </c>
      <c r="Q299">
        <v>-0.1127912592371</v>
      </c>
    </row>
    <row r="300" spans="1:17" x14ac:dyDescent="0.3">
      <c r="A300" t="s">
        <v>702</v>
      </c>
      <c r="B300" t="s">
        <v>703</v>
      </c>
      <c r="C300" t="str">
        <f>IFERROR(VLOOKUP(Table1[[#This Row],[Ticker]],[1]!Table2[[Symbol]:[Industry]],2,FALSE),"-")</f>
        <v>Capital Goods</v>
      </c>
      <c r="D300" t="s">
        <v>704</v>
      </c>
      <c r="E300">
        <v>23582.989112194999</v>
      </c>
      <c r="F300">
        <v>555.54999999999995</v>
      </c>
      <c r="G300">
        <v>102.96164603199399</v>
      </c>
      <c r="H300">
        <v>-22.3521165233091</v>
      </c>
      <c r="I300">
        <v>36.953998645191398</v>
      </c>
      <c r="J300">
        <v>-3.4472317079159698</v>
      </c>
      <c r="K300">
        <v>607.14709240080697</v>
      </c>
      <c r="L300">
        <v>464.93470150264602</v>
      </c>
      <c r="M300">
        <v>27.493615733081299</v>
      </c>
      <c r="N300">
        <v>0.31295900819981498</v>
      </c>
      <c r="O300">
        <v>34.659346593465898</v>
      </c>
      <c r="P300">
        <v>138.997633899763</v>
      </c>
      <c r="Q300">
        <v>0.234855023588983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Row],[Ticker]],[1]!Table2[[Symbol]:[Industry]],2,FALSE),"-")</f>
        <v>Capital Goods</v>
      </c>
      <c r="D301" t="s">
        <v>277</v>
      </c>
      <c r="E301">
        <v>23541.008760000001</v>
      </c>
      <c r="F301">
        <v>2055.0500000000002</v>
      </c>
      <c r="G301">
        <v>222.60898796322499</v>
      </c>
      <c r="H301">
        <v>-20.2173513268351</v>
      </c>
      <c r="I301">
        <v>124.69880861538699</v>
      </c>
      <c r="J301">
        <v>-8.4343984060113701</v>
      </c>
      <c r="K301">
        <v>2054.2279286313201</v>
      </c>
      <c r="L301">
        <v>1342.35948691115</v>
      </c>
      <c r="M301">
        <v>30.970060605798899</v>
      </c>
      <c r="N301">
        <v>0.36015254414248199</v>
      </c>
      <c r="O301">
        <v>37.8944551227464</v>
      </c>
      <c r="P301">
        <v>256.13031799670699</v>
      </c>
      <c r="Q301">
        <v>0.20541425320739201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Row],[Ticker]],[1]!Table2[[Symbol]:[Industry]],2,FALSE),"-")</f>
        <v>Chemicals</v>
      </c>
      <c r="D302" t="s">
        <v>164</v>
      </c>
      <c r="E302">
        <v>23516.601806250001</v>
      </c>
      <c r="F302">
        <v>7987.5</v>
      </c>
      <c r="G302">
        <v>-8.3376890368397394</v>
      </c>
      <c r="H302">
        <v>17.7185856502185</v>
      </c>
      <c r="I302">
        <v>13.436620720234</v>
      </c>
      <c r="J302">
        <v>4.9642255548522902</v>
      </c>
      <c r="K302">
        <v>7016.6538956980203</v>
      </c>
      <c r="L302">
        <v>6617.5702487396202</v>
      </c>
      <c r="M302">
        <v>70.855327996764501</v>
      </c>
      <c r="N302">
        <v>1.32213010201476</v>
      </c>
      <c r="O302">
        <v>1.8328638497652401</v>
      </c>
      <c r="P302">
        <v>54.352300066668498</v>
      </c>
      <c r="Q302">
        <v>-7.6528239825096003E-2</v>
      </c>
    </row>
    <row r="303" spans="1:17" x14ac:dyDescent="0.3">
      <c r="A303" t="s">
        <v>709</v>
      </c>
      <c r="B303" t="s">
        <v>710</v>
      </c>
      <c r="C303" t="str">
        <f>IFERROR(VLOOKUP(Table1[[#This Row],[Ticker]],[1]!Table2[[Symbol]:[Industry]],2,FALSE),"-")</f>
        <v>Chemicals</v>
      </c>
      <c r="D303" t="s">
        <v>297</v>
      </c>
      <c r="E303">
        <v>23498.723105410001</v>
      </c>
      <c r="F303">
        <v>476.15</v>
      </c>
      <c r="G303">
        <v>186.077584442979</v>
      </c>
      <c r="H303">
        <v>15.4696156077409</v>
      </c>
      <c r="I303">
        <v>17.118182559127799</v>
      </c>
      <c r="J303">
        <v>8.3501924417036797</v>
      </c>
      <c r="K303">
        <v>410.51687778423099</v>
      </c>
      <c r="L303">
        <v>339.34948516211801</v>
      </c>
      <c r="M303">
        <v>69.279844160759694</v>
      </c>
      <c r="N303">
        <v>1.8721289792696201</v>
      </c>
      <c r="O303">
        <v>3.2027722356400199</v>
      </c>
      <c r="P303">
        <v>216.69437978051201</v>
      </c>
      <c r="Q303">
        <v>0.21594587412275701</v>
      </c>
    </row>
    <row r="304" spans="1:17" hidden="1" x14ac:dyDescent="0.3">
      <c r="A304" t="s">
        <v>711</v>
      </c>
      <c r="B304" t="s">
        <v>712</v>
      </c>
      <c r="C304" t="str">
        <f>IFERROR(VLOOKUP(Table1[[#This Row],[Ticker]],[1]!Table2[[Symbol]:[Industry]],2,FALSE),"-")</f>
        <v>-</v>
      </c>
      <c r="D304" t="s">
        <v>533</v>
      </c>
      <c r="E304">
        <v>23480.783976160001</v>
      </c>
      <c r="F304">
        <v>2265.0500000000002</v>
      </c>
      <c r="G304">
        <v>-0.87947048819775298</v>
      </c>
      <c r="H304">
        <v>20.7245827318118</v>
      </c>
      <c r="I304">
        <v>26.591627571446502</v>
      </c>
      <c r="J304">
        <v>9.54763961002784</v>
      </c>
      <c r="K304">
        <v>1978.2588975460301</v>
      </c>
      <c r="L304">
        <v>1808.9565838118001</v>
      </c>
      <c r="M304">
        <v>65.890370147815801</v>
      </c>
      <c r="N304">
        <v>0.952105565026795</v>
      </c>
      <c r="O304">
        <v>2.8674863689543</v>
      </c>
      <c r="P304">
        <v>54.906989467925001</v>
      </c>
      <c r="Q304">
        <v>-1.4147168525987E-2</v>
      </c>
    </row>
    <row r="305" spans="1:17" x14ac:dyDescent="0.3">
      <c r="A305" t="s">
        <v>713</v>
      </c>
      <c r="B305" t="s">
        <v>714</v>
      </c>
      <c r="C305" t="str">
        <f>IFERROR(VLOOKUP(Table1[[#This Row],[Ticker]],[1]!Table2[[Symbol]:[Industry]],2,FALSE),"-")</f>
        <v>Power</v>
      </c>
      <c r="D305" t="s">
        <v>60</v>
      </c>
      <c r="E305">
        <v>23296.900307250002</v>
      </c>
      <c r="F305">
        <v>175.75</v>
      </c>
      <c r="G305">
        <v>103.68512590901</v>
      </c>
      <c r="H305">
        <v>-0.37738095703651198</v>
      </c>
      <c r="I305">
        <v>18.753262455077301</v>
      </c>
      <c r="J305">
        <v>-0.80218615788685699</v>
      </c>
      <c r="K305">
        <v>164.792732399698</v>
      </c>
      <c r="L305">
        <v>137.10557977313599</v>
      </c>
      <c r="M305">
        <v>55.637404287421901</v>
      </c>
      <c r="N305">
        <v>1.1474970081379501</v>
      </c>
      <c r="O305">
        <v>9.6443812233285797</v>
      </c>
      <c r="P305">
        <v>129.139504563233</v>
      </c>
      <c r="Q305">
        <v>9.3508309920029994E-2</v>
      </c>
    </row>
    <row r="306" spans="1:17" x14ac:dyDescent="0.3">
      <c r="A306" t="s">
        <v>715</v>
      </c>
      <c r="B306" t="s">
        <v>716</v>
      </c>
      <c r="C306" t="str">
        <f>IFERROR(VLOOKUP(Table1[[#This Row],[Ticker]],[1]!Table2[[Symbol]:[Industry]],2,FALSE),"-")</f>
        <v>Consumer Durables</v>
      </c>
      <c r="D306" t="s">
        <v>717</v>
      </c>
      <c r="E306">
        <v>23056.620382500001</v>
      </c>
      <c r="F306">
        <v>1447.75</v>
      </c>
      <c r="G306">
        <v>-24.814062169333098</v>
      </c>
      <c r="H306">
        <v>1.5500834142320199</v>
      </c>
      <c r="I306">
        <v>4.1382842871100296</v>
      </c>
      <c r="J306">
        <v>1.77759843355347</v>
      </c>
      <c r="K306">
        <v>1391.9807591051699</v>
      </c>
      <c r="L306">
        <v>1314.4408949517899</v>
      </c>
      <c r="M306">
        <v>51.336279763364303</v>
      </c>
      <c r="N306">
        <v>0.43738597219098402</v>
      </c>
      <c r="O306">
        <v>6.7173199792781801</v>
      </c>
      <c r="P306">
        <v>30.386814968253201</v>
      </c>
      <c r="Q306">
        <v>1.9626770956377999E-2</v>
      </c>
    </row>
    <row r="307" spans="1:17" hidden="1" x14ac:dyDescent="0.3">
      <c r="A307" t="s">
        <v>718</v>
      </c>
      <c r="B307" t="s">
        <v>719</v>
      </c>
      <c r="C307" t="str">
        <f>IFERROR(VLOOKUP(Table1[[#This Row],[Ticker]],[1]!Table2[[Symbol]:[Industry]],2,FALSE),"-")</f>
        <v>-</v>
      </c>
      <c r="D307" t="s">
        <v>720</v>
      </c>
      <c r="E307">
        <v>23025.673136879999</v>
      </c>
      <c r="F307">
        <v>103.22</v>
      </c>
      <c r="G307">
        <v>94.614927072712206</v>
      </c>
      <c r="H307">
        <v>1.9605870906326399</v>
      </c>
      <c r="I307">
        <v>19.2556427924258</v>
      </c>
      <c r="J307">
        <v>-1.4974872257531999</v>
      </c>
      <c r="K307">
        <v>97.536254348368999</v>
      </c>
      <c r="L307">
        <v>81.293773192714696</v>
      </c>
      <c r="M307">
        <v>50.681017208567297</v>
      </c>
      <c r="N307">
        <v>1.08000254978368</v>
      </c>
      <c r="O307">
        <v>3.2745591939546501</v>
      </c>
      <c r="P307">
        <v>121.31217838764999</v>
      </c>
      <c r="Q307">
        <v>2.0612820630179999E-2</v>
      </c>
    </row>
    <row r="308" spans="1:17" x14ac:dyDescent="0.3">
      <c r="A308" t="s">
        <v>721</v>
      </c>
      <c r="B308" t="s">
        <v>722</v>
      </c>
      <c r="C308" t="str">
        <f>IFERROR(VLOOKUP(Table1[[#This Row],[Ticker]],[1]!Table2[[Symbol]:[Industry]],2,FALSE),"-")</f>
        <v>Healthcare</v>
      </c>
      <c r="D308" t="s">
        <v>54</v>
      </c>
      <c r="E308">
        <v>22984.36155582</v>
      </c>
      <c r="F308">
        <v>426.3</v>
      </c>
      <c r="G308">
        <v>-20.2309295013807</v>
      </c>
      <c r="H308">
        <v>-8.8184914743708092</v>
      </c>
      <c r="I308">
        <v>-3.2558597190960699</v>
      </c>
      <c r="J308">
        <v>-0.87052545512945401</v>
      </c>
      <c r="K308">
        <v>441.57545002847598</v>
      </c>
      <c r="L308">
        <v>420.96955799884199</v>
      </c>
      <c r="M308">
        <v>35.4842152143381</v>
      </c>
      <c r="N308">
        <v>1.31193350543016</v>
      </c>
      <c r="O308">
        <v>13.605442176870699</v>
      </c>
      <c r="P308">
        <v>22.009158557527201</v>
      </c>
      <c r="Q308">
        <v>-0.11016080922100201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Row],[Ticker]],[1]!Table2[[Symbol]:[Industry]],2,FALSE),"-")</f>
        <v>Fast Moving Consumer Goods</v>
      </c>
      <c r="D309" t="s">
        <v>43</v>
      </c>
      <c r="E309">
        <v>22939.870972100001</v>
      </c>
      <c r="F309">
        <v>4430.05</v>
      </c>
      <c r="G309">
        <v>79.142066704025098</v>
      </c>
      <c r="H309">
        <v>-3.26536587171893</v>
      </c>
      <c r="I309">
        <v>74.692516970293397</v>
      </c>
      <c r="J309">
        <v>-1.1565788179913601</v>
      </c>
      <c r="K309">
        <v>4086.2390158385001</v>
      </c>
      <c r="L309">
        <v>3256.65174312627</v>
      </c>
      <c r="M309">
        <v>64.233404251408601</v>
      </c>
      <c r="N309">
        <v>0.63025123569376895</v>
      </c>
      <c r="O309">
        <v>8.8317287615263993</v>
      </c>
      <c r="P309">
        <v>122.38090457306301</v>
      </c>
      <c r="Q309">
        <v>0.14475311114761999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Row],[Ticker]],[1]!Table2[[Symbol]:[Industry]],2,FALSE),"-")</f>
        <v>Capital Goods</v>
      </c>
      <c r="D310" t="s">
        <v>523</v>
      </c>
      <c r="E310">
        <v>22797.138765700001</v>
      </c>
      <c r="F310">
        <v>1490.6</v>
      </c>
      <c r="G310">
        <v>11.243568604764899</v>
      </c>
      <c r="H310">
        <v>-8.8430022712239502</v>
      </c>
      <c r="I310">
        <v>28.961245391639899</v>
      </c>
      <c r="J310">
        <v>0.59254081697767402</v>
      </c>
      <c r="K310">
        <v>1487.2546989432201</v>
      </c>
      <c r="L310">
        <v>1214.1042424387001</v>
      </c>
      <c r="M310">
        <v>39.656123520363202</v>
      </c>
      <c r="N310">
        <v>0.266143895215459</v>
      </c>
      <c r="O310">
        <v>14.0480343485844</v>
      </c>
      <c r="P310">
        <v>79.3203007518796</v>
      </c>
      <c r="Q310">
        <v>0.124885018137242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Row],[Ticker]],[1]!Table2[[Symbol]:[Industry]],2,FALSE),"-")</f>
        <v>Capital Goods</v>
      </c>
      <c r="D311" t="s">
        <v>153</v>
      </c>
      <c r="E311">
        <v>22716.002583231999</v>
      </c>
      <c r="F311">
        <v>174.23</v>
      </c>
      <c r="G311">
        <v>187.00714470356601</v>
      </c>
      <c r="H311">
        <v>4.7492039439330798</v>
      </c>
      <c r="I311">
        <v>24.196712798108301</v>
      </c>
      <c r="J311">
        <v>4.4585795565098701E-2</v>
      </c>
      <c r="K311">
        <v>159.13446757941301</v>
      </c>
      <c r="L311">
        <v>127.34911422316701</v>
      </c>
      <c r="M311">
        <v>57.2506087591293</v>
      </c>
      <c r="N311">
        <v>1.1444702752062399</v>
      </c>
      <c r="O311">
        <v>9.0512540894220397</v>
      </c>
      <c r="P311">
        <v>274.68817204301001</v>
      </c>
      <c r="Q311">
        <v>0.156143365791789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Row],[Ticker]],[1]!Table2[[Symbol]:[Industry]],2,FALSE),"-")</f>
        <v>Fast Moving Consumer Goods</v>
      </c>
      <c r="D312" t="s">
        <v>248</v>
      </c>
      <c r="E312">
        <v>22666.124421699998</v>
      </c>
      <c r="F312">
        <v>1694.5</v>
      </c>
      <c r="G312">
        <v>4.4079123789753497E-2</v>
      </c>
      <c r="H312">
        <v>2.26435545908459</v>
      </c>
      <c r="I312">
        <v>-13.649675071251201</v>
      </c>
      <c r="J312">
        <v>0.475622017944276</v>
      </c>
      <c r="K312">
        <v>1704.8149914652299</v>
      </c>
      <c r="L312">
        <v>1607.58696193734</v>
      </c>
      <c r="M312">
        <v>47.5729864913502</v>
      </c>
      <c r="N312">
        <v>0.82990480794618404</v>
      </c>
      <c r="O312">
        <v>11.248155798170499</v>
      </c>
      <c r="P312">
        <v>48.477546549835701</v>
      </c>
      <c r="Q312">
        <v>6.0357517375503003E-2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Row],[Ticker]],[1]!Table2[[Symbol]:[Industry]],2,FALSE),"-")</f>
        <v>Financial Services</v>
      </c>
      <c r="D313" t="s">
        <v>413</v>
      </c>
      <c r="E313">
        <v>22460.630857945001</v>
      </c>
      <c r="F313">
        <v>6328.55</v>
      </c>
      <c r="G313">
        <v>118.123293028925</v>
      </c>
      <c r="H313">
        <v>30.154487275460301</v>
      </c>
      <c r="I313">
        <v>71.531695801347595</v>
      </c>
      <c r="J313">
        <v>-4.1419513102301497</v>
      </c>
      <c r="K313">
        <v>5370.13286796172</v>
      </c>
      <c r="L313">
        <v>4257.6473991282401</v>
      </c>
      <c r="M313">
        <v>65.718527748512003</v>
      </c>
      <c r="N313">
        <v>1.81769816614057</v>
      </c>
      <c r="O313">
        <v>6.1696597166807496</v>
      </c>
      <c r="P313">
        <v>201.35952380952301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Row],[Ticker]],[1]!Table2[[Symbol]:[Industry]],2,FALSE),"-")</f>
        <v>Information Technology</v>
      </c>
      <c r="D314" t="s">
        <v>735</v>
      </c>
      <c r="E314">
        <v>22361.346901600002</v>
      </c>
      <c r="F314">
        <v>1595.2</v>
      </c>
      <c r="G314">
        <v>18.170968180508499</v>
      </c>
      <c r="H314">
        <v>2.41064595020267</v>
      </c>
      <c r="I314">
        <v>31.296238247460501</v>
      </c>
      <c r="J314">
        <v>3.4442674224762602</v>
      </c>
      <c r="K314">
        <v>1364.87117311001</v>
      </c>
      <c r="L314">
        <v>1212.16565901325</v>
      </c>
      <c r="M314">
        <v>74.937899425353805</v>
      </c>
      <c r="N314">
        <v>1.50694902106867</v>
      </c>
      <c r="O314">
        <v>2.4322968906720099</v>
      </c>
      <c r="P314">
        <v>61.432980822749499</v>
      </c>
      <c r="Q314">
        <v>6.6584436689424001E-2</v>
      </c>
    </row>
    <row r="315" spans="1:17" x14ac:dyDescent="0.3">
      <c r="A315" t="s">
        <v>736</v>
      </c>
      <c r="B315" t="s">
        <v>737</v>
      </c>
      <c r="C315" t="str">
        <f>IFERROR(VLOOKUP(Table1[[#This Row],[Ticker]],[1]!Table2[[Symbol]:[Industry]],2,FALSE),"-")</f>
        <v>Financial Services</v>
      </c>
      <c r="D315" t="s">
        <v>558</v>
      </c>
      <c r="E315">
        <v>22284.99920631</v>
      </c>
      <c r="F315">
        <v>4377.95</v>
      </c>
      <c r="G315">
        <v>146.560393745238</v>
      </c>
      <c r="H315">
        <v>6.9391192917431601</v>
      </c>
      <c r="I315">
        <v>2.4424484138764</v>
      </c>
      <c r="J315">
        <v>-0.54284292390148103</v>
      </c>
      <c r="K315">
        <v>3992.0993652257598</v>
      </c>
      <c r="L315">
        <v>3433.0160302515501</v>
      </c>
      <c r="M315">
        <v>64.530190987451206</v>
      </c>
      <c r="N315">
        <v>1.2354705113845901</v>
      </c>
      <c r="O315">
        <v>1.2597220160120699</v>
      </c>
      <c r="P315">
        <v>184.65214564369299</v>
      </c>
      <c r="Q315">
        <v>0.118564958706404</v>
      </c>
    </row>
    <row r="316" spans="1:17" x14ac:dyDescent="0.3">
      <c r="A316" t="s">
        <v>738</v>
      </c>
      <c r="B316" t="s">
        <v>739</v>
      </c>
      <c r="C316" t="str">
        <f>IFERROR(VLOOKUP(Table1[[#This Row],[Ticker]],[1]!Table2[[Symbol]:[Industry]],2,FALSE),"-")</f>
        <v>Healthcare</v>
      </c>
      <c r="D316" t="s">
        <v>54</v>
      </c>
      <c r="E316">
        <v>22218.512721340001</v>
      </c>
      <c r="F316">
        <v>1130.3499999999999</v>
      </c>
      <c r="G316">
        <v>19.655993596977499</v>
      </c>
      <c r="H316">
        <v>22.649032417346401</v>
      </c>
      <c r="I316">
        <v>4.9526422412338897</v>
      </c>
      <c r="J316">
        <v>2.3039554406923699</v>
      </c>
      <c r="K316">
        <v>1061.9479895561699</v>
      </c>
      <c r="L316">
        <v>933.86794640600203</v>
      </c>
      <c r="M316">
        <v>41.480476010919702</v>
      </c>
      <c r="N316">
        <v>0.80877600044204501</v>
      </c>
      <c r="O316">
        <v>13.6771796346264</v>
      </c>
      <c r="P316">
        <v>59.845860142826801</v>
      </c>
      <c r="Q316">
        <v>2.0213958465482001E-2</v>
      </c>
    </row>
    <row r="317" spans="1:17" x14ac:dyDescent="0.3">
      <c r="A317" t="s">
        <v>740</v>
      </c>
      <c r="B317" t="s">
        <v>741</v>
      </c>
      <c r="C317" t="str">
        <f>IFERROR(VLOOKUP(Table1[[#This Row],[Ticker]],[1]!Table2[[Symbol]:[Industry]],2,FALSE),"-")</f>
        <v>Capital Goods</v>
      </c>
      <c r="D317" t="s">
        <v>153</v>
      </c>
      <c r="E317">
        <v>22114.69683741</v>
      </c>
      <c r="F317">
        <v>695.7</v>
      </c>
      <c r="G317">
        <v>48.9363380897098</v>
      </c>
      <c r="H317">
        <v>12.4300988808147</v>
      </c>
      <c r="I317">
        <v>37.296483202974002</v>
      </c>
      <c r="J317">
        <v>20.8248038703017</v>
      </c>
      <c r="K317">
        <v>606.00201242662695</v>
      </c>
      <c r="L317">
        <v>517.72141370187899</v>
      </c>
      <c r="M317">
        <v>81.861822851692594</v>
      </c>
      <c r="N317">
        <v>1.9559747730379999</v>
      </c>
      <c r="O317">
        <v>4.15408940635331</v>
      </c>
      <c r="P317">
        <v>122.980769230769</v>
      </c>
      <c r="Q317">
        <v>0.17841657505325101</v>
      </c>
    </row>
    <row r="318" spans="1:17" x14ac:dyDescent="0.3">
      <c r="A318" t="s">
        <v>742</v>
      </c>
      <c r="B318" t="s">
        <v>743</v>
      </c>
      <c r="C318" t="str">
        <f>IFERROR(VLOOKUP(Table1[[#This Row],[Ticker]],[1]!Table2[[Symbol]:[Industry]],2,FALSE),"-")</f>
        <v>Automobile and Auto Components</v>
      </c>
      <c r="D318" t="s">
        <v>204</v>
      </c>
      <c r="E318">
        <v>21820.734503619999</v>
      </c>
      <c r="F318">
        <v>1845.35</v>
      </c>
      <c r="G318">
        <v>16.095654315297899</v>
      </c>
      <c r="H318">
        <v>-17.571260609972999</v>
      </c>
      <c r="I318">
        <v>-20.216178644387099</v>
      </c>
      <c r="J318">
        <v>-5.6634035875224704</v>
      </c>
      <c r="K318">
        <v>2004.58259265836</v>
      </c>
      <c r="L318">
        <v>1793.17932788591</v>
      </c>
      <c r="M318">
        <v>32.058454525981297</v>
      </c>
      <c r="N318">
        <v>0.50735981128519203</v>
      </c>
      <c r="O318">
        <v>31.592922751781501</v>
      </c>
      <c r="P318">
        <v>65.747518749719305</v>
      </c>
      <c r="Q318">
        <v>0.21327824847506799</v>
      </c>
    </row>
    <row r="319" spans="1:17" x14ac:dyDescent="0.3">
      <c r="A319" t="s">
        <v>744</v>
      </c>
      <c r="B319" t="s">
        <v>745</v>
      </c>
      <c r="C319" t="str">
        <f>IFERROR(VLOOKUP(Table1[[#This Row],[Ticker]],[1]!Table2[[Symbol]:[Industry]],2,FALSE),"-")</f>
        <v>Financial Services</v>
      </c>
      <c r="D319" t="s">
        <v>413</v>
      </c>
      <c r="E319">
        <v>21741.457069799999</v>
      </c>
      <c r="F319">
        <v>969</v>
      </c>
      <c r="G319">
        <v>-30.9089287862374</v>
      </c>
      <c r="H319">
        <v>1.0711728296201</v>
      </c>
      <c r="I319">
        <v>-3.2533023815828401</v>
      </c>
      <c r="J319">
        <v>-5.2333501735091099</v>
      </c>
      <c r="K319">
        <v>935.36111508652903</v>
      </c>
      <c r="L319">
        <v>916.08999614761103</v>
      </c>
      <c r="M319">
        <v>46.658363030333</v>
      </c>
      <c r="N319">
        <v>1.2897089062632701</v>
      </c>
      <c r="O319">
        <v>17.641898864809001</v>
      </c>
      <c r="P319">
        <v>31.550366549008899</v>
      </c>
      <c r="Q319">
        <v>-9.4689034232228006E-2</v>
      </c>
    </row>
    <row r="320" spans="1:17" x14ac:dyDescent="0.3">
      <c r="A320" t="s">
        <v>746</v>
      </c>
      <c r="B320" t="s">
        <v>747</v>
      </c>
      <c r="C320" t="str">
        <f>IFERROR(VLOOKUP(Table1[[#This Row],[Ticker]],[1]!Table2[[Symbol]:[Industry]],2,FALSE),"-")</f>
        <v>Diversified</v>
      </c>
      <c r="D320" t="s">
        <v>605</v>
      </c>
      <c r="E320">
        <v>21592.477592110001</v>
      </c>
      <c r="F320">
        <v>688.85</v>
      </c>
      <c r="G320">
        <v>138.51484109422401</v>
      </c>
      <c r="H320">
        <v>-5.8881097874400599</v>
      </c>
      <c r="I320">
        <v>-14.599603704475699</v>
      </c>
      <c r="J320">
        <v>-2.5691417575131799</v>
      </c>
      <c r="K320">
        <v>671.11082740132099</v>
      </c>
      <c r="L320">
        <v>576.86759180267097</v>
      </c>
      <c r="M320">
        <v>46.479870832365599</v>
      </c>
      <c r="N320">
        <v>1.02238131129189</v>
      </c>
      <c r="O320">
        <v>13.5588299339478</v>
      </c>
      <c r="P320">
        <v>169.55585990999799</v>
      </c>
      <c r="Q320">
        <v>0.14684709134256399</v>
      </c>
    </row>
    <row r="321" spans="1:17" x14ac:dyDescent="0.3">
      <c r="A321" t="s">
        <v>748</v>
      </c>
      <c r="B321" t="s">
        <v>749</v>
      </c>
      <c r="C321" t="str">
        <f>IFERROR(VLOOKUP(Table1[[#This Row],[Ticker]],[1]!Table2[[Symbol]:[Industry]],2,FALSE),"-")</f>
        <v>Financial Services</v>
      </c>
      <c r="D321" t="s">
        <v>413</v>
      </c>
      <c r="E321">
        <v>21513.088500099999</v>
      </c>
      <c r="F321">
        <v>4370.75</v>
      </c>
      <c r="G321">
        <v>57.546352189174797</v>
      </c>
      <c r="H321">
        <v>13.766328077336199</v>
      </c>
      <c r="I321">
        <v>38.575838551715002</v>
      </c>
      <c r="J321">
        <v>-0.49236733877267103</v>
      </c>
      <c r="K321">
        <v>3905.8810835891099</v>
      </c>
      <c r="L321">
        <v>3266.2195185017399</v>
      </c>
      <c r="M321">
        <v>58.946972545613001</v>
      </c>
      <c r="N321">
        <v>2.2088351316231098</v>
      </c>
      <c r="O321">
        <v>12.337699479494299</v>
      </c>
      <c r="P321">
        <v>95.997757847533606</v>
      </c>
      <c r="Q321">
        <v>1.5213908401183999E-2</v>
      </c>
    </row>
    <row r="322" spans="1:17" x14ac:dyDescent="0.3">
      <c r="A322" t="s">
        <v>750</v>
      </c>
      <c r="B322" t="s">
        <v>751</v>
      </c>
      <c r="C322" t="str">
        <f>IFERROR(VLOOKUP(Table1[[#This Row],[Ticker]],[1]!Table2[[Symbol]:[Industry]],2,FALSE),"-")</f>
        <v>Construction</v>
      </c>
      <c r="D322" t="s">
        <v>46</v>
      </c>
      <c r="E322">
        <v>21427.030197650001</v>
      </c>
      <c r="F322">
        <v>833.45</v>
      </c>
      <c r="G322">
        <v>8.1128285049307092</v>
      </c>
      <c r="H322">
        <v>-5.5556741048474096</v>
      </c>
      <c r="I322">
        <v>14.633396265927001</v>
      </c>
      <c r="J322">
        <v>-3.54714583479468</v>
      </c>
      <c r="K322">
        <v>851.35371596478899</v>
      </c>
      <c r="L322">
        <v>741.60078302947795</v>
      </c>
      <c r="M322">
        <v>35.8755087154926</v>
      </c>
      <c r="N322">
        <v>0.74132210195149795</v>
      </c>
      <c r="O322">
        <v>16.2397264382986</v>
      </c>
      <c r="P322">
        <v>51.522588855558602</v>
      </c>
      <c r="Q322">
        <v>7.0768631171078997E-2</v>
      </c>
    </row>
    <row r="323" spans="1:17" x14ac:dyDescent="0.3">
      <c r="A323" t="s">
        <v>752</v>
      </c>
      <c r="B323" t="s">
        <v>753</v>
      </c>
      <c r="C323" t="str">
        <f>IFERROR(VLOOKUP(Table1[[#This Row],[Ticker]],[1]!Table2[[Symbol]:[Industry]],2,FALSE),"-")</f>
        <v>Financial Services</v>
      </c>
      <c r="D323" t="s">
        <v>561</v>
      </c>
      <c r="E323">
        <v>21323.6918701</v>
      </c>
      <c r="F323">
        <v>821</v>
      </c>
      <c r="G323">
        <v>5.2651720457772901</v>
      </c>
      <c r="H323">
        <v>1.1893112314979899</v>
      </c>
      <c r="I323">
        <v>-12.4545984052364</v>
      </c>
      <c r="J323">
        <v>1.23685309265264</v>
      </c>
      <c r="K323">
        <v>787.66641322361795</v>
      </c>
      <c r="L323">
        <v>742.55193696565402</v>
      </c>
      <c r="M323">
        <v>62.120071066369398</v>
      </c>
      <c r="N323">
        <v>1.212325515993</v>
      </c>
      <c r="O323">
        <v>11.291108404384801</v>
      </c>
      <c r="P323">
        <v>35.927152317880797</v>
      </c>
      <c r="Q323">
        <v>3.0828546354696E-2</v>
      </c>
    </row>
    <row r="324" spans="1:17" x14ac:dyDescent="0.3">
      <c r="A324" t="s">
        <v>754</v>
      </c>
      <c r="B324" t="s">
        <v>755</v>
      </c>
      <c r="C324" t="str">
        <f>IFERROR(VLOOKUP(Table1[[#This Row],[Ticker]],[1]!Table2[[Symbol]:[Industry]],2,FALSE),"-")</f>
        <v>Chemicals</v>
      </c>
      <c r="D324" t="s">
        <v>380</v>
      </c>
      <c r="E324">
        <v>20934.082518250001</v>
      </c>
      <c r="F324">
        <v>522.5</v>
      </c>
      <c r="G324">
        <v>67.063996148864405</v>
      </c>
      <c r="H324">
        <v>-4.8589538063519297</v>
      </c>
      <c r="I324">
        <v>32.469691887336602</v>
      </c>
      <c r="J324">
        <v>0.29450746686069401</v>
      </c>
      <c r="K324">
        <v>483.57580521647498</v>
      </c>
      <c r="L324">
        <v>404.28637232695098</v>
      </c>
      <c r="M324">
        <v>59.0238223579018</v>
      </c>
      <c r="N324">
        <v>0.83832452317947903</v>
      </c>
      <c r="O324">
        <v>9.9234449760765493</v>
      </c>
      <c r="P324">
        <v>108.95820835832799</v>
      </c>
      <c r="Q324">
        <v>3.7529978546489998E-2</v>
      </c>
    </row>
    <row r="325" spans="1:17" x14ac:dyDescent="0.3">
      <c r="A325" t="s">
        <v>756</v>
      </c>
      <c r="B325" t="s">
        <v>757</v>
      </c>
      <c r="C325" t="str">
        <f>IFERROR(VLOOKUP(Table1[[#This Row],[Ticker]],[1]!Table2[[Symbol]:[Industry]],2,FALSE),"-")</f>
        <v>Consumer Services</v>
      </c>
      <c r="D325" t="s">
        <v>518</v>
      </c>
      <c r="E325">
        <v>20813.738114889999</v>
      </c>
      <c r="F325">
        <v>172.55</v>
      </c>
      <c r="G325">
        <v>-34.990789180731198</v>
      </c>
      <c r="H325">
        <v>5.96809985165073</v>
      </c>
      <c r="I325">
        <v>-3.46731285670998E-3</v>
      </c>
      <c r="J325">
        <v>3.7614163918243202</v>
      </c>
      <c r="K325">
        <v>171.237850179709</v>
      </c>
      <c r="L325">
        <v>171.000505459034</v>
      </c>
      <c r="M325">
        <v>38.889575983014304</v>
      </c>
      <c r="N325">
        <v>1.3483034228992401</v>
      </c>
      <c r="O325">
        <v>31.845841784989801</v>
      </c>
      <c r="P325">
        <v>21.300527240773199</v>
      </c>
      <c r="Q325">
        <v>2.6698889817424E-2</v>
      </c>
    </row>
    <row r="326" spans="1:17" x14ac:dyDescent="0.3">
      <c r="A326" t="s">
        <v>758</v>
      </c>
      <c r="B326" t="s">
        <v>759</v>
      </c>
      <c r="C326" t="str">
        <f>IFERROR(VLOOKUP(Table1[[#This Row],[Ticker]],[1]!Table2[[Symbol]:[Industry]],2,FALSE),"-")</f>
        <v>Capital Goods</v>
      </c>
      <c r="D326" t="s">
        <v>426</v>
      </c>
      <c r="E326">
        <v>20789.7373050799</v>
      </c>
      <c r="F326">
        <v>653.20000000000005</v>
      </c>
      <c r="G326">
        <v>68.936674037096594</v>
      </c>
      <c r="H326">
        <v>10.428144753407301</v>
      </c>
      <c r="I326">
        <v>10.592367851183701</v>
      </c>
      <c r="J326">
        <v>-3.5192143785982101E-2</v>
      </c>
      <c r="K326">
        <v>576.76402589875295</v>
      </c>
      <c r="L326">
        <v>492.79055969711698</v>
      </c>
      <c r="M326">
        <v>67.942223211867301</v>
      </c>
      <c r="N326">
        <v>2.1502991665397699</v>
      </c>
      <c r="O326">
        <v>2.5719534598897602</v>
      </c>
      <c r="P326">
        <v>115.969581749049</v>
      </c>
      <c r="Q326">
        <v>0.15784526750129699</v>
      </c>
    </row>
    <row r="327" spans="1:17" x14ac:dyDescent="0.3">
      <c r="A327" t="s">
        <v>760</v>
      </c>
      <c r="B327" t="s">
        <v>761</v>
      </c>
      <c r="C327" t="str">
        <f>IFERROR(VLOOKUP(Table1[[#This Row],[Ticker]],[1]!Table2[[Symbol]:[Industry]],2,FALSE),"-")</f>
        <v>Automobile and Auto Components</v>
      </c>
      <c r="D327" t="s">
        <v>204</v>
      </c>
      <c r="E327">
        <v>20760.606081325001</v>
      </c>
      <c r="F327">
        <v>547.25</v>
      </c>
      <c r="G327">
        <v>-7.8671914621267698</v>
      </c>
      <c r="H327">
        <v>-10.397218052534001</v>
      </c>
      <c r="I327">
        <v>1.0259192529264001</v>
      </c>
      <c r="J327">
        <v>-5.3228525549159897</v>
      </c>
      <c r="K327">
        <v>567.19932677912595</v>
      </c>
      <c r="L327">
        <v>513.41696666273299</v>
      </c>
      <c r="M327">
        <v>33.956550121475999</v>
      </c>
      <c r="N327">
        <v>0.80714938317408902</v>
      </c>
      <c r="O327">
        <v>13.7322978529008</v>
      </c>
      <c r="P327">
        <v>34.525565388397197</v>
      </c>
      <c r="Q327">
        <v>8.2813079477378995E-2</v>
      </c>
    </row>
    <row r="328" spans="1:17" x14ac:dyDescent="0.3">
      <c r="A328" t="s">
        <v>762</v>
      </c>
      <c r="B328" t="s">
        <v>763</v>
      </c>
      <c r="C328" t="str">
        <f>IFERROR(VLOOKUP(Table1[[#This Row],[Ticker]],[1]!Table2[[Symbol]:[Industry]],2,FALSE),"-")</f>
        <v>Capital Goods</v>
      </c>
      <c r="D328" t="s">
        <v>136</v>
      </c>
      <c r="E328">
        <v>20698.581120315001</v>
      </c>
      <c r="F328">
        <v>744.45</v>
      </c>
      <c r="G328">
        <v>40.985271782741201</v>
      </c>
      <c r="H328">
        <v>1.58403108861937</v>
      </c>
      <c r="I328">
        <v>-2.7184353096373099</v>
      </c>
      <c r="J328">
        <v>0.31080137374236699</v>
      </c>
      <c r="K328">
        <v>684.10956442305496</v>
      </c>
      <c r="L328">
        <v>604.570779328767</v>
      </c>
      <c r="M328">
        <v>63.404467572508999</v>
      </c>
      <c r="N328">
        <v>1.7082054720333799</v>
      </c>
      <c r="O328">
        <v>3.4253475720330502</v>
      </c>
      <c r="P328">
        <v>77.165635411708706</v>
      </c>
      <c r="Q328">
        <v>5.5359504333677E-2</v>
      </c>
    </row>
    <row r="329" spans="1:17" hidden="1" x14ac:dyDescent="0.3">
      <c r="A329" t="s">
        <v>764</v>
      </c>
      <c r="B329" t="s">
        <v>765</v>
      </c>
      <c r="C329" t="str">
        <f>IFERROR(VLOOKUP(Table1[[#This Row],[Ticker]],[1]!Table2[[Symbol]:[Industry]],2,FALSE),"-")</f>
        <v>-</v>
      </c>
      <c r="D329" t="s">
        <v>136</v>
      </c>
      <c r="E329">
        <v>20642.505909849999</v>
      </c>
      <c r="F329">
        <v>14294.5</v>
      </c>
      <c r="G329">
        <v>194.064468773415</v>
      </c>
      <c r="H329">
        <v>-4.5562506015214703</v>
      </c>
      <c r="I329">
        <v>54.174027386162599</v>
      </c>
      <c r="J329">
        <v>3.71161330334732</v>
      </c>
      <c r="K329">
        <v>12906.762243593999</v>
      </c>
      <c r="L329">
        <v>9273.3638093728496</v>
      </c>
      <c r="M329">
        <v>62.059693067457701</v>
      </c>
      <c r="N329">
        <v>0.295245323750642</v>
      </c>
      <c r="O329">
        <v>9.8471440064360394</v>
      </c>
      <c r="P329">
        <v>221.145334861045</v>
      </c>
    </row>
    <row r="330" spans="1:17" x14ac:dyDescent="0.3">
      <c r="A330" t="s">
        <v>766</v>
      </c>
      <c r="B330" t="s">
        <v>767</v>
      </c>
      <c r="C330" t="str">
        <f>IFERROR(VLOOKUP(Table1[[#This Row],[Ticker]],[1]!Table2[[Symbol]:[Industry]],2,FALSE),"-")</f>
        <v>Consumer Durables</v>
      </c>
      <c r="D330" t="s">
        <v>230</v>
      </c>
      <c r="E330">
        <v>20638.556764720001</v>
      </c>
      <c r="F330">
        <v>474.4</v>
      </c>
      <c r="G330">
        <v>24.034990747644201</v>
      </c>
      <c r="H330">
        <v>-1.35611569427019</v>
      </c>
      <c r="I330">
        <v>40.476927078968103</v>
      </c>
      <c r="J330">
        <v>2.93853761896729</v>
      </c>
      <c r="K330">
        <v>436.11210755390903</v>
      </c>
      <c r="L330">
        <v>363.75571088137502</v>
      </c>
      <c r="M330">
        <v>66.145862013869802</v>
      </c>
      <c r="N330">
        <v>0.59498881689541305</v>
      </c>
      <c r="O330">
        <v>11.203625632377699</v>
      </c>
      <c r="P330">
        <v>68.825622775800696</v>
      </c>
      <c r="Q330">
        <v>8.4664145943183999E-2</v>
      </c>
    </row>
    <row r="331" spans="1:17" x14ac:dyDescent="0.3">
      <c r="A331" t="s">
        <v>768</v>
      </c>
      <c r="B331" t="s">
        <v>769</v>
      </c>
      <c r="C331" t="str">
        <f>IFERROR(VLOOKUP(Table1[[#This Row],[Ticker]],[1]!Table2[[Symbol]:[Industry]],2,FALSE),"-")</f>
        <v>Telecommunication</v>
      </c>
      <c r="D331" t="s">
        <v>639</v>
      </c>
      <c r="E331">
        <v>20607.348486035</v>
      </c>
      <c r="F331">
        <v>1204.8499999999999</v>
      </c>
      <c r="G331">
        <v>26.235243449456899</v>
      </c>
      <c r="H331">
        <v>-13.144714288672301</v>
      </c>
      <c r="I331">
        <v>53.7819500773073</v>
      </c>
      <c r="J331">
        <v>3.7507228627851101</v>
      </c>
      <c r="K331">
        <v>1269.48840668</v>
      </c>
      <c r="L331">
        <v>1037.33165869394</v>
      </c>
      <c r="M331">
        <v>40.881231926014102</v>
      </c>
      <c r="N331">
        <v>0.70170096995060005</v>
      </c>
      <c r="O331">
        <v>24.0818359131842</v>
      </c>
      <c r="P331">
        <v>85.005758157389593</v>
      </c>
      <c r="Q331">
        <v>9.9219611692035997E-2</v>
      </c>
    </row>
    <row r="332" spans="1:17" x14ac:dyDescent="0.3">
      <c r="A332" t="s">
        <v>770</v>
      </c>
      <c r="B332" t="s">
        <v>771</v>
      </c>
      <c r="C332" t="str">
        <f>IFERROR(VLOOKUP(Table1[[#This Row],[Ticker]],[1]!Table2[[Symbol]:[Industry]],2,FALSE),"-")</f>
        <v>Financial Services</v>
      </c>
      <c r="D332" t="s">
        <v>57</v>
      </c>
      <c r="E332">
        <v>20573.279134925</v>
      </c>
      <c r="F332">
        <v>703.45</v>
      </c>
      <c r="G332">
        <v>-39.599051980321697</v>
      </c>
      <c r="H332">
        <v>-7.1231478587300696</v>
      </c>
      <c r="I332">
        <v>-21.152256017444302</v>
      </c>
      <c r="J332">
        <v>-2.7167993950653702</v>
      </c>
      <c r="K332">
        <v>762.04409669540701</v>
      </c>
      <c r="L332">
        <v>733.89855512079703</v>
      </c>
      <c r="M332">
        <v>28.835162368169001</v>
      </c>
      <c r="N332">
        <v>0.90281097515838704</v>
      </c>
      <c r="O332">
        <v>24.607292629184698</v>
      </c>
      <c r="P332">
        <v>17.2318973418881</v>
      </c>
    </row>
    <row r="333" spans="1:17" hidden="1" x14ac:dyDescent="0.3">
      <c r="A333" t="s">
        <v>772</v>
      </c>
      <c r="B333" t="s">
        <v>773</v>
      </c>
      <c r="C333" t="str">
        <f>IFERROR(VLOOKUP(Table1[[#This Row],[Ticker]],[1]!Table2[[Symbol]:[Industry]],2,FALSE),"-")</f>
        <v>-</v>
      </c>
      <c r="D333" t="s">
        <v>546</v>
      </c>
      <c r="E333">
        <v>20467.730540920002</v>
      </c>
      <c r="F333">
        <v>822.2</v>
      </c>
      <c r="G333">
        <v>-35.231368809947199</v>
      </c>
      <c r="H333">
        <v>-0.15553203864721299</v>
      </c>
      <c r="I333">
        <v>-15.353649373244901</v>
      </c>
      <c r="J333">
        <v>-0.121663049929026</v>
      </c>
      <c r="K333">
        <v>835.17811793419901</v>
      </c>
      <c r="L333">
        <v>851.10153324525697</v>
      </c>
      <c r="M333">
        <v>37.332105615867199</v>
      </c>
      <c r="N333">
        <v>1.5702810907851901</v>
      </c>
      <c r="O333">
        <v>18.462661153004099</v>
      </c>
      <c r="P333">
        <v>8.4338938344873107</v>
      </c>
      <c r="Q333">
        <v>-0.15204836421755399</v>
      </c>
    </row>
    <row r="334" spans="1:17" x14ac:dyDescent="0.3">
      <c r="A334" t="s">
        <v>774</v>
      </c>
      <c r="B334" t="s">
        <v>775</v>
      </c>
      <c r="C334" t="str">
        <f>IFERROR(VLOOKUP(Table1[[#This Row],[Ticker]],[1]!Table2[[Symbol]:[Industry]],2,FALSE),"-")</f>
        <v>Fast Moving Consumer Goods</v>
      </c>
      <c r="D334" t="s">
        <v>119</v>
      </c>
      <c r="E334">
        <v>20417.414868100001</v>
      </c>
      <c r="F334">
        <v>815.45</v>
      </c>
      <c r="G334">
        <v>41.775746575196798</v>
      </c>
      <c r="H334">
        <v>14.6942180812934</v>
      </c>
      <c r="I334">
        <v>35.912668063747802</v>
      </c>
      <c r="J334">
        <v>15.531084202818199</v>
      </c>
      <c r="K334">
        <v>694.88654938105196</v>
      </c>
      <c r="L334">
        <v>587.51486110824897</v>
      </c>
      <c r="M334">
        <v>79.758369432096202</v>
      </c>
      <c r="N334">
        <v>1.7620954109448901</v>
      </c>
      <c r="O334">
        <v>7.8177693298178799</v>
      </c>
      <c r="P334">
        <v>81.130608618391804</v>
      </c>
    </row>
    <row r="335" spans="1:17" x14ac:dyDescent="0.3">
      <c r="A335" t="s">
        <v>776</v>
      </c>
      <c r="B335" t="s">
        <v>777</v>
      </c>
      <c r="C335" t="str">
        <f>IFERROR(VLOOKUP(Table1[[#This Row],[Ticker]],[1]!Table2[[Symbol]:[Industry]],2,FALSE),"-")</f>
        <v>Construction</v>
      </c>
      <c r="D335" t="s">
        <v>46</v>
      </c>
      <c r="E335">
        <v>20342.229451200001</v>
      </c>
      <c r="F335">
        <v>324</v>
      </c>
      <c r="G335">
        <v>86.476879835187901</v>
      </c>
      <c r="H335">
        <v>-6.1372834101134899</v>
      </c>
      <c r="I335">
        <v>32.068703744559102</v>
      </c>
      <c r="J335">
        <v>-5.1853141875238196</v>
      </c>
      <c r="K335">
        <v>318.19674419225498</v>
      </c>
      <c r="L335">
        <v>252.56846658912499</v>
      </c>
      <c r="M335">
        <v>45.5529918259193</v>
      </c>
      <c r="N335">
        <v>0.99513096504583998</v>
      </c>
      <c r="O335">
        <v>12.5</v>
      </c>
      <c r="P335">
        <v>137.27572317832201</v>
      </c>
      <c r="Q335">
        <v>0.15764111575554299</v>
      </c>
    </row>
    <row r="336" spans="1:17" hidden="1" x14ac:dyDescent="0.3">
      <c r="A336" t="s">
        <v>778</v>
      </c>
      <c r="B336" t="s">
        <v>779</v>
      </c>
      <c r="C336" t="str">
        <f>IFERROR(VLOOKUP(Table1[[#This Row],[Ticker]],[1]!Table2[[Symbol]:[Industry]],2,FALSE),"-")</f>
        <v>Consumer Durables</v>
      </c>
      <c r="D336" t="s">
        <v>40</v>
      </c>
      <c r="E336">
        <v>20333.57180487</v>
      </c>
      <c r="F336">
        <v>920.55</v>
      </c>
      <c r="G336">
        <v>-7.8427510902950504</v>
      </c>
      <c r="H336">
        <v>-3.7821339313948199</v>
      </c>
      <c r="I336">
        <v>-2.8684495466415099</v>
      </c>
      <c r="J336">
        <v>0.87381692840134095</v>
      </c>
      <c r="K336">
        <v>924.23654157116096</v>
      </c>
      <c r="M336">
        <v>39.701334564764402</v>
      </c>
      <c r="N336">
        <v>0.45645917518847501</v>
      </c>
      <c r="O336">
        <v>11.346477649231399</v>
      </c>
      <c r="P336">
        <v>29.436164229471299</v>
      </c>
    </row>
    <row r="337" spans="1:17" x14ac:dyDescent="0.3">
      <c r="A337" t="s">
        <v>780</v>
      </c>
      <c r="B337" t="s">
        <v>781</v>
      </c>
      <c r="C337" t="str">
        <f>IFERROR(VLOOKUP(Table1[[#This Row],[Ticker]],[1]!Table2[[Symbol]:[Industry]],2,FALSE),"-")</f>
        <v>Healthcare</v>
      </c>
      <c r="D337" t="s">
        <v>288</v>
      </c>
      <c r="E337">
        <v>20318.388327060002</v>
      </c>
      <c r="F337">
        <v>408.05</v>
      </c>
      <c r="G337">
        <v>8.1083274644217305</v>
      </c>
      <c r="H337">
        <v>16.787400145621799</v>
      </c>
      <c r="I337">
        <v>-18.342227277209901</v>
      </c>
      <c r="J337">
        <v>11.0462240292405</v>
      </c>
      <c r="K337">
        <v>359.34041695592202</v>
      </c>
      <c r="L337">
        <v>368.927078053277</v>
      </c>
      <c r="M337">
        <v>89.204203285928799</v>
      </c>
      <c r="N337">
        <v>1.70930559126513</v>
      </c>
      <c r="O337">
        <v>36.747947555446601</v>
      </c>
      <c r="P337">
        <v>38.627484287412898</v>
      </c>
      <c r="Q337">
        <v>0.12753900129074999</v>
      </c>
    </row>
    <row r="338" spans="1:17" hidden="1" x14ac:dyDescent="0.3">
      <c r="A338" t="s">
        <v>782</v>
      </c>
      <c r="B338" t="s">
        <v>783</v>
      </c>
      <c r="C338" t="str">
        <f>IFERROR(VLOOKUP(Table1[[#This Row],[Ticker]],[1]!Table2[[Symbol]:[Industry]],2,FALSE),"-")</f>
        <v>-</v>
      </c>
      <c r="D338" t="s">
        <v>141</v>
      </c>
      <c r="E338">
        <v>20173.740000000002</v>
      </c>
      <c r="F338">
        <v>137.1</v>
      </c>
      <c r="G338">
        <v>-5.8670359070944196</v>
      </c>
      <c r="H338">
        <v>-1.0002409695985199</v>
      </c>
      <c r="I338">
        <v>-5.5964929687774996</v>
      </c>
      <c r="J338">
        <v>-4.2274619753613001</v>
      </c>
      <c r="K338">
        <v>142.94779072961501</v>
      </c>
      <c r="L338">
        <v>132.453473639002</v>
      </c>
      <c r="M338">
        <v>53.328059728626101</v>
      </c>
      <c r="N338">
        <v>5.3462044450184196</v>
      </c>
      <c r="O338">
        <v>12.946754194018901</v>
      </c>
      <c r="P338">
        <v>19.758909853249399</v>
      </c>
    </row>
    <row r="339" spans="1:17" x14ac:dyDescent="0.3">
      <c r="A339" t="s">
        <v>784</v>
      </c>
      <c r="B339" t="s">
        <v>785</v>
      </c>
      <c r="C339" t="str">
        <f>IFERROR(VLOOKUP(Table1[[#This Row],[Ticker]],[1]!Table2[[Symbol]:[Industry]],2,FALSE),"-")</f>
        <v>Construction</v>
      </c>
      <c r="D339" t="s">
        <v>193</v>
      </c>
      <c r="E339">
        <v>20158.755232439999</v>
      </c>
      <c r="F339">
        <v>1240.95</v>
      </c>
      <c r="G339">
        <v>70.053635863009205</v>
      </c>
      <c r="H339">
        <v>-2.98314503321141</v>
      </c>
      <c r="I339">
        <v>29.519253870344698</v>
      </c>
      <c r="J339">
        <v>-5.4694290563776597</v>
      </c>
      <c r="K339">
        <v>1258.00705102699</v>
      </c>
      <c r="L339">
        <v>1037.1599382225199</v>
      </c>
      <c r="M339">
        <v>38.081754810953399</v>
      </c>
      <c r="N339">
        <v>0.56966730423810996</v>
      </c>
      <c r="O339">
        <v>15.0610419436721</v>
      </c>
      <c r="P339">
        <v>106.39501039501</v>
      </c>
      <c r="Q339">
        <v>0.134751665524314</v>
      </c>
    </row>
    <row r="340" spans="1:17" hidden="1" x14ac:dyDescent="0.3">
      <c r="A340" t="s">
        <v>786</v>
      </c>
      <c r="B340" t="s">
        <v>787</v>
      </c>
      <c r="C340" t="str">
        <f>IFERROR(VLOOKUP(Table1[[#This Row],[Ticker]],[1]!Table2[[Symbol]:[Industry]],2,FALSE),"-")</f>
        <v>-</v>
      </c>
      <c r="D340" t="s">
        <v>141</v>
      </c>
      <c r="E340">
        <v>20155.501969815999</v>
      </c>
      <c r="F340">
        <v>342.39</v>
      </c>
      <c r="G340">
        <v>-11.921374646304301</v>
      </c>
      <c r="H340">
        <v>1.58767796990709</v>
      </c>
      <c r="I340">
        <v>-8.2634757402627397</v>
      </c>
      <c r="J340">
        <v>1.0220616464272401</v>
      </c>
      <c r="K340">
        <v>341.05537390613802</v>
      </c>
      <c r="L340">
        <v>335.83820720897199</v>
      </c>
      <c r="M340">
        <v>42.778347382377802</v>
      </c>
      <c r="N340">
        <v>0.78162589102193403</v>
      </c>
      <c r="O340">
        <v>6.6035807120535104</v>
      </c>
      <c r="P340">
        <v>15.672297297297201</v>
      </c>
      <c r="Q340">
        <v>-0.10379904096142301</v>
      </c>
    </row>
    <row r="341" spans="1:17" hidden="1" x14ac:dyDescent="0.3">
      <c r="A341" t="s">
        <v>788</v>
      </c>
      <c r="B341" t="s">
        <v>789</v>
      </c>
      <c r="C341" t="str">
        <f>IFERROR(VLOOKUP(Table1[[#This Row],[Ticker]],[1]!Table2[[Symbol]:[Industry]],2,FALSE),"-")</f>
        <v>-</v>
      </c>
      <c r="D341" t="s">
        <v>256</v>
      </c>
      <c r="E341">
        <v>20045.012450925002</v>
      </c>
      <c r="F341">
        <v>695.75</v>
      </c>
      <c r="G341">
        <v>49.863139952378397</v>
      </c>
      <c r="H341">
        <v>-1.63974194839881</v>
      </c>
      <c r="I341">
        <v>33.231736835170203</v>
      </c>
      <c r="J341">
        <v>-3.5861144156329399</v>
      </c>
      <c r="K341">
        <v>647.76730995546404</v>
      </c>
      <c r="L341">
        <v>546.96059864845097</v>
      </c>
      <c r="M341">
        <v>59.492099595684799</v>
      </c>
      <c r="N341">
        <v>0.91231613423184499</v>
      </c>
      <c r="O341">
        <v>5.2676967301472999</v>
      </c>
      <c r="P341">
        <v>82.109671508964794</v>
      </c>
      <c r="Q341">
        <v>-3.1464978011505003E-2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Row],[Ticker]],[1]!Table2[[Symbol]:[Industry]],2,FALSE),"-")</f>
        <v>Fast Moving Consumer Goods</v>
      </c>
      <c r="D342" t="s">
        <v>40</v>
      </c>
      <c r="E342">
        <v>20011.035054779899</v>
      </c>
      <c r="F342">
        <v>544.95000000000005</v>
      </c>
      <c r="G342">
        <v>46.285521814260399</v>
      </c>
      <c r="H342">
        <v>10.105838830193401</v>
      </c>
      <c r="I342">
        <v>10.4284562822304</v>
      </c>
      <c r="J342">
        <v>7.1358003333718001</v>
      </c>
      <c r="K342">
        <v>490.26530401968301</v>
      </c>
      <c r="L342">
        <v>437.00095959390501</v>
      </c>
      <c r="M342">
        <v>65.920375156514396</v>
      </c>
      <c r="N342">
        <v>0.77835221221667605</v>
      </c>
      <c r="O342">
        <v>5.3032388292503896</v>
      </c>
      <c r="P342">
        <v>75.676982591876197</v>
      </c>
      <c r="Q342">
        <v>0.13207954227197199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Row],[Ticker]],[1]!Table2[[Symbol]:[Industry]],2,FALSE),"-")</f>
        <v>Financial Services</v>
      </c>
      <c r="D343" t="s">
        <v>57</v>
      </c>
      <c r="E343">
        <v>19965.832001819999</v>
      </c>
      <c r="F343">
        <v>1252.2</v>
      </c>
      <c r="G343">
        <v>-37.583181304519101</v>
      </c>
      <c r="H343">
        <v>-4.0454774942027196</v>
      </c>
      <c r="I343">
        <v>-33.411135971356501</v>
      </c>
      <c r="J343">
        <v>-2.7848821837363902</v>
      </c>
      <c r="K343">
        <v>1336.5573615993501</v>
      </c>
      <c r="L343">
        <v>1402.53727829231</v>
      </c>
      <c r="M343">
        <v>33.601350248063298</v>
      </c>
      <c r="N343">
        <v>0.781666510813671</v>
      </c>
      <c r="O343">
        <v>43.427567481232998</v>
      </c>
      <c r="P343">
        <v>5.2180489034534903</v>
      </c>
      <c r="Q343">
        <v>6.2426890072740999E-2</v>
      </c>
    </row>
    <row r="344" spans="1:17" x14ac:dyDescent="0.3">
      <c r="A344" t="s">
        <v>794</v>
      </c>
      <c r="B344" t="s">
        <v>795</v>
      </c>
      <c r="C344" t="str">
        <f>IFERROR(VLOOKUP(Table1[[#This Row],[Ticker]],[1]!Table2[[Symbol]:[Industry]],2,FALSE),"-")</f>
        <v>Capital Goods</v>
      </c>
      <c r="D344" t="s">
        <v>270</v>
      </c>
      <c r="E344">
        <v>19935.263498799999</v>
      </c>
      <c r="F344">
        <v>630.5</v>
      </c>
      <c r="G344">
        <v>-0.381224936312058</v>
      </c>
      <c r="H344">
        <v>-15.3515082920247</v>
      </c>
      <c r="I344">
        <v>-19.119457667537201</v>
      </c>
      <c r="J344">
        <v>-7.8835182405201802</v>
      </c>
      <c r="K344">
        <v>676.50638736440101</v>
      </c>
      <c r="L344">
        <v>619.91710671901603</v>
      </c>
      <c r="M344">
        <v>24.7355725605067</v>
      </c>
      <c r="N344">
        <v>0.68379018528555502</v>
      </c>
      <c r="O344">
        <v>26.716891356066601</v>
      </c>
      <c r="P344">
        <v>36.177105831533403</v>
      </c>
      <c r="Q344">
        <v>0.104109663016518</v>
      </c>
    </row>
    <row r="345" spans="1:17" x14ac:dyDescent="0.3">
      <c r="A345" t="s">
        <v>796</v>
      </c>
      <c r="B345" t="s">
        <v>797</v>
      </c>
      <c r="C345" t="str">
        <f>IFERROR(VLOOKUP(Table1[[#This Row],[Ticker]],[1]!Table2[[Symbol]:[Industry]],2,FALSE),"-")</f>
        <v>Capital Goods</v>
      </c>
      <c r="D345" t="s">
        <v>153</v>
      </c>
      <c r="E345">
        <v>19931.712357600001</v>
      </c>
      <c r="F345">
        <v>833.6</v>
      </c>
      <c r="G345">
        <v>165.93085729925099</v>
      </c>
      <c r="H345">
        <v>-5.0803415106123699</v>
      </c>
      <c r="I345">
        <v>28.280624203134401</v>
      </c>
      <c r="J345">
        <v>6.2595657841299897</v>
      </c>
      <c r="K345">
        <v>809.89084909056896</v>
      </c>
      <c r="L345">
        <v>653.386239572872</v>
      </c>
      <c r="M345">
        <v>62.2167316765455</v>
      </c>
      <c r="N345">
        <v>1.27017460384098</v>
      </c>
      <c r="O345">
        <v>17.562380038387701</v>
      </c>
      <c r="P345">
        <v>192.491228070175</v>
      </c>
      <c r="Q345">
        <v>0.18132435940026201</v>
      </c>
    </row>
    <row r="346" spans="1:17" x14ac:dyDescent="0.3">
      <c r="A346" t="s">
        <v>798</v>
      </c>
      <c r="B346" t="s">
        <v>799</v>
      </c>
      <c r="C346" t="str">
        <f>IFERROR(VLOOKUP(Table1[[#This Row],[Ticker]],[1]!Table2[[Symbol]:[Industry]],2,FALSE),"-")</f>
        <v>Realty</v>
      </c>
      <c r="D346" t="s">
        <v>141</v>
      </c>
      <c r="E346">
        <v>19880.155116135</v>
      </c>
      <c r="F346">
        <v>1414.85</v>
      </c>
      <c r="G346">
        <v>184.43083077923899</v>
      </c>
      <c r="H346">
        <v>-10.105728357807701</v>
      </c>
      <c r="I346">
        <v>-4.4375600706961702</v>
      </c>
      <c r="J346">
        <v>-1.30688250164266</v>
      </c>
      <c r="K346">
        <v>1415.66783078561</v>
      </c>
      <c r="L346">
        <v>1142.2308606279701</v>
      </c>
      <c r="M346">
        <v>40.576016802528002</v>
      </c>
      <c r="N346">
        <v>0.816495584065564</v>
      </c>
      <c r="O346">
        <v>11.3192211188465</v>
      </c>
      <c r="P346">
        <v>218.659909909909</v>
      </c>
    </row>
    <row r="347" spans="1:17" x14ac:dyDescent="0.3">
      <c r="A347" t="s">
        <v>800</v>
      </c>
      <c r="B347" t="s">
        <v>801</v>
      </c>
      <c r="C347" t="str">
        <f>IFERROR(VLOOKUP(Table1[[#This Row],[Ticker]],[1]!Table2[[Symbol]:[Industry]],2,FALSE),"-")</f>
        <v>Financial Services</v>
      </c>
      <c r="D347" t="s">
        <v>530</v>
      </c>
      <c r="E347">
        <v>19593.0130226</v>
      </c>
      <c r="F347">
        <v>2174.3000000000002</v>
      </c>
      <c r="G347">
        <v>1.26345543216529</v>
      </c>
      <c r="H347">
        <v>-8.3837322453804006</v>
      </c>
      <c r="I347">
        <v>-47.810877944868203</v>
      </c>
      <c r="J347">
        <v>-0.96501969328567305</v>
      </c>
      <c r="K347">
        <v>2335.1045530373699</v>
      </c>
      <c r="L347">
        <v>2506.6499113125401</v>
      </c>
      <c r="M347">
        <v>50.764006636181698</v>
      </c>
      <c r="N347">
        <v>1.22613670155639</v>
      </c>
      <c r="O347">
        <v>79.184105229269093</v>
      </c>
      <c r="P347">
        <v>30.619968761263902</v>
      </c>
      <c r="Q347">
        <v>5.7188976365267E-2</v>
      </c>
    </row>
    <row r="348" spans="1:17" x14ac:dyDescent="0.3">
      <c r="A348" t="s">
        <v>802</v>
      </c>
      <c r="B348" t="s">
        <v>803</v>
      </c>
      <c r="C348" t="str">
        <f>IFERROR(VLOOKUP(Table1[[#This Row],[Ticker]],[1]!Table2[[Symbol]:[Industry]],2,FALSE),"-")</f>
        <v>Services</v>
      </c>
      <c r="D348" t="s">
        <v>804</v>
      </c>
      <c r="E348">
        <v>19590.914213529999</v>
      </c>
      <c r="F348">
        <v>284.35000000000002</v>
      </c>
      <c r="G348">
        <v>66.657052452643697</v>
      </c>
      <c r="H348">
        <v>12.797577588636999</v>
      </c>
      <c r="I348">
        <v>26.267239315665801</v>
      </c>
      <c r="J348">
        <v>-2.4815065962132499</v>
      </c>
      <c r="K348">
        <v>242.97208327106901</v>
      </c>
      <c r="L348">
        <v>203.26486520598499</v>
      </c>
      <c r="M348">
        <v>59.883070389492197</v>
      </c>
      <c r="N348">
        <v>2.90651304088767</v>
      </c>
      <c r="O348">
        <v>11.7988394584139</v>
      </c>
      <c r="P348">
        <v>95.900792283844297</v>
      </c>
      <c r="Q348">
        <v>2.2261408840052E-2</v>
      </c>
    </row>
    <row r="349" spans="1:17" x14ac:dyDescent="0.3">
      <c r="A349" t="s">
        <v>805</v>
      </c>
      <c r="B349" t="s">
        <v>806</v>
      </c>
      <c r="C349" t="str">
        <f>IFERROR(VLOOKUP(Table1[[#This Row],[Ticker]],[1]!Table2[[Symbol]:[Industry]],2,FALSE),"-")</f>
        <v>Realty</v>
      </c>
      <c r="D349" t="s">
        <v>141</v>
      </c>
      <c r="E349">
        <v>19361.46913094</v>
      </c>
      <c r="F349">
        <v>1708.4</v>
      </c>
      <c r="G349">
        <v>178.086467484671</v>
      </c>
      <c r="H349">
        <v>-16.242758095163499</v>
      </c>
      <c r="I349">
        <v>11.8997455600914</v>
      </c>
      <c r="J349">
        <v>-2.22784843629664</v>
      </c>
      <c r="K349">
        <v>1837.6376293266601</v>
      </c>
      <c r="L349">
        <v>1497.78208203128</v>
      </c>
      <c r="M349">
        <v>32.802339916984899</v>
      </c>
      <c r="N349">
        <v>1.5166758048859199</v>
      </c>
      <c r="O349">
        <v>26.481117623038902</v>
      </c>
      <c r="P349">
        <v>216.5950048183</v>
      </c>
      <c r="Q349">
        <v>0.105856496641254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Row],[Ticker]],[1]!Table2[[Symbol]:[Industry]],2,FALSE),"-")</f>
        <v>Construction</v>
      </c>
      <c r="D350" t="s">
        <v>46</v>
      </c>
      <c r="E350">
        <v>19169.65878242</v>
      </c>
      <c r="F350">
        <v>1648.3</v>
      </c>
      <c r="G350">
        <v>224.43294741879001</v>
      </c>
      <c r="H350">
        <v>7.9520937693394602</v>
      </c>
      <c r="I350">
        <v>94.867906718746298</v>
      </c>
      <c r="J350">
        <v>-0.98857611407080503</v>
      </c>
      <c r="K350">
        <v>1479.2971132350999</v>
      </c>
      <c r="L350">
        <v>1052.05467228528</v>
      </c>
      <c r="M350">
        <v>54.3943855173545</v>
      </c>
      <c r="N350">
        <v>0.59827448378454495</v>
      </c>
      <c r="O350">
        <v>7.80804465206577</v>
      </c>
      <c r="P350">
        <v>281.55092592592501</v>
      </c>
      <c r="Q350">
        <v>0.18645490106213999</v>
      </c>
    </row>
    <row r="351" spans="1:17" x14ac:dyDescent="0.3">
      <c r="A351" t="s">
        <v>809</v>
      </c>
      <c r="B351" t="s">
        <v>810</v>
      </c>
      <c r="C351" t="str">
        <f>IFERROR(VLOOKUP(Table1[[#This Row],[Ticker]],[1]!Table2[[Symbol]:[Industry]],2,FALSE),"-")</f>
        <v>Telecommunication</v>
      </c>
      <c r="D351" t="s">
        <v>639</v>
      </c>
      <c r="E351">
        <v>19105.099819512001</v>
      </c>
      <c r="F351">
        <v>132.51</v>
      </c>
      <c r="G351">
        <v>60.436462252312701</v>
      </c>
      <c r="H351">
        <v>4.3931148553955701</v>
      </c>
      <c r="I351">
        <v>17.9172002882652</v>
      </c>
      <c r="J351">
        <v>5.0732870381508199</v>
      </c>
      <c r="K351">
        <v>119.606610393415</v>
      </c>
      <c r="L351">
        <v>100.32868604104399</v>
      </c>
      <c r="M351">
        <v>56.0208979062879</v>
      </c>
      <c r="N351">
        <v>1.5786894167775101</v>
      </c>
      <c r="O351">
        <v>7.5390536563278303</v>
      </c>
      <c r="P351">
        <v>115.46341463414601</v>
      </c>
      <c r="Q351">
        <v>6.2746082366366002E-2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Row],[Ticker]],[1]!Table2[[Symbol]:[Industry]],2,FALSE),"-")</f>
        <v>Textiles</v>
      </c>
      <c r="D352" t="s">
        <v>605</v>
      </c>
      <c r="E352">
        <v>19061.85552804</v>
      </c>
      <c r="F352">
        <v>37.880000000000003</v>
      </c>
      <c r="G352">
        <v>-5.5219114586802096</v>
      </c>
      <c r="H352">
        <v>1.9780935929256602E-2</v>
      </c>
      <c r="I352">
        <v>-26.359424010047999</v>
      </c>
      <c r="J352">
        <v>1.3641669095851301</v>
      </c>
      <c r="K352">
        <v>38.203274279916201</v>
      </c>
      <c r="L352">
        <v>38.469519549921202</v>
      </c>
      <c r="M352">
        <v>48.014400857231799</v>
      </c>
      <c r="N352">
        <v>2.1012604823193102</v>
      </c>
      <c r="O352">
        <v>39.651531151003098</v>
      </c>
      <c r="P352">
        <v>19.119496855345901</v>
      </c>
      <c r="Q352">
        <v>5.2658188385993003E-2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Row],[Ticker]],[1]!Table2[[Symbol]:[Industry]],2,FALSE),"-")</f>
        <v>Services</v>
      </c>
      <c r="D353" t="s">
        <v>416</v>
      </c>
      <c r="E353">
        <v>19028.0072180799</v>
      </c>
      <c r="F353">
        <v>1332.8</v>
      </c>
      <c r="G353">
        <v>51.945552893790797</v>
      </c>
      <c r="H353">
        <v>-2.6157725708931601</v>
      </c>
      <c r="I353">
        <v>26.915410773780799</v>
      </c>
      <c r="J353">
        <v>2.3833412394618798</v>
      </c>
      <c r="K353">
        <v>1262.6615305406301</v>
      </c>
      <c r="L353">
        <v>1055.8261904099299</v>
      </c>
      <c r="M353">
        <v>49.3847496408995</v>
      </c>
      <c r="N353">
        <v>0.65405592721813999</v>
      </c>
      <c r="O353">
        <v>15.8238295318127</v>
      </c>
      <c r="P353">
        <v>83.834482758620595</v>
      </c>
      <c r="Q353">
        <v>0.17685821923740599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Row],[Ticker]],[1]!Table2[[Symbol]:[Industry]],2,FALSE),"-")</f>
        <v>Construction Materials</v>
      </c>
      <c r="D354" t="s">
        <v>83</v>
      </c>
      <c r="E354">
        <v>18897.483090500002</v>
      </c>
      <c r="F354">
        <v>799.75</v>
      </c>
      <c r="G354">
        <v>-31.597031603698799</v>
      </c>
      <c r="H354">
        <v>0.23499939847853399</v>
      </c>
      <c r="I354">
        <v>-23.1786637501821</v>
      </c>
      <c r="J354">
        <v>-0.38096810859596703</v>
      </c>
      <c r="K354">
        <v>812.25586175104604</v>
      </c>
      <c r="L354">
        <v>845.74564453410801</v>
      </c>
      <c r="M354">
        <v>42.6481772708336</v>
      </c>
      <c r="N354">
        <v>0.785727090186365</v>
      </c>
      <c r="O354">
        <v>32.316348859018397</v>
      </c>
      <c r="P354">
        <v>14.25</v>
      </c>
      <c r="Q354">
        <v>-8.6305972687711993E-2</v>
      </c>
    </row>
    <row r="355" spans="1:17" hidden="1" x14ac:dyDescent="0.3">
      <c r="A355" t="s">
        <v>817</v>
      </c>
      <c r="B355" t="s">
        <v>818</v>
      </c>
      <c r="C355" t="str">
        <f>IFERROR(VLOOKUP(Table1[[#This Row],[Ticker]],[1]!Table2[[Symbol]:[Industry]],2,FALSE),"-")</f>
        <v>-</v>
      </c>
      <c r="D355" t="s">
        <v>819</v>
      </c>
      <c r="E355">
        <v>18810.119403075001</v>
      </c>
      <c r="F355">
        <v>1732.25</v>
      </c>
      <c r="G355">
        <v>-0.94001273083605896</v>
      </c>
      <c r="H355">
        <v>-7.05088923994062</v>
      </c>
      <c r="I355">
        <v>11.310517878348699</v>
      </c>
      <c r="J355">
        <v>-3.17594447010742</v>
      </c>
      <c r="K355">
        <v>1661.9852983154301</v>
      </c>
      <c r="M355">
        <v>51.716242696685001</v>
      </c>
      <c r="O355">
        <v>11.9035935921489</v>
      </c>
      <c r="P355">
        <v>40.644663662566401</v>
      </c>
    </row>
    <row r="356" spans="1:17" x14ac:dyDescent="0.3">
      <c r="A356" t="s">
        <v>820</v>
      </c>
      <c r="B356" t="s">
        <v>821</v>
      </c>
      <c r="C356" t="str">
        <f>IFERROR(VLOOKUP(Table1[[#This Row],[Ticker]],[1]!Table2[[Symbol]:[Industry]],2,FALSE),"-")</f>
        <v>Services</v>
      </c>
      <c r="D356" t="s">
        <v>393</v>
      </c>
      <c r="E356">
        <v>18808.896002459998</v>
      </c>
      <c r="F356">
        <v>7926.9</v>
      </c>
      <c r="G356">
        <v>1.60816732089564</v>
      </c>
      <c r="H356">
        <v>-5.0470486354961803</v>
      </c>
      <c r="I356">
        <v>19.059514249400902</v>
      </c>
      <c r="J356">
        <v>0.40094425868316802</v>
      </c>
      <c r="K356">
        <v>7852.4826438120099</v>
      </c>
      <c r="L356">
        <v>7151.9875555170102</v>
      </c>
      <c r="M356">
        <v>43.175439715679197</v>
      </c>
      <c r="N356">
        <v>0.75375295856589197</v>
      </c>
      <c r="O356">
        <v>13.2851429941086</v>
      </c>
      <c r="P356">
        <v>44.477454161046801</v>
      </c>
      <c r="Q356">
        <v>1.2093064456368E-2</v>
      </c>
    </row>
    <row r="357" spans="1:17" x14ac:dyDescent="0.3">
      <c r="A357" t="s">
        <v>822</v>
      </c>
      <c r="B357" t="s">
        <v>823</v>
      </c>
      <c r="C357" t="str">
        <f>IFERROR(VLOOKUP(Table1[[#This Row],[Ticker]],[1]!Table2[[Symbol]:[Industry]],2,FALSE),"-")</f>
        <v>Capital Goods</v>
      </c>
      <c r="D357" t="s">
        <v>523</v>
      </c>
      <c r="E357">
        <v>18585.939263814998</v>
      </c>
      <c r="F357">
        <v>1643.95</v>
      </c>
      <c r="G357">
        <v>13.100958609496701</v>
      </c>
      <c r="H357">
        <v>-9.2898522639954795</v>
      </c>
      <c r="I357">
        <v>0.71656793020072396</v>
      </c>
      <c r="J357">
        <v>-2.25025622625212</v>
      </c>
      <c r="K357">
        <v>1727.3385419522299</v>
      </c>
      <c r="L357">
        <v>1597.0488868801101</v>
      </c>
      <c r="M357">
        <v>31.5937103930871</v>
      </c>
      <c r="N357">
        <v>0.86638438937214002</v>
      </c>
      <c r="O357">
        <v>15.6939079655707</v>
      </c>
      <c r="P357">
        <v>44.612068965517203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Row],[Ticker]],[1]!Table2[[Symbol]:[Industry]],2,FALSE),"-")</f>
        <v>Consumer Durables</v>
      </c>
      <c r="D358" t="s">
        <v>546</v>
      </c>
      <c r="E358">
        <v>18546.524022000001</v>
      </c>
      <c r="F358">
        <v>1443</v>
      </c>
      <c r="G358">
        <v>-39.250478951082897</v>
      </c>
      <c r="H358">
        <v>-5.0755011626248097</v>
      </c>
      <c r="I358">
        <v>-10.3405534215063</v>
      </c>
      <c r="J358">
        <v>-8.1484189027718301</v>
      </c>
      <c r="K358">
        <v>1501.5006978332101</v>
      </c>
      <c r="L358">
        <v>1490.7695274415601</v>
      </c>
      <c r="M358">
        <v>20.422954513869598</v>
      </c>
      <c r="N358">
        <v>1.0170558342812901</v>
      </c>
      <c r="O358">
        <v>22.5225225225225</v>
      </c>
      <c r="P358">
        <v>13.711583924349799</v>
      </c>
      <c r="Q358">
        <v>-9.9646679001929001E-2</v>
      </c>
    </row>
    <row r="359" spans="1:17" x14ac:dyDescent="0.3">
      <c r="A359" t="s">
        <v>826</v>
      </c>
      <c r="B359" t="s">
        <v>827</v>
      </c>
      <c r="C359" t="str">
        <f>IFERROR(VLOOKUP(Table1[[#This Row],[Ticker]],[1]!Table2[[Symbol]:[Industry]],2,FALSE),"-")</f>
        <v>Financial Services</v>
      </c>
      <c r="D359" t="s">
        <v>124</v>
      </c>
      <c r="E359">
        <v>18485.929503723</v>
      </c>
      <c r="F359">
        <v>70.73</v>
      </c>
      <c r="G359">
        <v>368.77413076628397</v>
      </c>
      <c r="H359">
        <v>12.1599404541524</v>
      </c>
      <c r="I359">
        <v>2.2133204740413901</v>
      </c>
      <c r="J359">
        <v>-7.1432710853275898</v>
      </c>
      <c r="K359">
        <v>68.900996443253604</v>
      </c>
      <c r="L359">
        <v>49.718243354821503</v>
      </c>
      <c r="M359">
        <v>36.064998453207103</v>
      </c>
      <c r="N359">
        <v>1.1303527227408201</v>
      </c>
      <c r="O359">
        <v>29.223808850558399</v>
      </c>
      <c r="P359">
        <v>421.99261992619898</v>
      </c>
      <c r="Q359">
        <v>0.147510434802821</v>
      </c>
    </row>
    <row r="360" spans="1:17" x14ac:dyDescent="0.3">
      <c r="A360" t="s">
        <v>828</v>
      </c>
      <c r="B360" t="s">
        <v>829</v>
      </c>
      <c r="C360" t="str">
        <f>IFERROR(VLOOKUP(Table1[[#This Row],[Ticker]],[1]!Table2[[Symbol]:[Industry]],2,FALSE),"-")</f>
        <v>Information Technology</v>
      </c>
      <c r="D360" t="s">
        <v>304</v>
      </c>
      <c r="E360">
        <v>18474.408538879899</v>
      </c>
      <c r="F360">
        <v>1679.65</v>
      </c>
      <c r="G360">
        <v>-16.427273774346101</v>
      </c>
      <c r="H360">
        <v>-5.5187987760341599</v>
      </c>
      <c r="I360">
        <v>-35.249694398732501</v>
      </c>
      <c r="J360">
        <v>-2.3387368810598601</v>
      </c>
      <c r="K360">
        <v>1805.9600805591799</v>
      </c>
      <c r="L360">
        <v>1823.6375444387299</v>
      </c>
      <c r="M360">
        <v>24.1967176752248</v>
      </c>
      <c r="N360">
        <v>1.56440580535068</v>
      </c>
      <c r="O360">
        <v>46.3965707141368</v>
      </c>
      <c r="P360">
        <v>11.604651162790701</v>
      </c>
      <c r="Q360">
        <v>5.2718961466059998E-2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Row],[Ticker]],[1]!Table2[[Symbol]:[Industry]],2,FALSE),"-")</f>
        <v>Oil Gas &amp; Consumable Fuels</v>
      </c>
      <c r="D361" t="s">
        <v>176</v>
      </c>
      <c r="E361">
        <v>18469.459393360001</v>
      </c>
      <c r="F361">
        <v>327.35000000000002</v>
      </c>
      <c r="G361">
        <v>-8.2827526778916205</v>
      </c>
      <c r="H361">
        <v>6.7057414303510301</v>
      </c>
      <c r="I361">
        <v>-26.619928853915599</v>
      </c>
      <c r="J361">
        <v>0.29237179819370102</v>
      </c>
      <c r="K361">
        <v>320.35077836617501</v>
      </c>
      <c r="L361">
        <v>314.99534451374097</v>
      </c>
      <c r="M361">
        <v>41.992970393418801</v>
      </c>
      <c r="N361">
        <v>0.88327640052204004</v>
      </c>
      <c r="O361">
        <v>24.255384145410101</v>
      </c>
      <c r="P361">
        <v>28.6247544204322</v>
      </c>
      <c r="Q361">
        <v>-4.5118238082668002E-2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Row],[Ticker]],[1]!Table2[[Symbol]:[Industry]],2,FALSE),"-")</f>
        <v>Financial Services</v>
      </c>
      <c r="D362" t="s">
        <v>588</v>
      </c>
      <c r="E362">
        <v>18426.395711505</v>
      </c>
      <c r="F362">
        <v>1075.3499999999999</v>
      </c>
      <c r="G362">
        <v>159.35387265927901</v>
      </c>
      <c r="H362">
        <v>19.3045020724518</v>
      </c>
      <c r="I362">
        <v>46.435339820332302</v>
      </c>
      <c r="J362">
        <v>4.12119384266596</v>
      </c>
      <c r="K362">
        <v>777.66313053354997</v>
      </c>
      <c r="L362">
        <v>646.39726860604901</v>
      </c>
      <c r="M362">
        <v>87.751153538903495</v>
      </c>
      <c r="N362">
        <v>2.6152935003188902</v>
      </c>
      <c r="O362">
        <v>1.43674152601478</v>
      </c>
      <c r="P362">
        <v>186.76</v>
      </c>
    </row>
    <row r="363" spans="1:17" hidden="1" x14ac:dyDescent="0.3">
      <c r="A363" t="s">
        <v>834</v>
      </c>
      <c r="B363" t="s">
        <v>835</v>
      </c>
      <c r="C363" t="str">
        <f>IFERROR(VLOOKUP(Table1[[#This Row],[Ticker]],[1]!Table2[[Symbol]:[Industry]],2,FALSE),"-")</f>
        <v>-</v>
      </c>
      <c r="D363" t="s">
        <v>57</v>
      </c>
      <c r="E363">
        <v>18347.467008349999</v>
      </c>
      <c r="F363">
        <v>427.3</v>
      </c>
      <c r="G363">
        <v>5.5831615498251903</v>
      </c>
      <c r="H363">
        <v>-3.35247111021061</v>
      </c>
      <c r="I363">
        <v>17.8336921590099</v>
      </c>
      <c r="J363">
        <v>-2.2170561572816498</v>
      </c>
      <c r="K363">
        <v>406.87663994576099</v>
      </c>
      <c r="M363">
        <v>48.223192922895997</v>
      </c>
      <c r="O363">
        <v>13.9597472501755</v>
      </c>
      <c r="P363">
        <v>46.335616438356098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Row],[Ticker]],[1]!Table2[[Symbol]:[Industry]],2,FALSE),"-")</f>
        <v>Telecommunication</v>
      </c>
      <c r="D364" t="s">
        <v>27</v>
      </c>
      <c r="E364">
        <v>18165.188439284</v>
      </c>
      <c r="F364">
        <v>92.92</v>
      </c>
      <c r="G364">
        <v>-4.4734108519892803</v>
      </c>
      <c r="H364">
        <v>25.384932690084799</v>
      </c>
      <c r="I364">
        <v>-17.292261074017301</v>
      </c>
      <c r="J364">
        <v>5.4351933204606802</v>
      </c>
      <c r="K364">
        <v>87.135683286843701</v>
      </c>
      <c r="L364">
        <v>84.585394441641199</v>
      </c>
      <c r="M364">
        <v>48.093547420169301</v>
      </c>
      <c r="N364">
        <v>0.84838561160729897</v>
      </c>
      <c r="O364">
        <v>19.888075764098101</v>
      </c>
      <c r="P364">
        <v>42.843966179861603</v>
      </c>
      <c r="Q364">
        <v>8.0511045105757004E-2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Row],[Ticker]],[1]!Table2[[Symbol]:[Industry]],2,FALSE),"-")</f>
        <v>Capital Goods</v>
      </c>
      <c r="D365" t="s">
        <v>704</v>
      </c>
      <c r="E365">
        <v>18163.451090160001</v>
      </c>
      <c r="F365">
        <v>1348.7</v>
      </c>
      <c r="G365">
        <v>82.870280945433805</v>
      </c>
      <c r="H365">
        <v>-26.017309261424899</v>
      </c>
      <c r="I365">
        <v>22.982447846870901</v>
      </c>
      <c r="J365">
        <v>-11.222054521025701</v>
      </c>
      <c r="K365">
        <v>1508.36589336917</v>
      </c>
      <c r="L365">
        <v>1165.3944628388299</v>
      </c>
      <c r="M365">
        <v>20.561636075017802</v>
      </c>
      <c r="N365">
        <v>0.59886358667775796</v>
      </c>
      <c r="O365">
        <v>40.650255801883198</v>
      </c>
      <c r="P365">
        <v>121.062120963776</v>
      </c>
      <c r="Q365">
        <v>0.23428268204097599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Row],[Ticker]],[1]!Table2[[Symbol]:[Industry]],2,FALSE),"-")</f>
        <v>Healthcare</v>
      </c>
      <c r="D366" t="s">
        <v>842</v>
      </c>
      <c r="E366">
        <v>18035.908396809999</v>
      </c>
      <c r="F366">
        <v>1879.3</v>
      </c>
      <c r="G366">
        <v>7.1731884369741001</v>
      </c>
      <c r="H366">
        <v>-11.3528543751063</v>
      </c>
      <c r="I366">
        <v>10.7703678212344</v>
      </c>
      <c r="J366">
        <v>4.2664186306021197</v>
      </c>
      <c r="K366">
        <v>1916.8891813586799</v>
      </c>
      <c r="L366">
        <v>1666.9883576509601</v>
      </c>
      <c r="M366">
        <v>40.009594541718798</v>
      </c>
      <c r="N366">
        <v>0.65517391419917104</v>
      </c>
      <c r="O366">
        <v>19.012398233384701</v>
      </c>
      <c r="P366">
        <v>50.3319734421246</v>
      </c>
      <c r="Q366">
        <v>7.0597813459766998E-2</v>
      </c>
    </row>
    <row r="367" spans="1:17" x14ac:dyDescent="0.3">
      <c r="A367" t="s">
        <v>843</v>
      </c>
      <c r="B367" t="s">
        <v>844</v>
      </c>
      <c r="C367" t="str">
        <f>IFERROR(VLOOKUP(Table1[[#This Row],[Ticker]],[1]!Table2[[Symbol]:[Industry]],2,FALSE),"-")</f>
        <v>Capital Goods</v>
      </c>
      <c r="D367" t="s">
        <v>426</v>
      </c>
      <c r="E367">
        <v>17971.293648825002</v>
      </c>
      <c r="F367">
        <v>290.64999999999998</v>
      </c>
      <c r="G367">
        <v>16.462555828112801</v>
      </c>
      <c r="H367">
        <v>-9.2278558482422604</v>
      </c>
      <c r="I367">
        <v>21.092419137087699</v>
      </c>
      <c r="J367">
        <v>-5.0197235311480704</v>
      </c>
      <c r="K367">
        <v>310.57497327121098</v>
      </c>
      <c r="L367">
        <v>267.23220081318198</v>
      </c>
      <c r="M367">
        <v>24.428040863741298</v>
      </c>
      <c r="N367">
        <v>0.590518647700495</v>
      </c>
      <c r="O367">
        <v>22.449681747806601</v>
      </c>
      <c r="P367">
        <v>56.431646932185103</v>
      </c>
      <c r="Q367">
        <v>5.6999224030335999E-2</v>
      </c>
    </row>
    <row r="368" spans="1:17" x14ac:dyDescent="0.3">
      <c r="A368" t="s">
        <v>845</v>
      </c>
      <c r="B368" t="s">
        <v>846</v>
      </c>
      <c r="C368" t="str">
        <f>IFERROR(VLOOKUP(Table1[[#This Row],[Ticker]],[1]!Table2[[Symbol]:[Industry]],2,FALSE),"-")</f>
        <v>Financial Services</v>
      </c>
      <c r="D368" t="s">
        <v>530</v>
      </c>
      <c r="E368">
        <v>17935.330622400001</v>
      </c>
      <c r="F368">
        <v>423</v>
      </c>
      <c r="G368">
        <v>-49.673082998847804</v>
      </c>
      <c r="H368">
        <v>-16.0071881015214</v>
      </c>
      <c r="I368">
        <v>-37.120456810731397</v>
      </c>
      <c r="J368">
        <v>-5.2411649579426802</v>
      </c>
      <c r="K368">
        <v>455.22871231889798</v>
      </c>
      <c r="L368">
        <v>478.54521174231502</v>
      </c>
      <c r="M368">
        <v>33.1334534964898</v>
      </c>
      <c r="N368">
        <v>0.66777932903769599</v>
      </c>
      <c r="O368">
        <v>61.943870164390198</v>
      </c>
      <c r="P368">
        <v>39.016695149204601</v>
      </c>
      <c r="Q368">
        <v>3.4668564660474001E-2</v>
      </c>
    </row>
    <row r="369" spans="1:17" x14ac:dyDescent="0.3">
      <c r="A369" t="s">
        <v>847</v>
      </c>
      <c r="B369" t="s">
        <v>848</v>
      </c>
      <c r="C369" t="str">
        <f>IFERROR(VLOOKUP(Table1[[#This Row],[Ticker]],[1]!Table2[[Symbol]:[Industry]],2,FALSE),"-")</f>
        <v>Healthcare</v>
      </c>
      <c r="D369" t="s">
        <v>288</v>
      </c>
      <c r="E369">
        <v>17883.009283020001</v>
      </c>
      <c r="F369">
        <v>2234.6</v>
      </c>
      <c r="G369">
        <v>-5.2435069615044796</v>
      </c>
      <c r="H369">
        <v>3.90657398903158</v>
      </c>
      <c r="I369">
        <v>-8.8595112869216504</v>
      </c>
      <c r="J369">
        <v>4.45925131872119</v>
      </c>
      <c r="K369">
        <v>2094.2658295087499</v>
      </c>
      <c r="L369">
        <v>2001.67687738683</v>
      </c>
      <c r="M369">
        <v>72.702469662071096</v>
      </c>
      <c r="N369">
        <v>0.89732150030698998</v>
      </c>
      <c r="O369">
        <v>5.4506399355589403</v>
      </c>
      <c r="P369">
        <v>27.691428571428499</v>
      </c>
      <c r="Q369">
        <v>4.8580257456020001E-2</v>
      </c>
    </row>
    <row r="370" spans="1:17" x14ac:dyDescent="0.3">
      <c r="A370" t="s">
        <v>849</v>
      </c>
      <c r="B370" t="s">
        <v>850</v>
      </c>
      <c r="C370" t="str">
        <f>IFERROR(VLOOKUP(Table1[[#This Row],[Ticker]],[1]!Table2[[Symbol]:[Industry]],2,FALSE),"-")</f>
        <v>Oil Gas &amp; Consumable Fuels</v>
      </c>
      <c r="D370" t="s">
        <v>176</v>
      </c>
      <c r="E370">
        <v>17838.772817910001</v>
      </c>
      <c r="F370">
        <v>1805.95</v>
      </c>
      <c r="G370">
        <v>45.5265954104377</v>
      </c>
      <c r="H370">
        <v>4.58665895380188</v>
      </c>
      <c r="I370">
        <v>10.653028094297801</v>
      </c>
      <c r="J370">
        <v>0.75933992499659497</v>
      </c>
      <c r="K370">
        <v>1657.5382105317699</v>
      </c>
      <c r="L370">
        <v>1407.95720539476</v>
      </c>
      <c r="M370">
        <v>53.3246642060301</v>
      </c>
      <c r="N370">
        <v>0.80324486747893697</v>
      </c>
      <c r="O370">
        <v>5.88056147733879</v>
      </c>
      <c r="P370">
        <v>86.074905981144695</v>
      </c>
      <c r="Q370">
        <v>3.6979298844854999E-2</v>
      </c>
    </row>
    <row r="371" spans="1:17" x14ac:dyDescent="0.3">
      <c r="A371" t="s">
        <v>851</v>
      </c>
      <c r="B371" t="s">
        <v>852</v>
      </c>
      <c r="C371" t="str">
        <f>IFERROR(VLOOKUP(Table1[[#This Row],[Ticker]],[1]!Table2[[Symbol]:[Industry]],2,FALSE),"-")</f>
        <v>Realty</v>
      </c>
      <c r="D371" t="s">
        <v>141</v>
      </c>
      <c r="E371">
        <v>17771.481340939899</v>
      </c>
      <c r="F371">
        <v>519.79999999999995</v>
      </c>
      <c r="G371">
        <v>142.788434819099</v>
      </c>
      <c r="H371">
        <v>-3.3660234341593802</v>
      </c>
      <c r="I371">
        <v>38.277100500503799</v>
      </c>
      <c r="J371">
        <v>0.47385154120418599</v>
      </c>
      <c r="K371">
        <v>475.729909280237</v>
      </c>
      <c r="L371">
        <v>366.12152174901701</v>
      </c>
      <c r="M371">
        <v>52.153780266511099</v>
      </c>
      <c r="N371">
        <v>0.79484623299512702</v>
      </c>
      <c r="O371">
        <v>8.6956521739130608</v>
      </c>
      <c r="P371">
        <v>186.707115278543</v>
      </c>
      <c r="Q371">
        <v>0.220658186660115</v>
      </c>
    </row>
    <row r="372" spans="1:17" x14ac:dyDescent="0.3">
      <c r="A372" t="s">
        <v>853</v>
      </c>
      <c r="B372" t="s">
        <v>854</v>
      </c>
      <c r="C372" t="str">
        <f>IFERROR(VLOOKUP(Table1[[#This Row],[Ticker]],[1]!Table2[[Symbol]:[Industry]],2,FALSE),"-")</f>
        <v>Capital Goods</v>
      </c>
      <c r="D372" t="s">
        <v>270</v>
      </c>
      <c r="E372">
        <v>17689.870573190001</v>
      </c>
      <c r="F372">
        <v>1219.3</v>
      </c>
      <c r="G372">
        <v>149.513203949526</v>
      </c>
      <c r="H372">
        <v>-16.752865721796301</v>
      </c>
      <c r="I372">
        <v>32.164333218367901</v>
      </c>
      <c r="J372">
        <v>-2.0011865239570699</v>
      </c>
      <c r="K372">
        <v>1230.9511806718899</v>
      </c>
      <c r="L372">
        <v>971.90385601179696</v>
      </c>
      <c r="M372">
        <v>55.276733960119401</v>
      </c>
      <c r="N372">
        <v>0.76546421286426403</v>
      </c>
      <c r="O372">
        <v>18.920692200442801</v>
      </c>
      <c r="P372">
        <v>178.41077748601401</v>
      </c>
      <c r="Q372">
        <v>0.16998615455411201</v>
      </c>
    </row>
    <row r="373" spans="1:17" x14ac:dyDescent="0.3">
      <c r="A373" t="s">
        <v>855</v>
      </c>
      <c r="B373" t="s">
        <v>856</v>
      </c>
      <c r="C373" t="str">
        <f>IFERROR(VLOOKUP(Table1[[#This Row],[Ticker]],[1]!Table2[[Symbol]:[Industry]],2,FALSE),"-")</f>
        <v>Chemicals</v>
      </c>
      <c r="D373" t="s">
        <v>533</v>
      </c>
      <c r="E373">
        <v>17603.098667999999</v>
      </c>
      <c r="F373">
        <v>3550.2</v>
      </c>
      <c r="G373">
        <v>-44.545504570236801</v>
      </c>
      <c r="H373">
        <v>-3.7355218565821802</v>
      </c>
      <c r="I373">
        <v>5.3628958912743601</v>
      </c>
      <c r="J373">
        <v>-0.67126324546657001</v>
      </c>
      <c r="K373">
        <v>3545.7991598448202</v>
      </c>
      <c r="L373">
        <v>3560.7509178605001</v>
      </c>
      <c r="M373">
        <v>45.9605866773421</v>
      </c>
      <c r="N373">
        <v>1.32792532451502</v>
      </c>
      <c r="O373">
        <v>33.069967889132997</v>
      </c>
      <c r="P373">
        <v>23.444427058884798</v>
      </c>
      <c r="Q373">
        <v>-5.1885030374224997E-2</v>
      </c>
    </row>
    <row r="374" spans="1:17" x14ac:dyDescent="0.3">
      <c r="A374" t="s">
        <v>857</v>
      </c>
      <c r="B374" t="s">
        <v>858</v>
      </c>
      <c r="C374" t="str">
        <f>IFERROR(VLOOKUP(Table1[[#This Row],[Ticker]],[1]!Table2[[Symbol]:[Industry]],2,FALSE),"-")</f>
        <v>Diversified</v>
      </c>
      <c r="D374" t="s">
        <v>164</v>
      </c>
      <c r="E374">
        <v>17554.632286035001</v>
      </c>
      <c r="F374">
        <v>1135.6500000000001</v>
      </c>
      <c r="G374">
        <v>5.36735079215872</v>
      </c>
      <c r="H374">
        <v>16.531413053654401</v>
      </c>
      <c r="I374">
        <v>1.8853672544548701</v>
      </c>
      <c r="J374">
        <v>11.5783509213783</v>
      </c>
      <c r="K374">
        <v>1024.58764761408</v>
      </c>
      <c r="L374">
        <v>981.767264872841</v>
      </c>
      <c r="M374">
        <v>76.893694475968502</v>
      </c>
      <c r="N374">
        <v>2.3823827626516501</v>
      </c>
      <c r="O374">
        <v>4.6096948883898898</v>
      </c>
      <c r="P374">
        <v>36.430802498798599</v>
      </c>
      <c r="Q374">
        <v>-3.5421465619860002E-3</v>
      </c>
    </row>
    <row r="375" spans="1:17" x14ac:dyDescent="0.3">
      <c r="A375" t="s">
        <v>859</v>
      </c>
      <c r="B375" t="s">
        <v>860</v>
      </c>
      <c r="C375" t="str">
        <f>IFERROR(VLOOKUP(Table1[[#This Row],[Ticker]],[1]!Table2[[Symbol]:[Industry]],2,FALSE),"-")</f>
        <v>Information Technology</v>
      </c>
      <c r="D375" t="s">
        <v>21</v>
      </c>
      <c r="E375">
        <v>17506.9763919</v>
      </c>
      <c r="F375">
        <v>772.35</v>
      </c>
      <c r="G375">
        <v>30.433196525013098</v>
      </c>
      <c r="H375">
        <v>2.7887834120839701</v>
      </c>
      <c r="I375">
        <v>24.904412518346899</v>
      </c>
      <c r="J375">
        <v>-0.117644867654232</v>
      </c>
      <c r="K375">
        <v>728.61480193129398</v>
      </c>
      <c r="L375">
        <v>614.94155343986495</v>
      </c>
      <c r="M375">
        <v>55.196627125719601</v>
      </c>
      <c r="N375">
        <v>0.84054458911923602</v>
      </c>
      <c r="O375">
        <v>8.6942448371852095</v>
      </c>
      <c r="P375">
        <v>69.263642340565397</v>
      </c>
      <c r="Q375">
        <v>5.9535577480447001E-2</v>
      </c>
    </row>
    <row r="376" spans="1:17" x14ac:dyDescent="0.3">
      <c r="A376" t="s">
        <v>861</v>
      </c>
      <c r="B376" t="s">
        <v>862</v>
      </c>
      <c r="C376" t="str">
        <f>IFERROR(VLOOKUP(Table1[[#This Row],[Ticker]],[1]!Table2[[Symbol]:[Industry]],2,FALSE),"-")</f>
        <v>Financial Services</v>
      </c>
      <c r="D376" t="s">
        <v>57</v>
      </c>
      <c r="E376">
        <v>17332.443945732899</v>
      </c>
      <c r="F376">
        <v>204.77</v>
      </c>
      <c r="G376">
        <v>19.681302006936999</v>
      </c>
      <c r="H376">
        <v>-3.7542629281778499</v>
      </c>
      <c r="I376">
        <v>-0.24562940243017301</v>
      </c>
      <c r="J376">
        <v>-3.6022491305151001</v>
      </c>
      <c r="K376">
        <v>201.835090592819</v>
      </c>
      <c r="L376">
        <v>180.10233361464</v>
      </c>
      <c r="M376">
        <v>47.658125978635297</v>
      </c>
      <c r="N376">
        <v>0.71057191305102196</v>
      </c>
      <c r="O376">
        <v>12.516481906529201</v>
      </c>
      <c r="P376">
        <v>63.358595931392102</v>
      </c>
      <c r="Q376">
        <v>5.53676875603E-3</v>
      </c>
    </row>
    <row r="377" spans="1:17" x14ac:dyDescent="0.3">
      <c r="A377" t="s">
        <v>863</v>
      </c>
      <c r="B377" t="s">
        <v>864</v>
      </c>
      <c r="C377" t="str">
        <f>IFERROR(VLOOKUP(Table1[[#This Row],[Ticker]],[1]!Table2[[Symbol]:[Industry]],2,FALSE),"-")</f>
        <v>Financial Services</v>
      </c>
      <c r="D377" t="s">
        <v>413</v>
      </c>
      <c r="E377">
        <v>17324.631473007899</v>
      </c>
      <c r="F377">
        <v>108.28</v>
      </c>
      <c r="G377">
        <v>-33.3930961845778</v>
      </c>
      <c r="H377">
        <v>-10.293072281012901</v>
      </c>
      <c r="I377">
        <v>-19.002830690679399</v>
      </c>
      <c r="J377">
        <v>-1.3013833296493</v>
      </c>
      <c r="K377">
        <v>114.20900547023599</v>
      </c>
      <c r="L377">
        <v>114.948554724329</v>
      </c>
      <c r="M377">
        <v>41.443182639750901</v>
      </c>
      <c r="N377">
        <v>1.15369165913823</v>
      </c>
      <c r="O377">
        <v>26.5238271148873</v>
      </c>
      <c r="P377">
        <v>3.6172248803827798</v>
      </c>
      <c r="Q377">
        <v>0.108838017407815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Row],[Ticker]],[1]!Table2[[Symbol]:[Industry]],2,FALSE),"-")</f>
        <v>Financial Services</v>
      </c>
      <c r="D378" t="s">
        <v>24</v>
      </c>
      <c r="E378">
        <v>17295.970738186999</v>
      </c>
      <c r="F378">
        <v>214.93</v>
      </c>
      <c r="G378">
        <v>49.9850203617274</v>
      </c>
      <c r="H378">
        <v>5.8200515853572599</v>
      </c>
      <c r="I378">
        <v>5.45254430838426</v>
      </c>
      <c r="J378">
        <v>-3.7171300828960501</v>
      </c>
      <c r="K378">
        <v>208.16828902028399</v>
      </c>
      <c r="L378">
        <v>183.03712056694599</v>
      </c>
      <c r="M378">
        <v>49.724130989521697</v>
      </c>
      <c r="N378">
        <v>1.0528935863892299</v>
      </c>
      <c r="O378">
        <v>8.29107151165495</v>
      </c>
      <c r="P378">
        <v>85.925605536332199</v>
      </c>
      <c r="Q378">
        <v>0.18846335245248499</v>
      </c>
    </row>
    <row r="379" spans="1:17" x14ac:dyDescent="0.3">
      <c r="A379" t="s">
        <v>867</v>
      </c>
      <c r="B379" t="s">
        <v>868</v>
      </c>
      <c r="C379" t="str">
        <f>IFERROR(VLOOKUP(Table1[[#This Row],[Ticker]],[1]!Table2[[Symbol]:[Industry]],2,FALSE),"-")</f>
        <v>Capital Goods</v>
      </c>
      <c r="D379" t="s">
        <v>136</v>
      </c>
      <c r="E379">
        <v>17245.948988839998</v>
      </c>
      <c r="F379">
        <v>657.8</v>
      </c>
      <c r="G379">
        <v>69.771616023020997</v>
      </c>
      <c r="H379">
        <v>5.7787189230620299</v>
      </c>
      <c r="I379">
        <v>6.0179799722492602</v>
      </c>
      <c r="J379">
        <v>3.2431035520220801</v>
      </c>
      <c r="K379">
        <v>613.69823363997398</v>
      </c>
      <c r="L379">
        <v>537.09763353154904</v>
      </c>
      <c r="M379">
        <v>60.174445554121</v>
      </c>
      <c r="N379">
        <v>0.76780134234184305</v>
      </c>
      <c r="O379">
        <v>3.14685314685314</v>
      </c>
      <c r="P379">
        <v>112.193548387096</v>
      </c>
      <c r="Q379">
        <v>0.158176036213761</v>
      </c>
    </row>
    <row r="380" spans="1:17" x14ac:dyDescent="0.3">
      <c r="A380" t="s">
        <v>869</v>
      </c>
      <c r="B380" t="s">
        <v>870</v>
      </c>
      <c r="C380" t="str">
        <f>IFERROR(VLOOKUP(Table1[[#This Row],[Ticker]],[1]!Table2[[Symbol]:[Industry]],2,FALSE),"-")</f>
        <v>Metals &amp; Mining</v>
      </c>
      <c r="D380" t="s">
        <v>136</v>
      </c>
      <c r="E380">
        <v>17220.57024411</v>
      </c>
      <c r="F380">
        <v>943.85</v>
      </c>
      <c r="G380">
        <v>304.80738896623302</v>
      </c>
      <c r="H380">
        <v>-2.4826245361422399</v>
      </c>
      <c r="I380">
        <v>-19.847240842070001</v>
      </c>
      <c r="J380">
        <v>-0.85839111060074802</v>
      </c>
      <c r="K380">
        <v>904.04253531103598</v>
      </c>
      <c r="L380">
        <v>820.48774308106601</v>
      </c>
      <c r="M380">
        <v>68.624481308155396</v>
      </c>
      <c r="N380">
        <v>1.83600984481574</v>
      </c>
      <c r="O380">
        <v>39.217036605392799</v>
      </c>
      <c r="P380">
        <v>367.83147459727297</v>
      </c>
      <c r="Q380">
        <v>0.21672458508457201</v>
      </c>
    </row>
    <row r="381" spans="1:17" x14ac:dyDescent="0.3">
      <c r="A381" t="s">
        <v>871</v>
      </c>
      <c r="B381" t="s">
        <v>872</v>
      </c>
      <c r="C381" t="str">
        <f>IFERROR(VLOOKUP(Table1[[#This Row],[Ticker]],[1]!Table2[[Symbol]:[Industry]],2,FALSE),"-")</f>
        <v>Financial Services</v>
      </c>
      <c r="D381" t="s">
        <v>57</v>
      </c>
      <c r="E381">
        <v>17143.077558132001</v>
      </c>
      <c r="F381">
        <v>207.81</v>
      </c>
      <c r="G381">
        <v>-18.684065342095799</v>
      </c>
      <c r="H381">
        <v>-2.5796825541841799</v>
      </c>
      <c r="I381">
        <v>-21.984106694169299</v>
      </c>
      <c r="J381">
        <v>-4.3205678308322399</v>
      </c>
      <c r="K381">
        <v>214.56711888876899</v>
      </c>
      <c r="L381">
        <v>212.466432864111</v>
      </c>
      <c r="M381">
        <v>44.583658209297603</v>
      </c>
      <c r="N381">
        <v>0.98461454094328704</v>
      </c>
      <c r="O381">
        <v>39.1896443866993</v>
      </c>
      <c r="P381">
        <v>13.541865865318901</v>
      </c>
      <c r="Q381">
        <v>3.9211539962636002E-2</v>
      </c>
    </row>
    <row r="382" spans="1:17" x14ac:dyDescent="0.3">
      <c r="A382" t="s">
        <v>873</v>
      </c>
      <c r="B382" t="s">
        <v>874</v>
      </c>
      <c r="C382" t="str">
        <f>IFERROR(VLOOKUP(Table1[[#This Row],[Ticker]],[1]!Table2[[Symbol]:[Industry]],2,FALSE),"-")</f>
        <v>Consumer Services</v>
      </c>
      <c r="D382" t="s">
        <v>309</v>
      </c>
      <c r="E382">
        <v>17142.681300600001</v>
      </c>
      <c r="F382">
        <v>786</v>
      </c>
      <c r="G382">
        <v>30.621784431885899</v>
      </c>
      <c r="H382">
        <v>-7.3391144320557302</v>
      </c>
      <c r="I382">
        <v>-15.9142025484465</v>
      </c>
      <c r="J382">
        <v>-3.3967444959846298</v>
      </c>
      <c r="K382">
        <v>816.133699787159</v>
      </c>
      <c r="L382">
        <v>748.178985408068</v>
      </c>
      <c r="M382">
        <v>38.755387028027599</v>
      </c>
      <c r="N382">
        <v>0.47464760830583702</v>
      </c>
      <c r="O382">
        <v>21.882951653944001</v>
      </c>
      <c r="P382">
        <v>64.779874213836393</v>
      </c>
      <c r="Q382">
        <v>0.187590500698398</v>
      </c>
    </row>
    <row r="383" spans="1:17" x14ac:dyDescent="0.3">
      <c r="A383" t="s">
        <v>875</v>
      </c>
      <c r="B383" t="s">
        <v>876</v>
      </c>
      <c r="C383" t="str">
        <f>IFERROR(VLOOKUP(Table1[[#This Row],[Ticker]],[1]!Table2[[Symbol]:[Industry]],2,FALSE),"-")</f>
        <v>Financial Services</v>
      </c>
      <c r="D383" t="s">
        <v>877</v>
      </c>
      <c r="E383">
        <v>17132.744797474999</v>
      </c>
      <c r="F383">
        <v>192.67</v>
      </c>
      <c r="G383">
        <v>23.408944091008799</v>
      </c>
      <c r="H383">
        <v>6.60484829957743</v>
      </c>
      <c r="I383">
        <v>22.163979660577098</v>
      </c>
      <c r="J383">
        <v>5.5297017143389597</v>
      </c>
      <c r="K383">
        <v>177.735522168312</v>
      </c>
      <c r="L383">
        <v>158.749642144429</v>
      </c>
      <c r="M383">
        <v>59.011997342299402</v>
      </c>
      <c r="N383">
        <v>1.22560467767478</v>
      </c>
      <c r="O383">
        <v>4.2715523952872898</v>
      </c>
      <c r="P383">
        <v>58.772146683147902</v>
      </c>
      <c r="Q383">
        <v>2.6741710098484001E-2</v>
      </c>
    </row>
    <row r="384" spans="1:17" x14ac:dyDescent="0.3">
      <c r="A384" t="s">
        <v>878</v>
      </c>
      <c r="B384" t="s">
        <v>879</v>
      </c>
      <c r="C384" t="str">
        <f>IFERROR(VLOOKUP(Table1[[#This Row],[Ticker]],[1]!Table2[[Symbol]:[Industry]],2,FALSE),"-")</f>
        <v>Textiles</v>
      </c>
      <c r="D384" t="s">
        <v>605</v>
      </c>
      <c r="E384">
        <v>17057.929786057899</v>
      </c>
      <c r="F384">
        <v>177.31</v>
      </c>
      <c r="G384">
        <v>26.521337302388801</v>
      </c>
      <c r="H384">
        <v>16.457013106050301</v>
      </c>
      <c r="I384">
        <v>0.71045309052883998</v>
      </c>
      <c r="J384">
        <v>-1.3564300298646901</v>
      </c>
      <c r="K384">
        <v>165.61701253642099</v>
      </c>
      <c r="L384">
        <v>147.532233764735</v>
      </c>
      <c r="M384">
        <v>46.888278234717802</v>
      </c>
      <c r="N384">
        <v>1.5609967904666899</v>
      </c>
      <c r="O384">
        <v>9.2436974789915798</v>
      </c>
      <c r="P384">
        <v>57.468916518649998</v>
      </c>
      <c r="Q384">
        <v>1.8907672317646999E-2</v>
      </c>
    </row>
    <row r="385" spans="1:17" x14ac:dyDescent="0.3">
      <c r="A385" t="s">
        <v>880</v>
      </c>
      <c r="B385" t="s">
        <v>881</v>
      </c>
      <c r="C385" t="str">
        <f>IFERROR(VLOOKUP(Table1[[#This Row],[Ticker]],[1]!Table2[[Symbol]:[Industry]],2,FALSE),"-")</f>
        <v>Chemicals</v>
      </c>
      <c r="D385" t="s">
        <v>533</v>
      </c>
      <c r="E385">
        <v>17048.1340418</v>
      </c>
      <c r="F385">
        <v>1604.5</v>
      </c>
      <c r="G385">
        <v>-9.8128043596238701</v>
      </c>
      <c r="H385">
        <v>5.4250438306379998</v>
      </c>
      <c r="I385">
        <v>2.2750954592972601</v>
      </c>
      <c r="J385">
        <v>4.6985141811591697</v>
      </c>
      <c r="K385">
        <v>1482.23094306948</v>
      </c>
      <c r="L385">
        <v>1422.42825742641</v>
      </c>
      <c r="M385">
        <v>59.658258570183797</v>
      </c>
      <c r="N385">
        <v>2.3514963889507698</v>
      </c>
      <c r="O385">
        <v>5.3287628544717904</v>
      </c>
      <c r="P385">
        <v>29.082864038616201</v>
      </c>
      <c r="Q385">
        <v>-3.3578888291125E-2</v>
      </c>
    </row>
    <row r="386" spans="1:17" hidden="1" x14ac:dyDescent="0.3">
      <c r="A386" t="s">
        <v>882</v>
      </c>
      <c r="B386" t="s">
        <v>883</v>
      </c>
      <c r="C386" t="str">
        <f>IFERROR(VLOOKUP(Table1[[#This Row],[Ticker]],[1]!Table2[[Symbol]:[Industry]],2,FALSE),"-")</f>
        <v>-</v>
      </c>
      <c r="D386" t="s">
        <v>413</v>
      </c>
      <c r="E386">
        <v>17004.042186499999</v>
      </c>
      <c r="F386">
        <v>1412</v>
      </c>
      <c r="G386">
        <v>159.64420258137901</v>
      </c>
      <c r="H386">
        <v>10.4113618552259</v>
      </c>
      <c r="I386">
        <v>55.213494150758301</v>
      </c>
      <c r="J386">
        <v>21.6111472785697</v>
      </c>
      <c r="K386">
        <v>1048.05809889018</v>
      </c>
      <c r="L386">
        <v>858.60989818769099</v>
      </c>
      <c r="M386">
        <v>18.5546084753075</v>
      </c>
      <c r="N386">
        <v>2.3284094575562202</v>
      </c>
      <c r="O386">
        <v>2.1954674220963</v>
      </c>
      <c r="P386">
        <v>266.753246753246</v>
      </c>
    </row>
    <row r="387" spans="1:17" x14ac:dyDescent="0.3">
      <c r="A387" t="s">
        <v>884</v>
      </c>
      <c r="B387" t="s">
        <v>885</v>
      </c>
      <c r="C387" t="str">
        <f>IFERROR(VLOOKUP(Table1[[#This Row],[Ticker]],[1]!Table2[[Symbol]:[Industry]],2,FALSE),"-")</f>
        <v>Automobile and Auto Components</v>
      </c>
      <c r="D387" t="s">
        <v>489</v>
      </c>
      <c r="E387">
        <v>16935.225225869999</v>
      </c>
      <c r="F387">
        <v>610.95000000000005</v>
      </c>
      <c r="G387">
        <v>143.490554690425</v>
      </c>
      <c r="H387">
        <v>0.22056459942017001</v>
      </c>
      <c r="I387">
        <v>-8.9618168550104294</v>
      </c>
      <c r="J387">
        <v>1.38318504315435</v>
      </c>
      <c r="K387">
        <v>566.63375084988604</v>
      </c>
      <c r="L387">
        <v>466.58434160617901</v>
      </c>
      <c r="M387">
        <v>53.797662583867499</v>
      </c>
      <c r="N387">
        <v>0.86065268599297995</v>
      </c>
      <c r="O387">
        <v>12.063180292986299</v>
      </c>
      <c r="P387">
        <v>189.549763033175</v>
      </c>
      <c r="Q387">
        <v>0.23279059746458</v>
      </c>
    </row>
    <row r="388" spans="1:17" x14ac:dyDescent="0.3">
      <c r="A388" t="s">
        <v>886</v>
      </c>
      <c r="B388" t="s">
        <v>887</v>
      </c>
      <c r="C388" t="str">
        <f>IFERROR(VLOOKUP(Table1[[#This Row],[Ticker]],[1]!Table2[[Symbol]:[Industry]],2,FALSE),"-")</f>
        <v>Automobile and Auto Components</v>
      </c>
      <c r="D388" t="s">
        <v>704</v>
      </c>
      <c r="E388">
        <v>16885.590141140001</v>
      </c>
      <c r="F388">
        <v>934.85</v>
      </c>
      <c r="G388">
        <v>39.991685649761301</v>
      </c>
      <c r="H388">
        <v>-2.8473605653831</v>
      </c>
      <c r="I388">
        <v>21.0560366094949</v>
      </c>
      <c r="J388">
        <v>13.1965603932944</v>
      </c>
      <c r="K388">
        <v>853.32063242654397</v>
      </c>
      <c r="L388">
        <v>741.074598429307</v>
      </c>
      <c r="M388">
        <v>66.686483243615797</v>
      </c>
      <c r="N388">
        <v>1.3504847168307299</v>
      </c>
      <c r="O388">
        <v>6.80323046478044</v>
      </c>
      <c r="P388">
        <v>65.900621118012396</v>
      </c>
      <c r="Q388">
        <v>0.182645235157227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Row],[Ticker]],[1]!Table2[[Symbol]:[Industry]],2,FALSE),"-")</f>
        <v>Healthcare</v>
      </c>
      <c r="D389" t="s">
        <v>54</v>
      </c>
      <c r="E389">
        <v>16762.625</v>
      </c>
      <c r="F389">
        <v>6705.05</v>
      </c>
      <c r="G389">
        <v>51.667009752657201</v>
      </c>
      <c r="H389">
        <v>-3.3997149899921499</v>
      </c>
      <c r="I389">
        <v>5.3056898959205503</v>
      </c>
      <c r="J389">
        <v>-4.3657101420773801</v>
      </c>
      <c r="K389">
        <v>6561.6666121458502</v>
      </c>
      <c r="L389">
        <v>5687.8482735939797</v>
      </c>
      <c r="M389">
        <v>42.701128549109001</v>
      </c>
      <c r="N389">
        <v>0.78063380871017196</v>
      </c>
      <c r="O389">
        <v>12.932789464657199</v>
      </c>
      <c r="P389">
        <v>76.974951830443104</v>
      </c>
      <c r="Q389">
        <v>8.0333024854227997E-2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Row],[Ticker]],[1]!Table2[[Symbol]:[Industry]],2,FALSE),"-")</f>
        <v>Capital Goods</v>
      </c>
      <c r="D390" t="s">
        <v>704</v>
      </c>
      <c r="E390">
        <v>16754.207017500001</v>
      </c>
      <c r="F390">
        <v>4023.15</v>
      </c>
      <c r="G390">
        <v>74.477761250115705</v>
      </c>
      <c r="H390">
        <v>-23.452686942989502</v>
      </c>
      <c r="I390">
        <v>12.030554991854199</v>
      </c>
      <c r="J390">
        <v>-8.9333133682907508</v>
      </c>
      <c r="K390">
        <v>4378.8921058611304</v>
      </c>
      <c r="L390">
        <v>3544.9650499038698</v>
      </c>
      <c r="M390">
        <v>28.460886629664198</v>
      </c>
      <c r="N390">
        <v>0.43102462620382798</v>
      </c>
      <c r="O390">
        <v>36.410524091818502</v>
      </c>
      <c r="P390">
        <v>111.183433505682</v>
      </c>
      <c r="Q390">
        <v>0.13392749497273301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Row],[Ticker]],[1]!Table2[[Symbol]:[Industry]],2,FALSE),"-")</f>
        <v>Information Technology</v>
      </c>
      <c r="D391" t="s">
        <v>21</v>
      </c>
      <c r="E391">
        <v>16701.166556159998</v>
      </c>
      <c r="F391">
        <v>601.6</v>
      </c>
      <c r="G391">
        <v>-7.7373358787232096</v>
      </c>
      <c r="H391">
        <v>-2.1822652483440601</v>
      </c>
      <c r="I391">
        <v>-36.355839812139102</v>
      </c>
      <c r="J391">
        <v>-5.5899531993894698</v>
      </c>
      <c r="K391">
        <v>644.68906963516804</v>
      </c>
      <c r="L391">
        <v>636.62731887672101</v>
      </c>
      <c r="M391">
        <v>30.606149806386799</v>
      </c>
      <c r="N391">
        <v>0.99447780557976295</v>
      </c>
      <c r="O391">
        <v>44.614361702127603</v>
      </c>
      <c r="P391">
        <v>28.1090289608177</v>
      </c>
      <c r="Q391">
        <v>6.5067297771308E-2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Row],[Ticker]],[1]!Table2[[Symbol]:[Industry]],2,FALSE),"-")</f>
        <v>Consumer Services</v>
      </c>
      <c r="D392" t="s">
        <v>127</v>
      </c>
      <c r="E392">
        <v>16641.507512699998</v>
      </c>
      <c r="F392">
        <v>2777.25</v>
      </c>
      <c r="G392">
        <v>-36.037870519547397</v>
      </c>
      <c r="H392">
        <v>5.8217269265684202</v>
      </c>
      <c r="I392">
        <v>-8.8765214535472303</v>
      </c>
      <c r="J392">
        <v>1.33884511882094</v>
      </c>
      <c r="K392">
        <v>2762.0371773486299</v>
      </c>
      <c r="L392">
        <v>2695.821532899</v>
      </c>
      <c r="M392">
        <v>44.457012671921497</v>
      </c>
      <c r="N392">
        <v>1.81655050424368</v>
      </c>
      <c r="O392">
        <v>18.534521559096198</v>
      </c>
      <c r="P392">
        <v>24.540358744394599</v>
      </c>
      <c r="Q392">
        <v>-7.1168807966837E-2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Row],[Ticker]],[1]!Table2[[Symbol]:[Industry]],2,FALSE),"-")</f>
        <v>Capital Goods</v>
      </c>
      <c r="D393" t="s">
        <v>92</v>
      </c>
      <c r="E393">
        <v>16574.893781985</v>
      </c>
      <c r="F393">
        <v>2960.65</v>
      </c>
      <c r="G393">
        <v>16.0445269409378</v>
      </c>
      <c r="H393">
        <v>-12.2833048994945</v>
      </c>
      <c r="I393">
        <v>45.983496383341802</v>
      </c>
      <c r="J393">
        <v>-4.11551057972697</v>
      </c>
      <c r="K393">
        <v>3057.25926445098</v>
      </c>
      <c r="L393">
        <v>2593.0555400639701</v>
      </c>
      <c r="M393">
        <v>37.790833837598299</v>
      </c>
      <c r="N393">
        <v>0.47075437172750001</v>
      </c>
      <c r="O393">
        <v>23.452620201644901</v>
      </c>
      <c r="P393">
        <v>70.642651296829897</v>
      </c>
      <c r="Q393">
        <v>0.155020737325236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Row],[Ticker]],[1]!Table2[[Symbol]:[Industry]],2,FALSE),"-")</f>
        <v>Fast Moving Consumer Goods</v>
      </c>
      <c r="D394" t="s">
        <v>219</v>
      </c>
      <c r="E394">
        <v>16489.5419865</v>
      </c>
      <c r="F394">
        <v>2363.35</v>
      </c>
      <c r="G394">
        <v>107.821886594728</v>
      </c>
      <c r="H394">
        <v>12.2640509060162</v>
      </c>
      <c r="I394">
        <v>25.8329608106243</v>
      </c>
      <c r="J394">
        <v>1.6415175896561001</v>
      </c>
      <c r="K394">
        <v>2034.0006822329599</v>
      </c>
      <c r="L394">
        <v>1675.0402498474</v>
      </c>
      <c r="M394">
        <v>68.383484353161407</v>
      </c>
      <c r="N394">
        <v>0.55658826198247702</v>
      </c>
      <c r="O394">
        <v>2.0585186282184198</v>
      </c>
      <c r="P394">
        <v>143.631771558167</v>
      </c>
      <c r="Q394">
        <v>7.0324819895882004E-2</v>
      </c>
    </row>
    <row r="395" spans="1:17" x14ac:dyDescent="0.3">
      <c r="A395" t="s">
        <v>900</v>
      </c>
      <c r="B395" t="s">
        <v>901</v>
      </c>
      <c r="C395" t="str">
        <f>IFERROR(VLOOKUP(Table1[[#This Row],[Ticker]],[1]!Table2[[Symbol]:[Industry]],2,FALSE),"-")</f>
        <v>Construction</v>
      </c>
      <c r="D395" t="s">
        <v>588</v>
      </c>
      <c r="E395">
        <v>16464.283787804899</v>
      </c>
      <c r="F395">
        <v>685.15</v>
      </c>
      <c r="G395">
        <v>21.457412949608901</v>
      </c>
      <c r="H395">
        <v>-10.965882562469501</v>
      </c>
      <c r="I395">
        <v>-24.7369120211333</v>
      </c>
      <c r="J395">
        <v>-1.1956935894901499</v>
      </c>
      <c r="K395">
        <v>706.666313230642</v>
      </c>
      <c r="L395">
        <v>638.46056061576701</v>
      </c>
      <c r="M395">
        <v>39.386608587679397</v>
      </c>
      <c r="N395">
        <v>1.5812498815839999</v>
      </c>
      <c r="O395">
        <v>20.5502444720134</v>
      </c>
      <c r="P395">
        <v>58.489474901688602</v>
      </c>
      <c r="Q395">
        <v>9.7929006044936998E-2</v>
      </c>
    </row>
    <row r="396" spans="1:17" hidden="1" x14ac:dyDescent="0.3">
      <c r="A396" t="s">
        <v>902</v>
      </c>
      <c r="B396" t="s">
        <v>903</v>
      </c>
      <c r="C396" t="str">
        <f>IFERROR(VLOOKUP(Table1[[#This Row],[Ticker]],[1]!Table2[[Symbol]:[Industry]],2,FALSE),"-")</f>
        <v>-</v>
      </c>
      <c r="D396" t="s">
        <v>46</v>
      </c>
      <c r="E396">
        <v>16430.067300074999</v>
      </c>
      <c r="F396">
        <v>1577.55</v>
      </c>
      <c r="G396">
        <v>466.10588011212599</v>
      </c>
      <c r="H396">
        <v>-26.6487335615993</v>
      </c>
      <c r="I396">
        <v>66.487678139206693</v>
      </c>
      <c r="J396">
        <v>0.93986674938767401</v>
      </c>
      <c r="K396">
        <v>1836.6408981071299</v>
      </c>
      <c r="L396">
        <v>1443.73695052771</v>
      </c>
      <c r="M396">
        <v>46.753024218282299</v>
      </c>
      <c r="N396">
        <v>1.2284325034758501</v>
      </c>
      <c r="O396">
        <v>92.561250039618301</v>
      </c>
      <c r="P396">
        <v>597.04400848356295</v>
      </c>
      <c r="Q396">
        <v>0.29638253928053998</v>
      </c>
    </row>
    <row r="397" spans="1:17" x14ac:dyDescent="0.3">
      <c r="A397" t="s">
        <v>904</v>
      </c>
      <c r="B397" t="s">
        <v>905</v>
      </c>
      <c r="C397" t="str">
        <f>IFERROR(VLOOKUP(Table1[[#This Row],[Ticker]],[1]!Table2[[Symbol]:[Industry]],2,FALSE),"-")</f>
        <v>Healthcare</v>
      </c>
      <c r="D397" t="s">
        <v>54</v>
      </c>
      <c r="E397">
        <v>16302.466333439999</v>
      </c>
      <c r="F397">
        <v>1198.05</v>
      </c>
      <c r="G397">
        <v>18.813426020674299</v>
      </c>
      <c r="H397">
        <v>11.9248319372438</v>
      </c>
      <c r="I397">
        <v>19.757592913278401</v>
      </c>
      <c r="J397">
        <v>6.3894241615789804</v>
      </c>
      <c r="K397">
        <v>1039.9661115266599</v>
      </c>
      <c r="L397">
        <v>926.56299634408299</v>
      </c>
      <c r="M397">
        <v>78.977521914726097</v>
      </c>
      <c r="N397">
        <v>1.36272711788134</v>
      </c>
      <c r="O397">
        <v>0.976586953799918</v>
      </c>
      <c r="P397">
        <v>51.460176991150398</v>
      </c>
      <c r="Q397">
        <v>3.6667880109258998E-2</v>
      </c>
    </row>
    <row r="398" spans="1:17" x14ac:dyDescent="0.3">
      <c r="A398" t="s">
        <v>906</v>
      </c>
      <c r="B398" t="s">
        <v>907</v>
      </c>
      <c r="C398" t="str">
        <f>IFERROR(VLOOKUP(Table1[[#This Row],[Ticker]],[1]!Table2[[Symbol]:[Industry]],2,FALSE),"-")</f>
        <v>Healthcare</v>
      </c>
      <c r="D398" t="s">
        <v>54</v>
      </c>
      <c r="E398">
        <v>16253.696534459999</v>
      </c>
      <c r="F398">
        <v>1553.65</v>
      </c>
      <c r="G398">
        <v>40.673192645865797</v>
      </c>
      <c r="H398">
        <v>-5.3644694227523297</v>
      </c>
      <c r="I398">
        <v>-5.2411494075838299</v>
      </c>
      <c r="J398">
        <v>0.75042245315852896</v>
      </c>
      <c r="K398">
        <v>1596.2088613579299</v>
      </c>
      <c r="L398">
        <v>1435.84588045857</v>
      </c>
      <c r="M398">
        <v>31.674267014067802</v>
      </c>
      <c r="N398">
        <v>0.44532239066046198</v>
      </c>
      <c r="O398">
        <v>15.791845010137401</v>
      </c>
      <c r="P398">
        <v>72.618187878451195</v>
      </c>
    </row>
    <row r="399" spans="1:17" x14ac:dyDescent="0.3">
      <c r="A399" t="s">
        <v>908</v>
      </c>
      <c r="B399" t="s">
        <v>909</v>
      </c>
      <c r="C399" t="str">
        <f>IFERROR(VLOOKUP(Table1[[#This Row],[Ticker]],[1]!Table2[[Symbol]:[Industry]],2,FALSE),"-")</f>
        <v>Chemicals</v>
      </c>
      <c r="D399" t="s">
        <v>533</v>
      </c>
      <c r="E399">
        <v>16162.559648279999</v>
      </c>
      <c r="F399">
        <v>5271.55</v>
      </c>
      <c r="G399">
        <v>-9.2580106493550396</v>
      </c>
      <c r="H399">
        <v>-2.0181417232691801</v>
      </c>
      <c r="I399">
        <v>7.9951127843290504</v>
      </c>
      <c r="J399">
        <v>-3.50034359242375</v>
      </c>
      <c r="K399">
        <v>5074.43613507182</v>
      </c>
      <c r="L399">
        <v>4717.7879476213802</v>
      </c>
      <c r="M399">
        <v>47.102290064799803</v>
      </c>
      <c r="N399">
        <v>1.9202121387506901</v>
      </c>
      <c r="O399">
        <v>13.0379110508294</v>
      </c>
      <c r="P399">
        <v>31.100472519273801</v>
      </c>
      <c r="Q399">
        <v>5.3730406845646998E-2</v>
      </c>
    </row>
    <row r="400" spans="1:17" x14ac:dyDescent="0.3">
      <c r="A400" t="s">
        <v>910</v>
      </c>
      <c r="B400" t="s">
        <v>911</v>
      </c>
      <c r="C400" t="str">
        <f>IFERROR(VLOOKUP(Table1[[#This Row],[Ticker]],[1]!Table2[[Symbol]:[Industry]],2,FALSE),"-")</f>
        <v>Capital Goods</v>
      </c>
      <c r="D400" t="s">
        <v>270</v>
      </c>
      <c r="E400">
        <v>16098.627850000001</v>
      </c>
      <c r="F400">
        <v>925</v>
      </c>
      <c r="G400">
        <v>54.833585988147398</v>
      </c>
      <c r="H400">
        <v>-5.2185998065656101</v>
      </c>
      <c r="I400">
        <v>3.6378387057308301</v>
      </c>
      <c r="J400">
        <v>-4.4881094869276099</v>
      </c>
      <c r="K400">
        <v>946.03442981798798</v>
      </c>
      <c r="L400">
        <v>812.64931209060398</v>
      </c>
      <c r="M400">
        <v>31.742452954651402</v>
      </c>
      <c r="N400">
        <v>0.82380177124556397</v>
      </c>
      <c r="O400">
        <v>14.5945945945946</v>
      </c>
      <c r="P400">
        <v>80.238109156095902</v>
      </c>
      <c r="Q400">
        <v>0.15981193370305299</v>
      </c>
    </row>
    <row r="401" spans="1:17" x14ac:dyDescent="0.3">
      <c r="A401" t="s">
        <v>912</v>
      </c>
      <c r="B401" t="s">
        <v>913</v>
      </c>
      <c r="C401" t="str">
        <f>IFERROR(VLOOKUP(Table1[[#This Row],[Ticker]],[1]!Table2[[Symbol]:[Industry]],2,FALSE),"-")</f>
        <v>Metals &amp; Mining</v>
      </c>
      <c r="D401" t="s">
        <v>136</v>
      </c>
      <c r="E401">
        <v>16062.65066385</v>
      </c>
      <c r="F401">
        <v>54.81</v>
      </c>
      <c r="G401">
        <v>-7.1274604191658497</v>
      </c>
      <c r="H401">
        <v>-4.1199179048727403</v>
      </c>
      <c r="I401">
        <v>-29.570027389951601</v>
      </c>
      <c r="J401">
        <v>-1.2505747670760301</v>
      </c>
      <c r="K401">
        <v>58.044757605244897</v>
      </c>
      <c r="L401">
        <v>56.020663966131998</v>
      </c>
      <c r="M401">
        <v>36.763676656896699</v>
      </c>
      <c r="N401">
        <v>0.65492223790190796</v>
      </c>
      <c r="O401">
        <v>34.464513774858503</v>
      </c>
      <c r="P401">
        <v>40</v>
      </c>
    </row>
    <row r="402" spans="1:17" x14ac:dyDescent="0.3">
      <c r="A402" t="s">
        <v>914</v>
      </c>
      <c r="B402" t="s">
        <v>915</v>
      </c>
      <c r="C402" t="str">
        <f>IFERROR(VLOOKUP(Table1[[#This Row],[Ticker]],[1]!Table2[[Symbol]:[Industry]],2,FALSE),"-")</f>
        <v>Consumer Services</v>
      </c>
      <c r="D402" t="s">
        <v>804</v>
      </c>
      <c r="E402">
        <v>16041.7625326</v>
      </c>
      <c r="F402">
        <v>389.9</v>
      </c>
      <c r="G402">
        <v>31.4997858929496</v>
      </c>
      <c r="H402">
        <v>7.7306311189086401</v>
      </c>
      <c r="I402">
        <v>-10.5682859758953</v>
      </c>
      <c r="J402">
        <v>12.759874341002901</v>
      </c>
      <c r="K402">
        <v>356.51097957188699</v>
      </c>
      <c r="L402">
        <v>326.04124914594098</v>
      </c>
      <c r="M402">
        <v>65.230740616094394</v>
      </c>
      <c r="N402">
        <v>1.80457729603821</v>
      </c>
      <c r="O402">
        <v>10.271864580661701</v>
      </c>
      <c r="P402">
        <v>69.669277632724004</v>
      </c>
      <c r="Q402">
        <v>0.20655075811201901</v>
      </c>
    </row>
    <row r="403" spans="1:17" hidden="1" x14ac:dyDescent="0.3">
      <c r="A403" t="s">
        <v>916</v>
      </c>
      <c r="B403" t="s">
        <v>917</v>
      </c>
      <c r="C403" t="str">
        <f>IFERROR(VLOOKUP(Table1[[#This Row],[Ticker]],[1]!Table2[[Symbol]:[Industry]],2,FALSE),"-")</f>
        <v>-</v>
      </c>
      <c r="D403" t="s">
        <v>270</v>
      </c>
      <c r="E403">
        <v>15988.765364999999</v>
      </c>
      <c r="F403">
        <v>14966.55</v>
      </c>
      <c r="G403">
        <v>-11.088118677912</v>
      </c>
      <c r="H403">
        <v>-10.8991929042064</v>
      </c>
      <c r="I403">
        <v>-3.2475922712635699</v>
      </c>
      <c r="J403">
        <v>-3.3044570108436702</v>
      </c>
      <c r="K403">
        <v>15765.882473973799</v>
      </c>
      <c r="L403">
        <v>15092.5108147464</v>
      </c>
      <c r="M403">
        <v>42.0063607551362</v>
      </c>
      <c r="N403">
        <v>1.4103184564261899</v>
      </c>
      <c r="O403">
        <v>18.8927976053265</v>
      </c>
      <c r="P403">
        <v>17.640285168562201</v>
      </c>
      <c r="Q403">
        <v>6.1481624156177E-2</v>
      </c>
    </row>
    <row r="404" spans="1:17" x14ac:dyDescent="0.3">
      <c r="A404" t="s">
        <v>918</v>
      </c>
      <c r="B404" t="s">
        <v>919</v>
      </c>
      <c r="C404" t="str">
        <f>IFERROR(VLOOKUP(Table1[[#This Row],[Ticker]],[1]!Table2[[Symbol]:[Industry]],2,FALSE),"-")</f>
        <v>Fast Moving Consumer Goods</v>
      </c>
      <c r="D404" t="s">
        <v>920</v>
      </c>
      <c r="E404">
        <v>15984.55360032</v>
      </c>
      <c r="F404">
        <v>831.4</v>
      </c>
      <c r="G404">
        <v>45.2790477190511</v>
      </c>
      <c r="H404">
        <v>-3.60059842760842</v>
      </c>
      <c r="I404">
        <v>46.963509203285</v>
      </c>
      <c r="J404">
        <v>-3.9870019865268702</v>
      </c>
      <c r="K404">
        <v>745.59400285030597</v>
      </c>
      <c r="L404">
        <v>605.00122131754802</v>
      </c>
      <c r="M404">
        <v>56.3057178900157</v>
      </c>
      <c r="N404">
        <v>0.66606585655585104</v>
      </c>
      <c r="O404">
        <v>5.4486408467644996</v>
      </c>
      <c r="P404">
        <v>86.266382883387394</v>
      </c>
      <c r="Q404">
        <v>-9.6809226182120005E-3</v>
      </c>
    </row>
    <row r="405" spans="1:17" x14ac:dyDescent="0.3">
      <c r="A405" t="s">
        <v>921</v>
      </c>
      <c r="B405" t="s">
        <v>922</v>
      </c>
      <c r="C405" t="str">
        <f>IFERROR(VLOOKUP(Table1[[#This Row],[Ticker]],[1]!Table2[[Symbol]:[Industry]],2,FALSE),"-")</f>
        <v>Healthcare</v>
      </c>
      <c r="D405" t="s">
        <v>54</v>
      </c>
      <c r="E405">
        <v>15966.039166500001</v>
      </c>
      <c r="F405">
        <v>658.75</v>
      </c>
      <c r="G405">
        <v>80.209067780489306</v>
      </c>
      <c r="H405">
        <v>25.090931347590399</v>
      </c>
      <c r="I405">
        <v>45.277236381453299</v>
      </c>
      <c r="J405">
        <v>4.4833595027955901</v>
      </c>
      <c r="K405">
        <v>536.83257378049905</v>
      </c>
      <c r="L405">
        <v>446.99150980903499</v>
      </c>
      <c r="M405">
        <v>87.070398648943396</v>
      </c>
      <c r="N405">
        <v>1.66454584467566</v>
      </c>
      <c r="O405">
        <v>1.09297912713473</v>
      </c>
      <c r="P405">
        <v>128.97115050399699</v>
      </c>
      <c r="Q405">
        <v>5.9876235776452999E-2</v>
      </c>
    </row>
    <row r="406" spans="1:17" x14ac:dyDescent="0.3">
      <c r="A406" t="s">
        <v>923</v>
      </c>
      <c r="B406" t="s">
        <v>924</v>
      </c>
      <c r="C406" t="str">
        <f>IFERROR(VLOOKUP(Table1[[#This Row],[Ticker]],[1]!Table2[[Symbol]:[Industry]],2,FALSE),"-")</f>
        <v>Information Technology</v>
      </c>
      <c r="D406" t="s">
        <v>21</v>
      </c>
      <c r="E406">
        <v>15959.5889578799</v>
      </c>
      <c r="F406">
        <v>577.70000000000005</v>
      </c>
      <c r="G406">
        <v>3.0868127647795398</v>
      </c>
      <c r="H406">
        <v>-19.567526824071098</v>
      </c>
      <c r="I406">
        <v>-42.5488701636108</v>
      </c>
      <c r="J406">
        <v>-8.1593520729098294</v>
      </c>
      <c r="K406">
        <v>669.05438563086602</v>
      </c>
      <c r="L406">
        <v>650.81053914762697</v>
      </c>
      <c r="M406">
        <v>20.1226131548406</v>
      </c>
      <c r="N406">
        <v>1.47148624784078</v>
      </c>
      <c r="O406">
        <v>49.186428942357601</v>
      </c>
      <c r="P406">
        <v>31.699532657015801</v>
      </c>
      <c r="Q406">
        <v>2.0110137004228E-2</v>
      </c>
    </row>
    <row r="407" spans="1:17" x14ac:dyDescent="0.3">
      <c r="A407" t="s">
        <v>925</v>
      </c>
      <c r="B407" t="s">
        <v>926</v>
      </c>
      <c r="C407" t="str">
        <f>IFERROR(VLOOKUP(Table1[[#This Row],[Ticker]],[1]!Table2[[Symbol]:[Industry]],2,FALSE),"-")</f>
        <v>Consumer Durables</v>
      </c>
      <c r="D407" t="s">
        <v>927</v>
      </c>
      <c r="E407">
        <v>15954.242411900001</v>
      </c>
      <c r="F407">
        <v>718.1</v>
      </c>
      <c r="G407">
        <v>-9.44203287548196</v>
      </c>
      <c r="H407">
        <v>-1.2686432395582601</v>
      </c>
      <c r="I407">
        <v>-13.8933837635843</v>
      </c>
      <c r="J407">
        <v>4.1898360311946199</v>
      </c>
      <c r="K407">
        <v>699.64699737643502</v>
      </c>
      <c r="L407">
        <v>682.59020040706298</v>
      </c>
      <c r="M407">
        <v>59.2069404162648</v>
      </c>
      <c r="N407">
        <v>0.90005854975661903</v>
      </c>
      <c r="O407">
        <v>18.298287146636898</v>
      </c>
      <c r="P407">
        <v>20.8922558922558</v>
      </c>
      <c r="Q407">
        <v>5.6855812033607997E-2</v>
      </c>
    </row>
    <row r="408" spans="1:17" x14ac:dyDescent="0.3">
      <c r="A408" t="s">
        <v>928</v>
      </c>
      <c r="B408" t="s">
        <v>929</v>
      </c>
      <c r="C408" t="str">
        <f>IFERROR(VLOOKUP(Table1[[#This Row],[Ticker]],[1]!Table2[[Symbol]:[Industry]],2,FALSE),"-")</f>
        <v>Capital Goods</v>
      </c>
      <c r="D408" t="s">
        <v>270</v>
      </c>
      <c r="E408">
        <v>15727.334838929901</v>
      </c>
      <c r="F408">
        <v>1980.55</v>
      </c>
      <c r="G408">
        <v>102.28246477672501</v>
      </c>
      <c r="H408">
        <v>-23.1232104485577</v>
      </c>
      <c r="I408">
        <v>85.349503791715406</v>
      </c>
      <c r="J408">
        <v>-13.5120260017829</v>
      </c>
      <c r="K408">
        <v>2070.5495216518898</v>
      </c>
      <c r="L408">
        <v>1473.1932155212501</v>
      </c>
      <c r="M408">
        <v>33.3820576755761</v>
      </c>
      <c r="N408">
        <v>0.59240340516492596</v>
      </c>
      <c r="O408">
        <v>35.517911691196801</v>
      </c>
      <c r="P408">
        <v>159.88059309801801</v>
      </c>
      <c r="Q408">
        <v>0.15340328950955101</v>
      </c>
    </row>
    <row r="409" spans="1:17" x14ac:dyDescent="0.3">
      <c r="A409" t="s">
        <v>930</v>
      </c>
      <c r="B409" t="s">
        <v>931</v>
      </c>
      <c r="C409" t="str">
        <f>IFERROR(VLOOKUP(Table1[[#This Row],[Ticker]],[1]!Table2[[Symbol]:[Industry]],2,FALSE),"-")</f>
        <v>Construction</v>
      </c>
      <c r="D409" t="s">
        <v>265</v>
      </c>
      <c r="E409">
        <v>15703.9115525</v>
      </c>
      <c r="F409">
        <v>673</v>
      </c>
      <c r="G409">
        <v>52.892111480974897</v>
      </c>
      <c r="H409">
        <v>-3.9749249531064699</v>
      </c>
      <c r="I409">
        <v>-2.40973340482233</v>
      </c>
      <c r="J409">
        <v>1.3341600691801001</v>
      </c>
      <c r="K409">
        <v>681.00795584757498</v>
      </c>
      <c r="L409">
        <v>581.81830970134899</v>
      </c>
      <c r="M409">
        <v>54.863450580988598</v>
      </c>
      <c r="N409">
        <v>0.78648699698892899</v>
      </c>
      <c r="O409">
        <v>23.0312035661218</v>
      </c>
      <c r="P409">
        <v>166.007905138339</v>
      </c>
      <c r="Q409">
        <v>8.7404459703516998E-2</v>
      </c>
    </row>
    <row r="410" spans="1:17" hidden="1" x14ac:dyDescent="0.3">
      <c r="A410" t="s">
        <v>932</v>
      </c>
      <c r="B410" t="s">
        <v>933</v>
      </c>
      <c r="C410" t="str">
        <f>IFERROR(VLOOKUP(Table1[[#This Row],[Ticker]],[1]!Table2[[Symbol]:[Industry]],2,FALSE),"-")</f>
        <v>-</v>
      </c>
      <c r="D410" t="s">
        <v>720</v>
      </c>
      <c r="E410">
        <v>15502.9956089399</v>
      </c>
      <c r="F410">
        <v>865.44</v>
      </c>
      <c r="G410">
        <v>-2.9469513416314701</v>
      </c>
      <c r="H410">
        <v>-1.1063446743557701</v>
      </c>
      <c r="I410">
        <v>0.38315845779834301</v>
      </c>
      <c r="J410">
        <v>-2.0809836534781199</v>
      </c>
      <c r="K410">
        <v>853.42295881518498</v>
      </c>
      <c r="L410">
        <v>794.78409808058302</v>
      </c>
      <c r="M410">
        <v>63.673105172010501</v>
      </c>
      <c r="N410">
        <v>0.49955153739269798</v>
      </c>
      <c r="O410">
        <v>3.7622481050101499</v>
      </c>
      <c r="P410">
        <v>28.590532227868401</v>
      </c>
      <c r="Q410">
        <v>-2.790653939747E-3</v>
      </c>
    </row>
    <row r="411" spans="1:17" x14ac:dyDescent="0.3">
      <c r="A411" t="s">
        <v>934</v>
      </c>
      <c r="B411" t="s">
        <v>935</v>
      </c>
      <c r="C411" t="str">
        <f>IFERROR(VLOOKUP(Table1[[#This Row],[Ticker]],[1]!Table2[[Symbol]:[Industry]],2,FALSE),"-")</f>
        <v>Construction</v>
      </c>
      <c r="D411" t="s">
        <v>46</v>
      </c>
      <c r="E411">
        <v>15498.76485795</v>
      </c>
      <c r="F411">
        <v>1602.95</v>
      </c>
      <c r="G411">
        <v>-2.75580199540404</v>
      </c>
      <c r="H411">
        <v>-8.8050562009795694</v>
      </c>
      <c r="I411">
        <v>12.2576559539156</v>
      </c>
      <c r="J411">
        <v>-1.99552662606049</v>
      </c>
      <c r="K411">
        <v>1659.5945154450001</v>
      </c>
      <c r="L411">
        <v>1442.4286878440901</v>
      </c>
      <c r="M411">
        <v>30.5806533153823</v>
      </c>
      <c r="N411">
        <v>0.60579961306663599</v>
      </c>
      <c r="O411">
        <v>16.036058517109002</v>
      </c>
      <c r="P411">
        <v>56.392994780233103</v>
      </c>
      <c r="Q411">
        <v>-3.2447738139724E-2</v>
      </c>
    </row>
    <row r="412" spans="1:17" x14ac:dyDescent="0.3">
      <c r="A412" t="s">
        <v>936</v>
      </c>
      <c r="B412" t="s">
        <v>937</v>
      </c>
      <c r="C412" t="str">
        <f>IFERROR(VLOOKUP(Table1[[#This Row],[Ticker]],[1]!Table2[[Symbol]:[Industry]],2,FALSE),"-")</f>
        <v>Automobile and Auto Components</v>
      </c>
      <c r="D412" t="s">
        <v>204</v>
      </c>
      <c r="E412">
        <v>15476.320457115</v>
      </c>
      <c r="F412">
        <v>636.65</v>
      </c>
      <c r="G412">
        <v>-4.5816179701100399</v>
      </c>
      <c r="H412">
        <v>-4.4319141086304796</v>
      </c>
      <c r="I412">
        <v>4.5965918955736997</v>
      </c>
      <c r="J412">
        <v>-0.112487334987904</v>
      </c>
      <c r="K412">
        <v>645.52986287061299</v>
      </c>
      <c r="L412">
        <v>596.85195877214198</v>
      </c>
      <c r="M412">
        <v>42.170130736767199</v>
      </c>
      <c r="N412">
        <v>0.56384699340608502</v>
      </c>
      <c r="O412">
        <v>13.406110107594399</v>
      </c>
      <c r="P412">
        <v>29.505695687550801</v>
      </c>
      <c r="Q412">
        <v>5.2522127437616001E-2</v>
      </c>
    </row>
    <row r="413" spans="1:17" x14ac:dyDescent="0.3">
      <c r="A413" t="s">
        <v>938</v>
      </c>
      <c r="B413" t="s">
        <v>939</v>
      </c>
      <c r="C413" t="str">
        <f>IFERROR(VLOOKUP(Table1[[#This Row],[Ticker]],[1]!Table2[[Symbol]:[Industry]],2,FALSE),"-")</f>
        <v>Financial Services</v>
      </c>
      <c r="D413" t="s">
        <v>561</v>
      </c>
      <c r="E413">
        <v>15385.863320835</v>
      </c>
      <c r="F413">
        <v>308.35000000000002</v>
      </c>
      <c r="G413">
        <v>-7.1857354632899897</v>
      </c>
      <c r="H413">
        <v>-7.4747686774103101</v>
      </c>
      <c r="I413">
        <v>-25.5793716999815</v>
      </c>
      <c r="J413">
        <v>-1.4744648678471199</v>
      </c>
      <c r="K413">
        <v>322.00178117266</v>
      </c>
      <c r="L413">
        <v>318.618244567045</v>
      </c>
      <c r="M413">
        <v>24.6447697901909</v>
      </c>
      <c r="N413">
        <v>0.46865535509641698</v>
      </c>
      <c r="O413">
        <v>27.128263337116898</v>
      </c>
      <c r="P413">
        <v>19.980544747081701</v>
      </c>
      <c r="Q413">
        <v>-5.0378901122323003E-2</v>
      </c>
    </row>
    <row r="414" spans="1:17" hidden="1" x14ac:dyDescent="0.3">
      <c r="A414" t="s">
        <v>940</v>
      </c>
      <c r="B414" t="s">
        <v>941</v>
      </c>
      <c r="C414" t="str">
        <f>IFERROR(VLOOKUP(Table1[[#This Row],[Ticker]],[1]!Table2[[Symbol]:[Industry]],2,FALSE),"-")</f>
        <v>Fast Moving Consumer Goods</v>
      </c>
      <c r="D414" t="s">
        <v>179</v>
      </c>
      <c r="E414">
        <v>15357.8244963049</v>
      </c>
      <c r="F414">
        <v>473.65</v>
      </c>
      <c r="G414">
        <v>16.3894125766009</v>
      </c>
      <c r="H414">
        <v>7.9859769122787201</v>
      </c>
      <c r="I414">
        <v>-2.4667010586544098</v>
      </c>
      <c r="J414">
        <v>10.116722077660301</v>
      </c>
      <c r="K414">
        <v>454.68227648215702</v>
      </c>
      <c r="M414">
        <v>54.347189863970698</v>
      </c>
      <c r="N414">
        <v>0.82114607033190101</v>
      </c>
      <c r="O414">
        <v>7.88556951335375</v>
      </c>
      <c r="P414">
        <v>84.802965275068203</v>
      </c>
    </row>
    <row r="415" spans="1:17" x14ac:dyDescent="0.3">
      <c r="A415" t="s">
        <v>942</v>
      </c>
      <c r="B415" t="s">
        <v>943</v>
      </c>
      <c r="C415" t="str">
        <f>IFERROR(VLOOKUP(Table1[[#This Row],[Ticker]],[1]!Table2[[Symbol]:[Industry]],2,FALSE),"-")</f>
        <v>Chemicals</v>
      </c>
      <c r="D415" t="s">
        <v>533</v>
      </c>
      <c r="E415">
        <v>15356.396194429901</v>
      </c>
      <c r="F415">
        <v>816.65</v>
      </c>
      <c r="G415">
        <v>57.037867862394997</v>
      </c>
      <c r="H415">
        <v>-6.2256421055398299</v>
      </c>
      <c r="I415">
        <v>18.9641395870221</v>
      </c>
      <c r="J415">
        <v>-3.9368189774992999</v>
      </c>
      <c r="K415">
        <v>805.50129060994698</v>
      </c>
      <c r="L415">
        <v>676.75000605253103</v>
      </c>
      <c r="M415">
        <v>40.110328086493702</v>
      </c>
      <c r="N415">
        <v>0.72722439927605997</v>
      </c>
      <c r="O415">
        <v>13.4635400722463</v>
      </c>
      <c r="P415">
        <v>93.978622327790902</v>
      </c>
      <c r="Q415">
        <v>0.111767513372551</v>
      </c>
    </row>
    <row r="416" spans="1:17" x14ac:dyDescent="0.3">
      <c r="A416" t="s">
        <v>944</v>
      </c>
      <c r="B416" t="s">
        <v>945</v>
      </c>
      <c r="C416" t="str">
        <f>IFERROR(VLOOKUP(Table1[[#This Row],[Ticker]],[1]!Table2[[Symbol]:[Industry]],2,FALSE),"-")</f>
        <v>Capital Goods</v>
      </c>
      <c r="D416" t="s">
        <v>946</v>
      </c>
      <c r="E416">
        <v>15316.729243655</v>
      </c>
      <c r="F416">
        <v>1286.95</v>
      </c>
      <c r="G416">
        <v>38.201625059245103</v>
      </c>
      <c r="H416">
        <v>-10.5289049834827</v>
      </c>
      <c r="I416">
        <v>4.7253551460542003</v>
      </c>
      <c r="J416">
        <v>-1.37251901888587</v>
      </c>
      <c r="K416">
        <v>1400.1471505515301</v>
      </c>
      <c r="L416">
        <v>1211.03795044702</v>
      </c>
      <c r="M416">
        <v>32.549971458241998</v>
      </c>
      <c r="N416">
        <v>0.722306154511558</v>
      </c>
      <c r="O416">
        <v>31.706748513928201</v>
      </c>
      <c r="P416">
        <v>99.728408473655605</v>
      </c>
      <c r="Q416">
        <v>0.186315749810121</v>
      </c>
    </row>
    <row r="417" spans="1:17" hidden="1" x14ac:dyDescent="0.3">
      <c r="A417" t="s">
        <v>947</v>
      </c>
      <c r="B417" t="s">
        <v>948</v>
      </c>
      <c r="C417" t="str">
        <f>IFERROR(VLOOKUP(Table1[[#This Row],[Ticker]],[1]!Table2[[Symbol]:[Industry]],2,FALSE),"-")</f>
        <v>-</v>
      </c>
      <c r="D417" t="s">
        <v>533</v>
      </c>
      <c r="E417">
        <v>15231.64112201</v>
      </c>
      <c r="F417">
        <v>3344.65</v>
      </c>
      <c r="G417">
        <v>-3.76341125181336</v>
      </c>
      <c r="H417">
        <v>14.736621370796801</v>
      </c>
      <c r="I417">
        <v>4.4319207663481901</v>
      </c>
      <c r="J417">
        <v>7.8921740474478197</v>
      </c>
      <c r="K417">
        <v>2893.7590886979501</v>
      </c>
      <c r="L417">
        <v>2668.3579549771098</v>
      </c>
      <c r="M417">
        <v>86.0612312997998</v>
      </c>
      <c r="N417">
        <v>2.0986422204564801</v>
      </c>
      <c r="O417">
        <v>0.72503849431180201</v>
      </c>
      <c r="P417">
        <v>47.536391707101899</v>
      </c>
      <c r="Q417">
        <v>2.0082618962603001E-2</v>
      </c>
    </row>
    <row r="418" spans="1:17" x14ac:dyDescent="0.3">
      <c r="A418" t="s">
        <v>949</v>
      </c>
      <c r="B418" t="s">
        <v>950</v>
      </c>
      <c r="C418" t="str">
        <f>IFERROR(VLOOKUP(Table1[[#This Row],[Ticker]],[1]!Table2[[Symbol]:[Industry]],2,FALSE),"-")</f>
        <v>Healthcare</v>
      </c>
      <c r="D418" t="s">
        <v>54</v>
      </c>
      <c r="E418">
        <v>15207.350012819999</v>
      </c>
      <c r="F418">
        <v>6603.1</v>
      </c>
      <c r="G418">
        <v>20.2065267339743</v>
      </c>
      <c r="H418">
        <v>1.0975878312254601</v>
      </c>
      <c r="I418">
        <v>7.91841623524261</v>
      </c>
      <c r="J418">
        <v>1.3939510938970801</v>
      </c>
      <c r="K418">
        <v>6339.6254464000904</v>
      </c>
      <c r="L418">
        <v>5571.6586617584599</v>
      </c>
      <c r="M418">
        <v>57.155825776819903</v>
      </c>
      <c r="N418">
        <v>0.65437578043447298</v>
      </c>
      <c r="O418">
        <v>14.182732352985701</v>
      </c>
      <c r="P418">
        <v>50.817948333333298</v>
      </c>
      <c r="Q418">
        <v>3.018429535758E-3</v>
      </c>
    </row>
    <row r="419" spans="1:17" x14ac:dyDescent="0.3">
      <c r="A419" t="s">
        <v>951</v>
      </c>
      <c r="B419" t="s">
        <v>952</v>
      </c>
      <c r="C419" t="str">
        <f>IFERROR(VLOOKUP(Table1[[#This Row],[Ticker]],[1]!Table2[[Symbol]:[Industry]],2,FALSE),"-")</f>
        <v>Telecommunication</v>
      </c>
      <c r="D419" t="s">
        <v>953</v>
      </c>
      <c r="E419">
        <v>15066.453516615</v>
      </c>
      <c r="F419">
        <v>469.45</v>
      </c>
      <c r="G419">
        <v>145.91378117178601</v>
      </c>
      <c r="H419">
        <v>-14.006727418976499</v>
      </c>
      <c r="I419">
        <v>6.4267410806734402</v>
      </c>
      <c r="J419">
        <v>-4.3379282394352403</v>
      </c>
      <c r="K419">
        <v>473.31380929668302</v>
      </c>
      <c r="L419">
        <v>383.64279588579302</v>
      </c>
      <c r="M419">
        <v>41.6671965619948</v>
      </c>
      <c r="N419">
        <v>0.56444870694488403</v>
      </c>
      <c r="O419">
        <v>31.600809457876199</v>
      </c>
      <c r="P419">
        <v>187.56508422664601</v>
      </c>
      <c r="Q419">
        <v>0.116208005398222</v>
      </c>
    </row>
    <row r="420" spans="1:17" x14ac:dyDescent="0.3">
      <c r="A420" t="s">
        <v>954</v>
      </c>
      <c r="B420" t="s">
        <v>955</v>
      </c>
      <c r="C420" t="str">
        <f>IFERROR(VLOOKUP(Table1[[#This Row],[Ticker]],[1]!Table2[[Symbol]:[Industry]],2,FALSE),"-")</f>
        <v>Services</v>
      </c>
      <c r="D420" t="s">
        <v>68</v>
      </c>
      <c r="E420">
        <v>15057</v>
      </c>
      <c r="F420">
        <v>100.38</v>
      </c>
      <c r="G420">
        <v>139.001410758612</v>
      </c>
      <c r="H420">
        <v>20.1515981598866</v>
      </c>
      <c r="I420">
        <v>5.2621968996822002</v>
      </c>
      <c r="J420">
        <v>-4.5224151930363998</v>
      </c>
      <c r="K420">
        <v>90.594209883289594</v>
      </c>
      <c r="L420">
        <v>73.975337971993099</v>
      </c>
      <c r="M420">
        <v>48.369463868622297</v>
      </c>
      <c r="N420">
        <v>1.7794842199029599</v>
      </c>
      <c r="O420">
        <v>31.3010559872484</v>
      </c>
      <c r="P420">
        <v>179.22114047287801</v>
      </c>
      <c r="Q420">
        <v>7.3540957550697006E-2</v>
      </c>
    </row>
    <row r="421" spans="1:17" x14ac:dyDescent="0.3">
      <c r="A421" t="s">
        <v>956</v>
      </c>
      <c r="B421" t="s">
        <v>957</v>
      </c>
      <c r="C421" t="str">
        <f>IFERROR(VLOOKUP(Table1[[#This Row],[Ticker]],[1]!Table2[[Symbol]:[Industry]],2,FALSE),"-")</f>
        <v>Financial Services</v>
      </c>
      <c r="D421" t="s">
        <v>256</v>
      </c>
      <c r="E421">
        <v>15044.584190310001</v>
      </c>
      <c r="F421">
        <v>3624.3</v>
      </c>
      <c r="G421">
        <v>157.22820897929901</v>
      </c>
      <c r="H421">
        <v>-13.0526683236547</v>
      </c>
      <c r="I421">
        <v>-5.7788664136781103</v>
      </c>
      <c r="J421">
        <v>-2.06327008690721</v>
      </c>
      <c r="K421">
        <v>3822.8067385664399</v>
      </c>
      <c r="L421">
        <v>3301.85592738895</v>
      </c>
      <c r="M421">
        <v>35.548979352939</v>
      </c>
      <c r="N421">
        <v>0.66052074931335203</v>
      </c>
      <c r="O421">
        <v>18.642220566730099</v>
      </c>
      <c r="P421">
        <v>182.046692607003</v>
      </c>
      <c r="Q421">
        <v>0.26977781323910599</v>
      </c>
    </row>
    <row r="422" spans="1:17" x14ac:dyDescent="0.3">
      <c r="A422" t="s">
        <v>958</v>
      </c>
      <c r="B422" t="s">
        <v>959</v>
      </c>
      <c r="C422" t="str">
        <f>IFERROR(VLOOKUP(Table1[[#This Row],[Ticker]],[1]!Table2[[Symbol]:[Industry]],2,FALSE),"-")</f>
        <v>Textiles</v>
      </c>
      <c r="D422" t="s">
        <v>605</v>
      </c>
      <c r="E422">
        <v>15015.40149</v>
      </c>
      <c r="F422">
        <v>519.25</v>
      </c>
      <c r="G422">
        <v>24.5005274842527</v>
      </c>
      <c r="H422">
        <v>-0.76336858991604895</v>
      </c>
      <c r="I422">
        <v>5.5038326364400296</v>
      </c>
      <c r="J422">
        <v>-3.2386949937766101</v>
      </c>
      <c r="K422">
        <v>507.226568953244</v>
      </c>
      <c r="L422">
        <v>448.52366106592098</v>
      </c>
      <c r="M422">
        <v>45.381875471657402</v>
      </c>
      <c r="N422">
        <v>1.6175375233284199</v>
      </c>
      <c r="O422">
        <v>14.0105922002888</v>
      </c>
      <c r="P422">
        <v>54.953745150701202</v>
      </c>
      <c r="Q422">
        <v>2.8077102408922999E-2</v>
      </c>
    </row>
    <row r="423" spans="1:17" x14ac:dyDescent="0.3">
      <c r="A423" t="s">
        <v>960</v>
      </c>
      <c r="B423" t="s">
        <v>961</v>
      </c>
      <c r="C423" t="str">
        <f>IFERROR(VLOOKUP(Table1[[#This Row],[Ticker]],[1]!Table2[[Symbol]:[Industry]],2,FALSE),"-")</f>
        <v>Chemicals</v>
      </c>
      <c r="D423" t="s">
        <v>297</v>
      </c>
      <c r="E423">
        <v>14943.74449236</v>
      </c>
      <c r="F423">
        <v>395.9</v>
      </c>
      <c r="G423">
        <v>133.37807966291501</v>
      </c>
      <c r="H423">
        <v>48.025040076911999</v>
      </c>
      <c r="I423">
        <v>11.9868908610069</v>
      </c>
      <c r="J423">
        <v>18.737679854357701</v>
      </c>
      <c r="K423">
        <v>299.96600552446</v>
      </c>
      <c r="L423">
        <v>259.690965529528</v>
      </c>
      <c r="M423">
        <v>83.187368561698193</v>
      </c>
      <c r="N423">
        <v>3.70052799720197</v>
      </c>
      <c r="O423">
        <v>6.0495074513766198</v>
      </c>
      <c r="P423">
        <v>161.147757255936</v>
      </c>
      <c r="Q423">
        <v>0.11990789854917699</v>
      </c>
    </row>
    <row r="424" spans="1:17" x14ac:dyDescent="0.3">
      <c r="A424" t="s">
        <v>962</v>
      </c>
      <c r="B424" t="s">
        <v>963</v>
      </c>
      <c r="C424" t="str">
        <f>IFERROR(VLOOKUP(Table1[[#This Row],[Ticker]],[1]!Table2[[Symbol]:[Industry]],2,FALSE),"-")</f>
        <v>Services</v>
      </c>
      <c r="D424" t="s">
        <v>964</v>
      </c>
      <c r="E424">
        <v>14865.440805464999</v>
      </c>
      <c r="F424">
        <v>190.15</v>
      </c>
      <c r="G424">
        <v>-2.5774270445960701</v>
      </c>
      <c r="H424">
        <v>-10.2213277803388</v>
      </c>
      <c r="I424">
        <v>-11.9461475984417</v>
      </c>
      <c r="J424">
        <v>-5.5163374601474802</v>
      </c>
      <c r="K424">
        <v>206.64173896974401</v>
      </c>
      <c r="L424">
        <v>197.54205483156301</v>
      </c>
      <c r="M424">
        <v>28.699129490967099</v>
      </c>
      <c r="N424">
        <v>0.73087941610906804</v>
      </c>
      <c r="O424">
        <v>24.927688666841899</v>
      </c>
      <c r="P424">
        <v>39.610866372980901</v>
      </c>
      <c r="Q424">
        <v>-1.8536514757773001E-2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Row],[Ticker]],[1]!Table2[[Symbol]:[Industry]],2,FALSE),"-")</f>
        <v>Healthcare</v>
      </c>
      <c r="D425" t="s">
        <v>54</v>
      </c>
      <c r="E425">
        <v>14775.6699657399</v>
      </c>
      <c r="F425">
        <v>11516.6</v>
      </c>
      <c r="G425">
        <v>167.17615522562201</v>
      </c>
      <c r="H425">
        <v>50.478640533881602</v>
      </c>
      <c r="I425">
        <v>58.243678924245799</v>
      </c>
      <c r="J425">
        <v>26.1382773955571</v>
      </c>
      <c r="K425">
        <v>8393.3941754897096</v>
      </c>
      <c r="L425">
        <v>6516.7651556350002</v>
      </c>
      <c r="M425">
        <v>81.0371255400743</v>
      </c>
      <c r="N425">
        <v>2.4124302418392598</v>
      </c>
      <c r="O425">
        <v>2.8597850059913501</v>
      </c>
      <c r="P425">
        <v>238.72352941176399</v>
      </c>
      <c r="Q425">
        <v>0.16411430991999801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Row],[Ticker]],[1]!Table2[[Symbol]:[Industry]],2,FALSE),"-")</f>
        <v>Capital Goods</v>
      </c>
      <c r="D426" t="s">
        <v>136</v>
      </c>
      <c r="E426">
        <v>14760.932051100001</v>
      </c>
      <c r="F426">
        <v>1103.25</v>
      </c>
      <c r="G426">
        <v>73.934384179376295</v>
      </c>
      <c r="H426">
        <v>4.2590489376490401</v>
      </c>
      <c r="I426">
        <v>28.862313682545</v>
      </c>
      <c r="J426">
        <v>3.5148270651286402</v>
      </c>
      <c r="K426">
        <v>1063.17438044596</v>
      </c>
      <c r="L426">
        <v>862.49003031539996</v>
      </c>
      <c r="M426">
        <v>48.321920253670498</v>
      </c>
      <c r="N426">
        <v>1.03126255626715</v>
      </c>
      <c r="O426">
        <v>10.9404033537276</v>
      </c>
      <c r="P426">
        <v>99.268490923868796</v>
      </c>
      <c r="Q426">
        <v>0.120105504230615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Row],[Ticker]],[1]!Table2[[Symbol]:[Industry]],2,FALSE),"-")</f>
        <v>Fast Moving Consumer Goods</v>
      </c>
      <c r="D427" t="s">
        <v>119</v>
      </c>
      <c r="E427">
        <v>14734.34110392</v>
      </c>
      <c r="F427">
        <v>2315.5500000000002</v>
      </c>
      <c r="G427">
        <v>22.907958396046599</v>
      </c>
      <c r="H427">
        <v>11.015604757303599</v>
      </c>
      <c r="I427">
        <v>33.4038569683864</v>
      </c>
      <c r="J427">
        <v>0.37063800535736102</v>
      </c>
      <c r="K427">
        <v>2090.24486806503</v>
      </c>
      <c r="L427">
        <v>1785.54845264812</v>
      </c>
      <c r="M427">
        <v>57.723329816884103</v>
      </c>
      <c r="N427">
        <v>1.2172118418729501</v>
      </c>
      <c r="O427">
        <v>7.2747295458962</v>
      </c>
      <c r="P427">
        <v>60.785334860951899</v>
      </c>
      <c r="Q427">
        <v>-4.9219250209994E-2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Row],[Ticker]],[1]!Table2[[Symbol]:[Industry]],2,FALSE),"-")</f>
        <v>Media Entertainment &amp; Publication</v>
      </c>
      <c r="D428" t="s">
        <v>973</v>
      </c>
      <c r="E428">
        <v>14732.130683519999</v>
      </c>
      <c r="F428">
        <v>1501.2</v>
      </c>
      <c r="G428">
        <v>-32.6008010092389</v>
      </c>
      <c r="H428">
        <v>-0.755917279572075</v>
      </c>
      <c r="I428">
        <v>-5.05076000815402</v>
      </c>
      <c r="J428">
        <v>-0.68299220757172896</v>
      </c>
      <c r="K428">
        <v>1437.4724361486999</v>
      </c>
      <c r="L428">
        <v>1462.7061108610901</v>
      </c>
      <c r="M428">
        <v>60.396043152348497</v>
      </c>
      <c r="N428">
        <v>0.59755738870201003</v>
      </c>
      <c r="O428">
        <v>24.930055955235801</v>
      </c>
      <c r="P428">
        <v>24.6636771300448</v>
      </c>
      <c r="Q428">
        <v>-2.7255224400260999E-2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Row],[Ticker]],[1]!Table2[[Symbol]:[Industry]],2,FALSE),"-")</f>
        <v>Healthcare</v>
      </c>
      <c r="D429" t="s">
        <v>54</v>
      </c>
      <c r="E429">
        <v>14674.33353776</v>
      </c>
      <c r="F429">
        <v>956.6</v>
      </c>
      <c r="G429">
        <v>237.340674837705</v>
      </c>
      <c r="H429">
        <v>5.4429552691196301</v>
      </c>
      <c r="I429">
        <v>96.746785006350393</v>
      </c>
      <c r="J429">
        <v>7.1310842028182204</v>
      </c>
      <c r="K429">
        <v>777.73097099394499</v>
      </c>
      <c r="L429">
        <v>565.260613545144</v>
      </c>
      <c r="M429">
        <v>70.040805890502895</v>
      </c>
      <c r="N429">
        <v>0.457419243592042</v>
      </c>
      <c r="O429">
        <v>4.0142170186075496</v>
      </c>
      <c r="P429">
        <v>348.581477139507</v>
      </c>
      <c r="Q429">
        <v>6.6597288521188999E-2</v>
      </c>
    </row>
    <row r="430" spans="1:17" x14ac:dyDescent="0.3">
      <c r="A430" t="s">
        <v>976</v>
      </c>
      <c r="B430" t="s">
        <v>977</v>
      </c>
      <c r="C430" t="str">
        <f>IFERROR(VLOOKUP(Table1[[#This Row],[Ticker]],[1]!Table2[[Symbol]:[Industry]],2,FALSE),"-")</f>
        <v>Consumer Durables</v>
      </c>
      <c r="D430" t="s">
        <v>347</v>
      </c>
      <c r="E430">
        <v>14558.352629845</v>
      </c>
      <c r="F430">
        <v>4314.95</v>
      </c>
      <c r="G430">
        <v>48.964776071396102</v>
      </c>
      <c r="H430">
        <v>-5.25969828947433</v>
      </c>
      <c r="I430">
        <v>-8.0839374372399107</v>
      </c>
      <c r="J430">
        <v>3.53230115652137</v>
      </c>
      <c r="K430">
        <v>4223.07153229705</v>
      </c>
      <c r="L430">
        <v>3718.1001370794302</v>
      </c>
      <c r="M430">
        <v>49.0253137725269</v>
      </c>
      <c r="N430">
        <v>0.968755904572704</v>
      </c>
      <c r="O430">
        <v>13.280571037903099</v>
      </c>
      <c r="P430">
        <v>76.758904614628307</v>
      </c>
      <c r="Q430">
        <v>2.7128431839493001E-2</v>
      </c>
    </row>
    <row r="431" spans="1:17" hidden="1" x14ac:dyDescent="0.3">
      <c r="A431" t="s">
        <v>978</v>
      </c>
      <c r="B431" t="s">
        <v>979</v>
      </c>
      <c r="C431" t="str">
        <f>IFERROR(VLOOKUP(Table1[[#This Row],[Ticker]],[1]!Table2[[Symbol]:[Industry]],2,FALSE),"-")</f>
        <v>Fast Moving Consumer Goods</v>
      </c>
      <c r="D431" t="s">
        <v>980</v>
      </c>
      <c r="E431">
        <v>14512.74561704</v>
      </c>
      <c r="F431">
        <v>2391.4</v>
      </c>
      <c r="G431">
        <v>56.2222525426372</v>
      </c>
      <c r="H431">
        <v>3.3616213988241199</v>
      </c>
      <c r="I431">
        <v>41.752512147079997</v>
      </c>
      <c r="J431">
        <v>6.6128337308232501</v>
      </c>
      <c r="K431">
        <v>2181.2558792894902</v>
      </c>
      <c r="M431">
        <v>58.806772284848101</v>
      </c>
      <c r="N431">
        <v>0.67897780328370405</v>
      </c>
      <c r="O431">
        <v>6.1909341808145699</v>
      </c>
      <c r="P431">
        <v>95.120757180156602</v>
      </c>
    </row>
    <row r="432" spans="1:17" x14ac:dyDescent="0.3">
      <c r="A432" t="s">
        <v>981</v>
      </c>
      <c r="B432" t="s">
        <v>982</v>
      </c>
      <c r="C432" t="str">
        <f>IFERROR(VLOOKUP(Table1[[#This Row],[Ticker]],[1]!Table2[[Symbol]:[Industry]],2,FALSE),"-")</f>
        <v>Capital Goods</v>
      </c>
      <c r="D432" t="s">
        <v>133</v>
      </c>
      <c r="E432">
        <v>14503.0130775</v>
      </c>
      <c r="F432">
        <v>1734.75</v>
      </c>
      <c r="G432">
        <v>82.411080456386202</v>
      </c>
      <c r="H432">
        <v>23.003792765180101</v>
      </c>
      <c r="I432">
        <v>97.846166608689103</v>
      </c>
      <c r="J432">
        <v>2.7770180327396399</v>
      </c>
      <c r="K432">
        <v>1368.3097347370499</v>
      </c>
      <c r="L432">
        <v>1010.37621600578</v>
      </c>
      <c r="M432">
        <v>71.184880919818298</v>
      </c>
      <c r="N432">
        <v>1.3447695972090301</v>
      </c>
      <c r="O432">
        <v>1.9167026949128101</v>
      </c>
      <c r="P432">
        <v>166.88461538461499</v>
      </c>
      <c r="Q432">
        <v>0.24341092900009501</v>
      </c>
    </row>
    <row r="433" spans="1:17" x14ac:dyDescent="0.3">
      <c r="A433" t="s">
        <v>983</v>
      </c>
      <c r="B433" t="s">
        <v>984</v>
      </c>
      <c r="C433" t="str">
        <f>IFERROR(VLOOKUP(Table1[[#This Row],[Ticker]],[1]!Table2[[Symbol]:[Industry]],2,FALSE),"-")</f>
        <v>Information Technology</v>
      </c>
      <c r="D433" t="s">
        <v>304</v>
      </c>
      <c r="E433">
        <v>14417.331034925</v>
      </c>
      <c r="F433">
        <v>1030.75</v>
      </c>
      <c r="G433">
        <v>109.149471436239</v>
      </c>
      <c r="H433">
        <v>7.0100321209916201</v>
      </c>
      <c r="I433">
        <v>17.4532950982099</v>
      </c>
      <c r="J433">
        <v>-0.75555081372616395</v>
      </c>
      <c r="K433">
        <v>982.76376479914597</v>
      </c>
      <c r="L433">
        <v>815.26762634074896</v>
      </c>
      <c r="M433">
        <v>55.291379700474103</v>
      </c>
      <c r="N433">
        <v>0.89358112650933996</v>
      </c>
      <c r="O433">
        <v>12.243512005821</v>
      </c>
      <c r="P433">
        <v>155.753365175857</v>
      </c>
      <c r="Q433">
        <v>0.131156690318074</v>
      </c>
    </row>
    <row r="434" spans="1:17" x14ac:dyDescent="0.3">
      <c r="A434" t="s">
        <v>985</v>
      </c>
      <c r="B434" t="s">
        <v>986</v>
      </c>
      <c r="C434" t="str">
        <f>IFERROR(VLOOKUP(Table1[[#This Row],[Ticker]],[1]!Table2[[Symbol]:[Industry]],2,FALSE),"-")</f>
        <v>Consumer Durables</v>
      </c>
      <c r="D434" t="s">
        <v>347</v>
      </c>
      <c r="E434">
        <v>13865.560420600001</v>
      </c>
      <c r="F434">
        <v>1000.3</v>
      </c>
      <c r="G434">
        <v>1.9089332517793001</v>
      </c>
      <c r="H434">
        <v>12.5114417061708</v>
      </c>
      <c r="I434">
        <v>19.233592743943699</v>
      </c>
      <c r="J434">
        <v>5.5384555414952699</v>
      </c>
      <c r="K434">
        <v>865.53973816843802</v>
      </c>
      <c r="L434">
        <v>785.85225778761298</v>
      </c>
      <c r="M434">
        <v>79.3775575377461</v>
      </c>
      <c r="N434">
        <v>2.0245143296130999</v>
      </c>
      <c r="O434">
        <v>2.0693791862441202</v>
      </c>
      <c r="P434">
        <v>54.570037858301703</v>
      </c>
      <c r="Q434">
        <v>-2.8518709500993999E-2</v>
      </c>
    </row>
    <row r="435" spans="1:17" x14ac:dyDescent="0.3">
      <c r="A435" t="s">
        <v>987</v>
      </c>
      <c r="B435" t="s">
        <v>988</v>
      </c>
      <c r="C435" t="str">
        <f>IFERROR(VLOOKUP(Table1[[#This Row],[Ticker]],[1]!Table2[[Symbol]:[Industry]],2,FALSE),"-")</f>
        <v>Chemicals</v>
      </c>
      <c r="D435" t="s">
        <v>989</v>
      </c>
      <c r="E435">
        <v>13817.081695485</v>
      </c>
      <c r="F435">
        <v>778.35</v>
      </c>
      <c r="G435">
        <v>41.242246679346998</v>
      </c>
      <c r="H435">
        <v>-4.7937455915014198</v>
      </c>
      <c r="I435">
        <v>21.9272606157162</v>
      </c>
      <c r="J435">
        <v>-2.6191326855565502</v>
      </c>
      <c r="K435">
        <v>750.10026972168396</v>
      </c>
      <c r="L435">
        <v>646.93663076990902</v>
      </c>
      <c r="M435">
        <v>51.010563921534199</v>
      </c>
      <c r="N435">
        <v>0.69463813639974004</v>
      </c>
      <c r="O435">
        <v>10.4837155521295</v>
      </c>
      <c r="P435">
        <v>71.9350563286945</v>
      </c>
      <c r="Q435">
        <v>6.9414898454153995E-2</v>
      </c>
    </row>
    <row r="436" spans="1:17" hidden="1" x14ac:dyDescent="0.3">
      <c r="A436" t="s">
        <v>990</v>
      </c>
      <c r="B436" t="s">
        <v>991</v>
      </c>
      <c r="C436" t="str">
        <f>IFERROR(VLOOKUP(Table1[[#This Row],[Ticker]],[1]!Table2[[Symbol]:[Industry]],2,FALSE),"-")</f>
        <v>-</v>
      </c>
      <c r="D436" t="s">
        <v>588</v>
      </c>
      <c r="E436">
        <v>13698.3081653399</v>
      </c>
      <c r="F436">
        <v>573.4</v>
      </c>
      <c r="G436">
        <v>-23.679950234251201</v>
      </c>
      <c r="H436">
        <v>2.5984199062207098</v>
      </c>
      <c r="I436">
        <v>-11.4294196250664</v>
      </c>
      <c r="J436">
        <v>-1.22807012398138</v>
      </c>
      <c r="K436">
        <v>568.90470583297099</v>
      </c>
      <c r="M436">
        <v>44.726794824763701</v>
      </c>
      <c r="O436">
        <v>15.102895012207799</v>
      </c>
      <c r="P436">
        <v>21.974048074877601</v>
      </c>
    </row>
    <row r="437" spans="1:17" x14ac:dyDescent="0.3">
      <c r="A437" t="s">
        <v>992</v>
      </c>
      <c r="B437" t="s">
        <v>993</v>
      </c>
      <c r="C437" t="str">
        <f>IFERROR(VLOOKUP(Table1[[#This Row],[Ticker]],[1]!Table2[[Symbol]:[Industry]],2,FALSE),"-")</f>
        <v>Healthcare</v>
      </c>
      <c r="D437" t="s">
        <v>54</v>
      </c>
      <c r="E437">
        <v>13633.998455700001</v>
      </c>
      <c r="F437">
        <v>861</v>
      </c>
      <c r="G437">
        <v>88.606048347791102</v>
      </c>
      <c r="H437">
        <v>14.0777440365482</v>
      </c>
      <c r="I437">
        <v>41.663345783507097</v>
      </c>
      <c r="J437">
        <v>2.3075348305752601</v>
      </c>
      <c r="K437">
        <v>752.48592073136797</v>
      </c>
      <c r="L437">
        <v>629.91816026184995</v>
      </c>
      <c r="M437">
        <v>77.713789539614993</v>
      </c>
      <c r="N437">
        <v>3.04218284431954</v>
      </c>
      <c r="O437">
        <v>1.8350754936120801</v>
      </c>
      <c r="P437">
        <v>170.117647058823</v>
      </c>
      <c r="Q437">
        <v>1.3204688173228001E-2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Row],[Ticker]],[1]!Table2[[Symbol]:[Industry]],2,FALSE),"-")</f>
        <v>Oil Gas &amp; Consumable Fuels</v>
      </c>
      <c r="D438" t="s">
        <v>18</v>
      </c>
      <c r="E438">
        <v>13582.208794</v>
      </c>
      <c r="F438">
        <v>912.1</v>
      </c>
      <c r="G438">
        <v>120.21646026745501</v>
      </c>
      <c r="H438">
        <v>-6.2673463737388904</v>
      </c>
      <c r="I438">
        <v>-9.7456206061875204</v>
      </c>
      <c r="J438">
        <v>-7.4682447747554903</v>
      </c>
      <c r="K438">
        <v>981.79261263084197</v>
      </c>
      <c r="L438">
        <v>844.62064954796301</v>
      </c>
      <c r="M438">
        <v>33.500718470646397</v>
      </c>
      <c r="N438">
        <v>0.47533532663157102</v>
      </c>
      <c r="O438">
        <v>39.7873040236816</v>
      </c>
      <c r="P438">
        <v>162.173038229376</v>
      </c>
      <c r="Q438">
        <v>0.18860236461787899</v>
      </c>
    </row>
    <row r="439" spans="1:17" x14ac:dyDescent="0.3">
      <c r="A439" t="s">
        <v>996</v>
      </c>
      <c r="B439" t="s">
        <v>997</v>
      </c>
      <c r="C439" t="str">
        <f>IFERROR(VLOOKUP(Table1[[#This Row],[Ticker]],[1]!Table2[[Symbol]:[Industry]],2,FALSE),"-")</f>
        <v>Consumer Durables</v>
      </c>
      <c r="D439" t="s">
        <v>717</v>
      </c>
      <c r="E439">
        <v>13552.705972330001</v>
      </c>
      <c r="F439">
        <v>10420.450000000001</v>
      </c>
      <c r="G439">
        <v>1.72159161356838</v>
      </c>
      <c r="H439">
        <v>13.3899406831418</v>
      </c>
      <c r="I439">
        <v>17.753159938086899</v>
      </c>
      <c r="J439">
        <v>16.844101485202799</v>
      </c>
      <c r="K439">
        <v>8749.0537525045402</v>
      </c>
      <c r="L439">
        <v>7982.3439120785897</v>
      </c>
      <c r="M439">
        <v>85.635597669734196</v>
      </c>
      <c r="N439">
        <v>1.8245911219394899</v>
      </c>
      <c r="O439">
        <v>3.5459121247163101</v>
      </c>
      <c r="P439">
        <v>58.096401262289099</v>
      </c>
      <c r="Q439">
        <v>8.2010297160461001E-2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Row],[Ticker]],[1]!Table2[[Symbol]:[Industry]],2,FALSE),"-")</f>
        <v>Capital Goods</v>
      </c>
      <c r="D440" t="s">
        <v>153</v>
      </c>
      <c r="E440">
        <v>13465.532620800001</v>
      </c>
      <c r="F440">
        <v>13309.65</v>
      </c>
      <c r="G440">
        <v>136.408511232053</v>
      </c>
      <c r="H440">
        <v>3.6998734294862801</v>
      </c>
      <c r="I440">
        <v>61.523459695445297</v>
      </c>
      <c r="J440">
        <v>0.38567195870693299</v>
      </c>
      <c r="K440">
        <v>12086.217785732</v>
      </c>
      <c r="L440">
        <v>9279.2007631809593</v>
      </c>
      <c r="M440">
        <v>55.996363773377396</v>
      </c>
      <c r="N440">
        <v>1.3035550844117301</v>
      </c>
      <c r="O440">
        <v>9.4469050651219302</v>
      </c>
      <c r="P440">
        <v>215.98983867712801</v>
      </c>
      <c r="Q440">
        <v>0.21317086233927701</v>
      </c>
    </row>
    <row r="441" spans="1:17" x14ac:dyDescent="0.3">
      <c r="A441" t="s">
        <v>1000</v>
      </c>
      <c r="B441" t="s">
        <v>1001</v>
      </c>
      <c r="C441" t="str">
        <f>IFERROR(VLOOKUP(Table1[[#This Row],[Ticker]],[1]!Table2[[Symbol]:[Industry]],2,FALSE),"-")</f>
        <v>Power</v>
      </c>
      <c r="D441" t="s">
        <v>136</v>
      </c>
      <c r="E441">
        <v>13309.35602055</v>
      </c>
      <c r="F441">
        <v>917.25</v>
      </c>
      <c r="G441">
        <v>121.10337181224099</v>
      </c>
      <c r="H441">
        <v>26.069492605724101</v>
      </c>
      <c r="I441">
        <v>73.810812964572904</v>
      </c>
      <c r="J441">
        <v>7.1806485165123597</v>
      </c>
      <c r="K441">
        <v>766.72530632619203</v>
      </c>
      <c r="L441">
        <v>571.17945327917596</v>
      </c>
      <c r="M441">
        <v>60.2562764398523</v>
      </c>
      <c r="N441">
        <v>1.13801190931399</v>
      </c>
      <c r="O441">
        <v>8.9125102207685902</v>
      </c>
      <c r="P441">
        <v>146.37389202256199</v>
      </c>
      <c r="Q441">
        <v>0.19001578828032001</v>
      </c>
    </row>
    <row r="442" spans="1:17" x14ac:dyDescent="0.3">
      <c r="A442" t="s">
        <v>1002</v>
      </c>
      <c r="B442" t="s">
        <v>1003</v>
      </c>
      <c r="C442" t="str">
        <f>IFERROR(VLOOKUP(Table1[[#This Row],[Ticker]],[1]!Table2[[Symbol]:[Industry]],2,FALSE),"-")</f>
        <v>Media Entertainment &amp; Publication</v>
      </c>
      <c r="D442" t="s">
        <v>553</v>
      </c>
      <c r="E442">
        <v>13210.023583259999</v>
      </c>
      <c r="F442">
        <v>137.53</v>
      </c>
      <c r="G442">
        <v>-67.048711849581295</v>
      </c>
      <c r="H442">
        <v>-8.7669652177705704</v>
      </c>
      <c r="I442">
        <v>-44.201888032882302</v>
      </c>
      <c r="J442">
        <v>-0.219032642262559</v>
      </c>
      <c r="K442">
        <v>145.94852843551399</v>
      </c>
      <c r="L442">
        <v>175.389614414481</v>
      </c>
      <c r="M442">
        <v>42.3003940241707</v>
      </c>
      <c r="N442">
        <v>0.97914297240661097</v>
      </c>
      <c r="O442">
        <v>117.91609103468301</v>
      </c>
      <c r="P442">
        <v>9.5856573705179304</v>
      </c>
      <c r="Q442">
        <v>-2.8813824337355999E-2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Row],[Ticker]],[1]!Table2[[Symbol]:[Industry]],2,FALSE),"-")</f>
        <v>Financial Services</v>
      </c>
      <c r="D443" t="s">
        <v>24</v>
      </c>
      <c r="E443">
        <v>13158.145367355</v>
      </c>
      <c r="F443">
        <v>216.85</v>
      </c>
      <c r="G443">
        <v>-25.9734787406518</v>
      </c>
      <c r="H443">
        <v>-15.5371730745342</v>
      </c>
      <c r="I443">
        <v>-28.4313877884417</v>
      </c>
      <c r="J443">
        <v>-4.43433533312633</v>
      </c>
      <c r="K443">
        <v>241.023097987358</v>
      </c>
      <c r="L443">
        <v>242.57567883025999</v>
      </c>
      <c r="M443">
        <v>29.752839296434399</v>
      </c>
      <c r="N443">
        <v>1.14046773636021</v>
      </c>
      <c r="O443">
        <v>38.6672815310122</v>
      </c>
      <c r="P443">
        <v>3.4096328087744401</v>
      </c>
      <c r="Q443">
        <v>2.0160006348762E-2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Row],[Ticker]],[1]!Table2[[Symbol]:[Industry]],2,FALSE),"-")</f>
        <v>Capital Goods</v>
      </c>
      <c r="D444" t="s">
        <v>153</v>
      </c>
      <c r="E444">
        <v>13060.075926</v>
      </c>
      <c r="F444">
        <v>582</v>
      </c>
      <c r="G444">
        <v>22.786921632953501</v>
      </c>
      <c r="H444">
        <v>-10.382965907799001</v>
      </c>
      <c r="I444">
        <v>2.9085960345377799</v>
      </c>
      <c r="J444">
        <v>-5.9454062358769297</v>
      </c>
      <c r="K444">
        <v>611.21417485142501</v>
      </c>
      <c r="L444">
        <v>525.81924845260505</v>
      </c>
      <c r="M444">
        <v>36.532478462716</v>
      </c>
      <c r="N444">
        <v>0.56421969131066696</v>
      </c>
      <c r="O444">
        <v>23.1529209621993</v>
      </c>
      <c r="P444">
        <v>68.171639095571706</v>
      </c>
      <c r="Q444">
        <v>0.19471575848838901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Row],[Ticker]],[1]!Table2[[Symbol]:[Industry]],2,FALSE),"-")</f>
        <v>Capital Goods</v>
      </c>
      <c r="D445" t="s">
        <v>426</v>
      </c>
      <c r="E445">
        <v>13020.822040233001</v>
      </c>
      <c r="F445">
        <v>210.63</v>
      </c>
      <c r="G445">
        <v>234.401293639736</v>
      </c>
      <c r="H445">
        <v>9.6252548911999902</v>
      </c>
      <c r="I445">
        <v>2.35718724333673</v>
      </c>
      <c r="J445">
        <v>-1.09043391262468</v>
      </c>
      <c r="K445">
        <v>192.18093735179599</v>
      </c>
      <c r="L445">
        <v>156.73566269983499</v>
      </c>
      <c r="M445">
        <v>58.102228336945302</v>
      </c>
      <c r="N445">
        <v>1.35264014692923</v>
      </c>
      <c r="O445">
        <v>6.5375302663438202</v>
      </c>
      <c r="P445">
        <v>269.52631578947302</v>
      </c>
      <c r="Q445">
        <v>0.19231355966484301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Row],[Ticker]],[1]!Table2[[Symbol]:[Industry]],2,FALSE),"-")</f>
        <v>Financial Services</v>
      </c>
      <c r="D446" t="s">
        <v>561</v>
      </c>
      <c r="E446">
        <v>13018.085773975001</v>
      </c>
      <c r="F446">
        <v>1644.95</v>
      </c>
      <c r="G446">
        <v>-20.674892147144298</v>
      </c>
      <c r="H446">
        <v>-8.1177596575268094</v>
      </c>
      <c r="I446">
        <v>4.9200377550655796</v>
      </c>
      <c r="J446">
        <v>0.60408402221501101</v>
      </c>
      <c r="K446">
        <v>1716.4283501498701</v>
      </c>
      <c r="L446">
        <v>1630.5632785325699</v>
      </c>
      <c r="M446">
        <v>30.358955073392501</v>
      </c>
      <c r="N446">
        <v>0.87165961633000699</v>
      </c>
      <c r="O446">
        <v>20.3045685279187</v>
      </c>
      <c r="P446">
        <v>25.8569242540168</v>
      </c>
      <c r="Q446">
        <v>-9.7094798391593004E-2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Row],[Ticker]],[1]!Table2[[Symbol]:[Industry]],2,FALSE),"-")</f>
        <v>Power</v>
      </c>
      <c r="D447" t="s">
        <v>60</v>
      </c>
      <c r="E447">
        <v>12982.850162111999</v>
      </c>
      <c r="F447">
        <v>32.32</v>
      </c>
      <c r="G447">
        <v>52.978035114525099</v>
      </c>
      <c r="H447">
        <v>8.7600874266475408</v>
      </c>
      <c r="I447">
        <v>5.6599480400237798</v>
      </c>
      <c r="J447">
        <v>-3.6340176494410001</v>
      </c>
      <c r="K447">
        <v>29.316422667125799</v>
      </c>
      <c r="L447">
        <v>25.7581491342997</v>
      </c>
      <c r="M447">
        <v>58.136964771333602</v>
      </c>
      <c r="N447">
        <v>2.0980849447294099</v>
      </c>
      <c r="O447">
        <v>6.8688118811881003</v>
      </c>
      <c r="P447">
        <v>107.84565916398699</v>
      </c>
      <c r="Q447">
        <v>9.4171189355972004E-2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Row],[Ticker]],[1]!Table2[[Symbol]:[Industry]],2,FALSE),"-")</f>
        <v>Information Technology</v>
      </c>
      <c r="D448" t="s">
        <v>304</v>
      </c>
      <c r="E448">
        <v>12931.47670196</v>
      </c>
      <c r="F448">
        <v>937.9</v>
      </c>
      <c r="G448">
        <v>12.214727013327099</v>
      </c>
      <c r="H448">
        <v>-13.165333441758101</v>
      </c>
      <c r="I448">
        <v>-18.082013952785601</v>
      </c>
      <c r="J448">
        <v>6.9146351240455303E-2</v>
      </c>
      <c r="K448">
        <v>1000.3172512595499</v>
      </c>
      <c r="L448">
        <v>922.73673764898103</v>
      </c>
      <c r="M448">
        <v>36.000659884201497</v>
      </c>
      <c r="N448">
        <v>0.50266241181839899</v>
      </c>
      <c r="O448">
        <v>27.838788783452401</v>
      </c>
      <c r="P448">
        <v>50.064</v>
      </c>
      <c r="Q448">
        <v>2.4627029902127E-2</v>
      </c>
    </row>
    <row r="449" spans="1:17" hidden="1" x14ac:dyDescent="0.3">
      <c r="A449" t="s">
        <v>1016</v>
      </c>
      <c r="B449" t="s">
        <v>1017</v>
      </c>
      <c r="C449" t="str">
        <f>IFERROR(VLOOKUP(Table1[[#This Row],[Ticker]],[1]!Table2[[Symbol]:[Industry]],2,FALSE),"-")</f>
        <v>-</v>
      </c>
      <c r="D449" t="s">
        <v>1018</v>
      </c>
      <c r="E449">
        <v>12906.893384999599</v>
      </c>
      <c r="F449">
        <v>100</v>
      </c>
      <c r="G449">
        <v>-24.117855296433699</v>
      </c>
      <c r="I449">
        <v>-11.8673246872489</v>
      </c>
      <c r="M449">
        <v>50</v>
      </c>
      <c r="N449">
        <v>1.8823529411764699</v>
      </c>
      <c r="O449">
        <v>0</v>
      </c>
      <c r="P449">
        <v>0</v>
      </c>
    </row>
    <row r="450" spans="1:17" x14ac:dyDescent="0.3">
      <c r="A450" t="s">
        <v>1019</v>
      </c>
      <c r="B450" t="s">
        <v>1020</v>
      </c>
      <c r="C450" t="str">
        <f>IFERROR(VLOOKUP(Table1[[#This Row],[Ticker]],[1]!Table2[[Symbol]:[Industry]],2,FALSE),"-")</f>
        <v>Information Technology</v>
      </c>
      <c r="D450" t="s">
        <v>21</v>
      </c>
      <c r="E450">
        <v>12886.860564500001</v>
      </c>
      <c r="F450">
        <v>2286.25</v>
      </c>
      <c r="G450">
        <v>144.20559989985699</v>
      </c>
      <c r="H450">
        <v>-15.961698922054399</v>
      </c>
      <c r="I450">
        <v>54.781119076873701</v>
      </c>
      <c r="J450">
        <v>3.6741348316476299</v>
      </c>
      <c r="K450">
        <v>2340.1225350476102</v>
      </c>
      <c r="L450">
        <v>1743.40098741985</v>
      </c>
      <c r="M450">
        <v>45.261001132159997</v>
      </c>
      <c r="N450">
        <v>0.82476448184274997</v>
      </c>
      <c r="O450">
        <v>21.244395844723801</v>
      </c>
      <c r="P450">
        <v>209.538315732466</v>
      </c>
    </row>
    <row r="451" spans="1:17" x14ac:dyDescent="0.3">
      <c r="A451" t="s">
        <v>1021</v>
      </c>
      <c r="B451" t="s">
        <v>1022</v>
      </c>
      <c r="C451" t="str">
        <f>IFERROR(VLOOKUP(Table1[[#This Row],[Ticker]],[1]!Table2[[Symbol]:[Industry]],2,FALSE),"-")</f>
        <v>Power</v>
      </c>
      <c r="D451" t="s">
        <v>101</v>
      </c>
      <c r="E451">
        <v>12838.9898518399</v>
      </c>
      <c r="F451">
        <v>1064.9000000000001</v>
      </c>
      <c r="G451">
        <v>269.41503457791902</v>
      </c>
      <c r="H451">
        <v>8.1835204924364806</v>
      </c>
      <c r="I451">
        <v>38.928854784136</v>
      </c>
      <c r="J451">
        <v>8.1746932253746198</v>
      </c>
      <c r="K451">
        <v>939.76059855396795</v>
      </c>
      <c r="L451">
        <v>745.622971177865</v>
      </c>
      <c r="M451">
        <v>68.182820702350497</v>
      </c>
      <c r="N451">
        <v>0.72377260718452197</v>
      </c>
      <c r="O451">
        <v>1.41797351864023</v>
      </c>
      <c r="P451">
        <v>317.06266318537803</v>
      </c>
      <c r="Q451">
        <v>0.30868386360455602</v>
      </c>
    </row>
    <row r="452" spans="1:17" x14ac:dyDescent="0.3">
      <c r="A452" t="s">
        <v>1023</v>
      </c>
      <c r="B452" t="s">
        <v>1024</v>
      </c>
      <c r="C452" t="str">
        <f>IFERROR(VLOOKUP(Table1[[#This Row],[Ticker]],[1]!Table2[[Symbol]:[Industry]],2,FALSE),"-")</f>
        <v>Automobile and Auto Components</v>
      </c>
      <c r="D452" t="s">
        <v>230</v>
      </c>
      <c r="E452">
        <v>12821.831926769901</v>
      </c>
      <c r="F452">
        <v>1562.1</v>
      </c>
      <c r="G452">
        <v>21.4714079497566</v>
      </c>
      <c r="H452">
        <v>-18.611019127272598</v>
      </c>
      <c r="I452">
        <v>-33.752560341705703</v>
      </c>
      <c r="J452">
        <v>-5.5085746457958402</v>
      </c>
      <c r="K452">
        <v>1725.2439834576501</v>
      </c>
      <c r="L452">
        <v>1605.4097210848099</v>
      </c>
      <c r="M452">
        <v>22.7085168851021</v>
      </c>
      <c r="N452">
        <v>0.57569818735920897</v>
      </c>
      <c r="O452">
        <v>42.2412137507201</v>
      </c>
      <c r="P452">
        <v>54.205330700888403</v>
      </c>
      <c r="Q452">
        <v>0.14986644908603999</v>
      </c>
    </row>
    <row r="453" spans="1:17" x14ac:dyDescent="0.3">
      <c r="A453" t="s">
        <v>1025</v>
      </c>
      <c r="B453" t="s">
        <v>1026</v>
      </c>
      <c r="C453" t="str">
        <f>IFERROR(VLOOKUP(Table1[[#This Row],[Ticker]],[1]!Table2[[Symbol]:[Industry]],2,FALSE),"-")</f>
        <v>Textiles</v>
      </c>
      <c r="D453" t="s">
        <v>605</v>
      </c>
      <c r="E453">
        <v>12820.250715382001</v>
      </c>
      <c r="F453">
        <v>25.82</v>
      </c>
      <c r="G453">
        <v>42.462789864856497</v>
      </c>
      <c r="H453">
        <v>-6.7050825103533596</v>
      </c>
      <c r="I453">
        <v>-25.512809637081698</v>
      </c>
      <c r="J453">
        <v>1.37855757075049</v>
      </c>
      <c r="K453">
        <v>26.797354505572599</v>
      </c>
      <c r="L453">
        <v>25.514789368620601</v>
      </c>
      <c r="M453">
        <v>44.329857941642203</v>
      </c>
      <c r="N453">
        <v>1.0401846399376899</v>
      </c>
      <c r="O453">
        <v>51.239349341595599</v>
      </c>
      <c r="P453">
        <v>67.662337662337606</v>
      </c>
      <c r="Q453">
        <v>9.9554674625240008E-3</v>
      </c>
    </row>
    <row r="454" spans="1:17" x14ac:dyDescent="0.3">
      <c r="A454" t="s">
        <v>1027</v>
      </c>
      <c r="B454" t="s">
        <v>1028</v>
      </c>
      <c r="C454" t="str">
        <f>IFERROR(VLOOKUP(Table1[[#This Row],[Ticker]],[1]!Table2[[Symbol]:[Industry]],2,FALSE),"-")</f>
        <v>Realty</v>
      </c>
      <c r="D454" t="s">
        <v>469</v>
      </c>
      <c r="E454">
        <v>12774.547180449999</v>
      </c>
      <c r="F454">
        <v>1919.5</v>
      </c>
      <c r="G454">
        <v>37.734386705629397</v>
      </c>
      <c r="H454">
        <v>-2.2781188720387799</v>
      </c>
      <c r="I454">
        <v>73.368081131068905</v>
      </c>
      <c r="J454">
        <v>-0.77596030799986904</v>
      </c>
      <c r="K454">
        <v>1804.55189361151</v>
      </c>
      <c r="L454">
        <v>1388.0780046689899</v>
      </c>
      <c r="M454">
        <v>40.713031018619901</v>
      </c>
      <c r="N454">
        <v>0.418219425975765</v>
      </c>
      <c r="O454">
        <v>23.990622557957799</v>
      </c>
      <c r="P454">
        <v>113.663237996539</v>
      </c>
      <c r="Q454">
        <v>0.21663842511873099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Row],[Ticker]],[1]!Table2[[Symbol]:[Industry]],2,FALSE),"-")</f>
        <v>Capital Goods</v>
      </c>
      <c r="D455" t="s">
        <v>270</v>
      </c>
      <c r="E455">
        <v>12688.441919999999</v>
      </c>
      <c r="F455">
        <v>4019.4</v>
      </c>
      <c r="G455">
        <v>6.2276767840552898</v>
      </c>
      <c r="H455">
        <v>-9.6508441243238394</v>
      </c>
      <c r="I455">
        <v>5.9639052498690397</v>
      </c>
      <c r="J455">
        <v>-5.7766873411056103</v>
      </c>
      <c r="K455">
        <v>4310.5575042519804</v>
      </c>
      <c r="L455">
        <v>3820.29316861294</v>
      </c>
      <c r="M455">
        <v>32.505865728731202</v>
      </c>
      <c r="N455">
        <v>1.18669813402889</v>
      </c>
      <c r="O455">
        <v>24.396676120814</v>
      </c>
      <c r="P455">
        <v>45.630434782608702</v>
      </c>
      <c r="Q455">
        <v>0.177208577133215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Row],[Ticker]],[1]!Table2[[Symbol]:[Industry]],2,FALSE),"-")</f>
        <v>Financial Services</v>
      </c>
      <c r="D456" t="s">
        <v>256</v>
      </c>
      <c r="E456">
        <v>12654.419056905001</v>
      </c>
      <c r="F456">
        <v>993.35</v>
      </c>
      <c r="G456">
        <v>4.3106700343181199</v>
      </c>
      <c r="H456">
        <v>-5.32006012533098</v>
      </c>
      <c r="I456">
        <v>-3.7181684542603599</v>
      </c>
      <c r="J456">
        <v>-1.3997579650555301</v>
      </c>
      <c r="K456">
        <v>999.74041079543701</v>
      </c>
      <c r="L456">
        <v>914.03628009593695</v>
      </c>
      <c r="M456">
        <v>42.247651525232797</v>
      </c>
      <c r="N456">
        <v>1.1435779112603</v>
      </c>
      <c r="O456">
        <v>11.944430462576101</v>
      </c>
      <c r="P456">
        <v>35.852024070021798</v>
      </c>
      <c r="Q456">
        <v>-3.3827262543733999E-2</v>
      </c>
    </row>
    <row r="457" spans="1:17" hidden="1" x14ac:dyDescent="0.3">
      <c r="A457" t="s">
        <v>1033</v>
      </c>
      <c r="B457" t="s">
        <v>1034</v>
      </c>
      <c r="C457" t="str">
        <f>IFERROR(VLOOKUP(Table1[[#This Row],[Ticker]],[1]!Table2[[Symbol]:[Industry]],2,FALSE),"-")</f>
        <v>-</v>
      </c>
      <c r="D457" t="s">
        <v>54</v>
      </c>
      <c r="E457">
        <v>12641.09814622</v>
      </c>
      <c r="F457">
        <v>803.15</v>
      </c>
      <c r="G457">
        <v>-23.251293287014501</v>
      </c>
      <c r="H457">
        <v>10.548576984685401</v>
      </c>
      <c r="I457">
        <v>-11.0007626778297</v>
      </c>
      <c r="J457">
        <v>11.7616260747394</v>
      </c>
      <c r="O457">
        <v>2.5960281392018998</v>
      </c>
      <c r="P457">
        <v>10.779310344827501</v>
      </c>
    </row>
    <row r="458" spans="1:17" x14ac:dyDescent="0.3">
      <c r="A458" t="s">
        <v>1035</v>
      </c>
      <c r="B458" t="s">
        <v>1036</v>
      </c>
      <c r="C458" t="str">
        <f>IFERROR(VLOOKUP(Table1[[#This Row],[Ticker]],[1]!Table2[[Symbol]:[Industry]],2,FALSE),"-")</f>
        <v>Information Technology</v>
      </c>
      <c r="D458" t="s">
        <v>304</v>
      </c>
      <c r="E458">
        <v>12574.686107199999</v>
      </c>
      <c r="F458">
        <v>935.2</v>
      </c>
      <c r="G458">
        <v>-43.441730175396401</v>
      </c>
      <c r="H458">
        <v>1.15638097742589</v>
      </c>
      <c r="I458">
        <v>-16.971332804955601</v>
      </c>
      <c r="J458">
        <v>1.55253328362517</v>
      </c>
      <c r="K458">
        <v>946.00739405383695</v>
      </c>
      <c r="L458">
        <v>948.63251989337004</v>
      </c>
      <c r="M458">
        <v>45.344543881792397</v>
      </c>
      <c r="N458">
        <v>1.32797822698999</v>
      </c>
      <c r="O458">
        <v>33.447390932420802</v>
      </c>
      <c r="P458">
        <v>19.583146857617798</v>
      </c>
      <c r="Q458">
        <v>4.1311580476500001E-4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Row],[Ticker]],[1]!Table2[[Symbol]:[Industry]],2,FALSE),"-")</f>
        <v>Automobile and Auto Components</v>
      </c>
      <c r="D459" t="s">
        <v>270</v>
      </c>
      <c r="E459">
        <v>12572.488630575001</v>
      </c>
      <c r="F459">
        <v>5270.25</v>
      </c>
      <c r="G459">
        <v>-12.7584689061449</v>
      </c>
      <c r="H459">
        <v>-4.0402297158686</v>
      </c>
      <c r="I459">
        <v>14.9112803331381</v>
      </c>
      <c r="J459">
        <v>-0.88014506490922195</v>
      </c>
      <c r="K459">
        <v>5113.6496944685496</v>
      </c>
      <c r="L459">
        <v>4677.7526921076897</v>
      </c>
      <c r="M459">
        <v>46.798574903105298</v>
      </c>
      <c r="N459">
        <v>0.466969968183439</v>
      </c>
      <c r="O459">
        <v>10.8106826051895</v>
      </c>
      <c r="P459">
        <v>39.349030287806798</v>
      </c>
      <c r="Q459">
        <v>0.118142702920104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Row],[Ticker]],[1]!Table2[[Symbol]:[Industry]],2,FALSE),"-")</f>
        <v>Chemicals</v>
      </c>
      <c r="D460" t="s">
        <v>380</v>
      </c>
      <c r="E460">
        <v>12558.770020125001</v>
      </c>
      <c r="F460">
        <v>994.85</v>
      </c>
      <c r="G460">
        <v>57.027446961395803</v>
      </c>
      <c r="H460">
        <v>26.680209757852499</v>
      </c>
      <c r="I460">
        <v>81.1949691221824</v>
      </c>
      <c r="J460">
        <v>7.2820275990446399</v>
      </c>
      <c r="K460">
        <v>782.11436134744395</v>
      </c>
      <c r="L460">
        <v>653.05140240973799</v>
      </c>
      <c r="M460">
        <v>69.796581435063402</v>
      </c>
      <c r="N460">
        <v>1.4179459470993201</v>
      </c>
      <c r="O460">
        <v>4.1463537216665598</v>
      </c>
      <c r="P460">
        <v>121.077777777777</v>
      </c>
      <c r="Q460">
        <v>7.7926576232591999E-2</v>
      </c>
    </row>
    <row r="461" spans="1:17" x14ac:dyDescent="0.3">
      <c r="A461" t="s">
        <v>1041</v>
      </c>
      <c r="B461" t="s">
        <v>1042</v>
      </c>
      <c r="C461" t="str">
        <f>IFERROR(VLOOKUP(Table1[[#This Row],[Ticker]],[1]!Table2[[Symbol]:[Industry]],2,FALSE),"-")</f>
        <v>Construction</v>
      </c>
      <c r="D461" t="s">
        <v>46</v>
      </c>
      <c r="E461">
        <v>12527.92449417</v>
      </c>
      <c r="F461">
        <v>222.9</v>
      </c>
      <c r="G461">
        <v>21.902452597441101</v>
      </c>
      <c r="H461">
        <v>-16.841911871304902</v>
      </c>
      <c r="I461">
        <v>-13.413261083008599</v>
      </c>
      <c r="J461">
        <v>-8.4646244363686698</v>
      </c>
      <c r="K461">
        <v>251.987456947212</v>
      </c>
      <c r="L461">
        <v>216.42828308514001</v>
      </c>
      <c r="M461">
        <v>20.742589813748101</v>
      </c>
      <c r="N461">
        <v>0.45248577128697298</v>
      </c>
      <c r="O461">
        <v>36.339165545087397</v>
      </c>
      <c r="P461">
        <v>91.412623443537996</v>
      </c>
      <c r="Q461">
        <v>0.120325885493794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Row],[Ticker]],[1]!Table2[[Symbol]:[Industry]],2,FALSE),"-")</f>
        <v>Healthcare</v>
      </c>
      <c r="D462" t="s">
        <v>288</v>
      </c>
      <c r="E462">
        <v>12460.163523335001</v>
      </c>
      <c r="F462">
        <v>1227.05</v>
      </c>
      <c r="G462">
        <v>-6.1322783733568098</v>
      </c>
      <c r="H462">
        <v>-5.7654742148398102</v>
      </c>
      <c r="I462">
        <v>-13.051137854150401</v>
      </c>
      <c r="J462">
        <v>3.3453699171039402</v>
      </c>
      <c r="K462">
        <v>1229.83357717271</v>
      </c>
      <c r="L462">
        <v>1202.74905430986</v>
      </c>
      <c r="M462">
        <v>64.953577618957794</v>
      </c>
      <c r="N462">
        <v>0.81976060687297103</v>
      </c>
      <c r="O462">
        <v>34.387351778656097</v>
      </c>
      <c r="P462">
        <v>23.576212296691601</v>
      </c>
      <c r="Q462">
        <v>0.122778863192991</v>
      </c>
    </row>
    <row r="463" spans="1:17" x14ac:dyDescent="0.3">
      <c r="A463" t="s">
        <v>1045</v>
      </c>
      <c r="B463" t="s">
        <v>1046</v>
      </c>
      <c r="C463" t="str">
        <f>IFERROR(VLOOKUP(Table1[[#This Row],[Ticker]],[1]!Table2[[Symbol]:[Industry]],2,FALSE),"-")</f>
        <v>Financial Services</v>
      </c>
      <c r="D463" t="s">
        <v>24</v>
      </c>
      <c r="E463">
        <v>12455.474838992999</v>
      </c>
      <c r="F463">
        <v>113.11</v>
      </c>
      <c r="G463">
        <v>34.188652751151899</v>
      </c>
      <c r="H463">
        <v>7.0200186831910099</v>
      </c>
      <c r="I463">
        <v>-33.318713576137803</v>
      </c>
      <c r="J463">
        <v>6.9502857864539802</v>
      </c>
      <c r="K463">
        <v>115.824799789851</v>
      </c>
      <c r="L463">
        <v>116.53503656825001</v>
      </c>
      <c r="M463">
        <v>52.303897444942301</v>
      </c>
      <c r="N463">
        <v>2.0509531218235901</v>
      </c>
      <c r="O463">
        <v>34.824507116965698</v>
      </c>
      <c r="P463">
        <v>62.164874551971302</v>
      </c>
      <c r="Q463">
        <v>0.118667974880576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Row],[Ticker]],[1]!Table2[[Symbol]:[Industry]],2,FALSE),"-")</f>
        <v>Consumer Services</v>
      </c>
      <c r="D464" t="s">
        <v>518</v>
      </c>
      <c r="E464">
        <v>12434.949854459999</v>
      </c>
      <c r="F464">
        <v>800.1</v>
      </c>
      <c r="G464">
        <v>-37.520928196074102</v>
      </c>
      <c r="H464">
        <v>-6.6826543684431803</v>
      </c>
      <c r="I464">
        <v>-9.55274668213384</v>
      </c>
      <c r="J464">
        <v>-1.1334047885403</v>
      </c>
      <c r="K464">
        <v>827.05137333221296</v>
      </c>
      <c r="L464">
        <v>825.68171349352997</v>
      </c>
      <c r="M464">
        <v>38.218579459146902</v>
      </c>
      <c r="N464">
        <v>0.498695270321244</v>
      </c>
      <c r="O464">
        <v>28.102737157855199</v>
      </c>
      <c r="P464">
        <v>12.8570421045207</v>
      </c>
      <c r="Q464">
        <v>3.0803800770880001E-2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Row],[Ticker]],[1]!Table2[[Symbol]:[Industry]],2,FALSE),"-")</f>
        <v>Capital Goods</v>
      </c>
      <c r="D465" t="s">
        <v>46</v>
      </c>
      <c r="E465">
        <v>12353.1585790399</v>
      </c>
      <c r="F465">
        <v>672.05</v>
      </c>
      <c r="G465">
        <v>16.980192152652901</v>
      </c>
      <c r="H465">
        <v>-7.2981520051030104</v>
      </c>
      <c r="I465">
        <v>22.663753282924201</v>
      </c>
      <c r="J465">
        <v>-1.28865605692203</v>
      </c>
      <c r="K465">
        <v>665.90903559639298</v>
      </c>
      <c r="L465">
        <v>575.54061751451502</v>
      </c>
      <c r="M465">
        <v>40.311683284913201</v>
      </c>
      <c r="N465">
        <v>0.41919567340687403</v>
      </c>
      <c r="O465">
        <v>12.781787069414399</v>
      </c>
      <c r="P465">
        <v>50.011160714285701</v>
      </c>
      <c r="Q465">
        <v>6.9735896083044993E-2</v>
      </c>
    </row>
    <row r="466" spans="1:17" x14ac:dyDescent="0.3">
      <c r="A466" t="s">
        <v>1051</v>
      </c>
      <c r="B466" t="s">
        <v>1052</v>
      </c>
      <c r="C466" t="str">
        <f>IFERROR(VLOOKUP(Table1[[#This Row],[Ticker]],[1]!Table2[[Symbol]:[Industry]],2,FALSE),"-")</f>
        <v>Capital Goods</v>
      </c>
      <c r="D466" t="s">
        <v>83</v>
      </c>
      <c r="E466">
        <v>12341.557724889901</v>
      </c>
      <c r="F466">
        <v>597.65</v>
      </c>
      <c r="G466">
        <v>-36.085744529015798</v>
      </c>
      <c r="H466">
        <v>-3.4295107819652602</v>
      </c>
      <c r="I466">
        <v>-26.834956472124802</v>
      </c>
      <c r="J466">
        <v>0.54723327114120002</v>
      </c>
      <c r="K466">
        <v>616.63337558142302</v>
      </c>
      <c r="L466">
        <v>649.00509625117797</v>
      </c>
      <c r="M466">
        <v>52.413123534818602</v>
      </c>
      <c r="N466">
        <v>0.65074069142857205</v>
      </c>
      <c r="O466">
        <v>37.873337237513603</v>
      </c>
      <c r="P466">
        <v>18.5225582548339</v>
      </c>
      <c r="Q466">
        <v>3.909972026242E-2</v>
      </c>
    </row>
    <row r="467" spans="1:17" x14ac:dyDescent="0.3">
      <c r="A467" t="s">
        <v>1053</v>
      </c>
      <c r="B467" t="s">
        <v>1054</v>
      </c>
      <c r="C467" t="str">
        <f>IFERROR(VLOOKUP(Table1[[#This Row],[Ticker]],[1]!Table2[[Symbol]:[Industry]],2,FALSE),"-")</f>
        <v>Metals &amp; Mining</v>
      </c>
      <c r="D467" t="s">
        <v>1055</v>
      </c>
      <c r="E467">
        <v>12285.26594141</v>
      </c>
      <c r="F467">
        <v>1805.65</v>
      </c>
      <c r="G467">
        <v>135.370540191099</v>
      </c>
      <c r="H467">
        <v>29.761740398623601</v>
      </c>
      <c r="I467">
        <v>90.582501526452106</v>
      </c>
      <c r="J467">
        <v>10.261310683654401</v>
      </c>
      <c r="K467">
        <v>1459.1162906018401</v>
      </c>
      <c r="L467">
        <v>1123.9015110837699</v>
      </c>
      <c r="M467">
        <v>74.589464520719105</v>
      </c>
      <c r="N467">
        <v>0.79751771368928004</v>
      </c>
      <c r="O467">
        <v>6.0559909173981596</v>
      </c>
      <c r="P467">
        <v>161.36643265542401</v>
      </c>
      <c r="Q467">
        <v>0.234375007788312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Row],[Ticker]],[1]!Table2[[Symbol]:[Industry]],2,FALSE),"-")</f>
        <v>Financial Services</v>
      </c>
      <c r="D468" t="s">
        <v>24</v>
      </c>
      <c r="E468">
        <v>12093.690848512</v>
      </c>
      <c r="F468">
        <v>163.28</v>
      </c>
      <c r="G468">
        <v>-1.99369673248457</v>
      </c>
      <c r="H468">
        <v>-0.81746034229129805</v>
      </c>
      <c r="I468">
        <v>11.0382078682648</v>
      </c>
      <c r="J468">
        <v>-1.64291625372942</v>
      </c>
      <c r="K468">
        <v>160.563064447958</v>
      </c>
      <c r="L468">
        <v>150.458707646547</v>
      </c>
      <c r="M468">
        <v>47.369526958763601</v>
      </c>
      <c r="N468">
        <v>1.16341128462076</v>
      </c>
      <c r="O468">
        <v>8.2925036746692697</v>
      </c>
      <c r="P468">
        <v>36.0099958350687</v>
      </c>
      <c r="Q468">
        <v>-2.1173029277628E-2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Row],[Ticker]],[1]!Table2[[Symbol]:[Industry]],2,FALSE),"-")</f>
        <v>Information Technology</v>
      </c>
      <c r="D469" t="s">
        <v>304</v>
      </c>
      <c r="E469">
        <v>12033.99084423</v>
      </c>
      <c r="F469">
        <v>2225.5500000000002</v>
      </c>
      <c r="G469">
        <v>14.827048714803899</v>
      </c>
      <c r="H469">
        <v>-10.296373987225101</v>
      </c>
      <c r="I469">
        <v>7.0188932614690103</v>
      </c>
      <c r="J469">
        <v>-2.89049466685106</v>
      </c>
      <c r="K469">
        <v>2240.7504988437199</v>
      </c>
      <c r="L469">
        <v>2000.96061266521</v>
      </c>
      <c r="M469">
        <v>42.660200885221798</v>
      </c>
      <c r="N469">
        <v>0.33087823361632401</v>
      </c>
      <c r="O469">
        <v>23.468356136685198</v>
      </c>
      <c r="P469">
        <v>42.294044308046402</v>
      </c>
      <c r="Q469">
        <v>4.1214508113629998E-2</v>
      </c>
    </row>
    <row r="470" spans="1:17" x14ac:dyDescent="0.3">
      <c r="A470" t="s">
        <v>1060</v>
      </c>
      <c r="B470" t="s">
        <v>1061</v>
      </c>
      <c r="C470" t="str">
        <f>IFERROR(VLOOKUP(Table1[[#This Row],[Ticker]],[1]!Table2[[Symbol]:[Industry]],2,FALSE),"-")</f>
        <v>Power</v>
      </c>
      <c r="D470" t="s">
        <v>101</v>
      </c>
      <c r="E470">
        <v>12014.113323731</v>
      </c>
      <c r="F470">
        <v>17.53</v>
      </c>
      <c r="G470">
        <v>116.019131004936</v>
      </c>
      <c r="H470">
        <v>-4.4771016653512401</v>
      </c>
      <c r="I470">
        <v>-36.469475224883297</v>
      </c>
      <c r="J470">
        <v>-3.71819357075811</v>
      </c>
      <c r="K470">
        <v>18.813292462155299</v>
      </c>
      <c r="L470">
        <v>16.609803318649501</v>
      </c>
      <c r="M470">
        <v>35.981284669405198</v>
      </c>
      <c r="N470">
        <v>1.3296465974311</v>
      </c>
      <c r="O470">
        <v>36.908157444380997</v>
      </c>
      <c r="P470">
        <v>152.23021582733799</v>
      </c>
      <c r="Q470">
        <v>0.12239107493107</v>
      </c>
    </row>
    <row r="471" spans="1:17" x14ac:dyDescent="0.3">
      <c r="A471" t="s">
        <v>1062</v>
      </c>
      <c r="B471" t="s">
        <v>1063</v>
      </c>
      <c r="C471" t="str">
        <f>IFERROR(VLOOKUP(Table1[[#This Row],[Ticker]],[1]!Table2[[Symbol]:[Industry]],2,FALSE),"-")</f>
        <v>Automobile and Auto Components</v>
      </c>
      <c r="D471" t="s">
        <v>204</v>
      </c>
      <c r="E471">
        <v>12013.443315660001</v>
      </c>
      <c r="F471">
        <v>510.6</v>
      </c>
      <c r="G471">
        <v>47.166948460694698</v>
      </c>
      <c r="H471">
        <v>6.5657200825176298</v>
      </c>
      <c r="I471">
        <v>15.846532241215201</v>
      </c>
      <c r="J471">
        <v>2.6471801975036402</v>
      </c>
      <c r="K471">
        <v>478.87790964735098</v>
      </c>
      <c r="L471">
        <v>417.18668349786299</v>
      </c>
      <c r="M471">
        <v>57.587084080910202</v>
      </c>
      <c r="N471">
        <v>1.05282849428902</v>
      </c>
      <c r="O471">
        <v>4.9745397571484498</v>
      </c>
      <c r="P471">
        <v>75.343406593406598</v>
      </c>
      <c r="Q471">
        <v>0.145513332286998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Row],[Ticker]],[1]!Table2[[Symbol]:[Industry]],2,FALSE),"-")</f>
        <v>Services</v>
      </c>
      <c r="D472" t="s">
        <v>393</v>
      </c>
      <c r="E472">
        <v>11989.666517400001</v>
      </c>
      <c r="F472">
        <v>257.39999999999998</v>
      </c>
      <c r="G472">
        <v>133.79797636689199</v>
      </c>
      <c r="H472">
        <v>-5.2807112962198097</v>
      </c>
      <c r="I472">
        <v>-1.65537863715261</v>
      </c>
      <c r="J472">
        <v>-6.6230449835414902</v>
      </c>
      <c r="K472">
        <v>270.25991661701897</v>
      </c>
      <c r="L472">
        <v>220.39766960690801</v>
      </c>
      <c r="M472">
        <v>34.086959114977702</v>
      </c>
      <c r="N472">
        <v>0.73978682269340501</v>
      </c>
      <c r="O472">
        <v>49.2618492618492</v>
      </c>
      <c r="P472">
        <v>159.73763874873799</v>
      </c>
      <c r="Q472">
        <v>0.111333068184997</v>
      </c>
    </row>
    <row r="473" spans="1:17" x14ac:dyDescent="0.3">
      <c r="A473" t="s">
        <v>1066</v>
      </c>
      <c r="B473" t="s">
        <v>1067</v>
      </c>
      <c r="C473" t="str">
        <f>IFERROR(VLOOKUP(Table1[[#This Row],[Ticker]],[1]!Table2[[Symbol]:[Industry]],2,FALSE),"-")</f>
        <v>Construction</v>
      </c>
      <c r="D473" t="s">
        <v>46</v>
      </c>
      <c r="E473">
        <v>11953.442393175001</v>
      </c>
      <c r="F473">
        <v>465.95</v>
      </c>
      <c r="G473">
        <v>5.6009643026753997</v>
      </c>
      <c r="H473">
        <v>-9.9514397382818895</v>
      </c>
      <c r="I473">
        <v>-2.87317264046531</v>
      </c>
      <c r="J473">
        <v>-2.7028578617417902</v>
      </c>
      <c r="K473">
        <v>489.66124828255403</v>
      </c>
      <c r="L473">
        <v>436.654310536325</v>
      </c>
      <c r="M473">
        <v>20.713847206433201</v>
      </c>
      <c r="N473">
        <v>0.22185062659569699</v>
      </c>
      <c r="O473">
        <v>23.3608756304324</v>
      </c>
      <c r="P473">
        <v>50.257981296355901</v>
      </c>
      <c r="Q473">
        <v>3.2031372277422997E-2</v>
      </c>
    </row>
    <row r="474" spans="1:17" x14ac:dyDescent="0.3">
      <c r="A474" t="s">
        <v>1068</v>
      </c>
      <c r="B474" t="s">
        <v>1069</v>
      </c>
      <c r="C474" t="str">
        <f>IFERROR(VLOOKUP(Table1[[#This Row],[Ticker]],[1]!Table2[[Symbol]:[Industry]],2,FALSE),"-")</f>
        <v>Construction Materials</v>
      </c>
      <c r="D474" t="s">
        <v>83</v>
      </c>
      <c r="E474">
        <v>11930.801290964901</v>
      </c>
      <c r="F474">
        <v>334.05</v>
      </c>
      <c r="G474">
        <v>-30.833856413440099</v>
      </c>
      <c r="H474">
        <v>-7.0847175102061897</v>
      </c>
      <c r="I474">
        <v>-16.137277402537599</v>
      </c>
      <c r="J474">
        <v>-1.7619708319690801</v>
      </c>
      <c r="K474">
        <v>342.94782315702003</v>
      </c>
      <c r="L474">
        <v>342.53293500721298</v>
      </c>
      <c r="M474">
        <v>40.647395924089402</v>
      </c>
      <c r="N474">
        <v>1.1695506817315</v>
      </c>
      <c r="O474">
        <v>19.1438407424038</v>
      </c>
      <c r="P474">
        <v>14.675592173017501</v>
      </c>
      <c r="Q474">
        <v>-0.112036083428458</v>
      </c>
    </row>
    <row r="475" spans="1:17" x14ac:dyDescent="0.3">
      <c r="A475" t="s">
        <v>1070</v>
      </c>
      <c r="B475" t="s">
        <v>1071</v>
      </c>
      <c r="C475" t="str">
        <f>IFERROR(VLOOKUP(Table1[[#This Row],[Ticker]],[1]!Table2[[Symbol]:[Industry]],2,FALSE),"-")</f>
        <v>Capital Goods</v>
      </c>
      <c r="D475" t="s">
        <v>270</v>
      </c>
      <c r="E475">
        <v>11867.27035312</v>
      </c>
      <c r="F475">
        <v>1783.6</v>
      </c>
      <c r="G475">
        <v>45.095468587336597</v>
      </c>
      <c r="H475">
        <v>4.2153773054552701</v>
      </c>
      <c r="I475">
        <v>50.484759783896102</v>
      </c>
      <c r="J475">
        <v>-2.1983084561364099</v>
      </c>
      <c r="K475">
        <v>1707.1599229624701</v>
      </c>
      <c r="L475">
        <v>1389.71337524655</v>
      </c>
      <c r="M475">
        <v>45.990608928856098</v>
      </c>
      <c r="N475">
        <v>1.06549442348021</v>
      </c>
      <c r="O475">
        <v>10.461986992599201</v>
      </c>
      <c r="P475">
        <v>111.904479030533</v>
      </c>
      <c r="Q475">
        <v>0.13775605403862701</v>
      </c>
    </row>
    <row r="476" spans="1:17" x14ac:dyDescent="0.3">
      <c r="A476" t="s">
        <v>1072</v>
      </c>
      <c r="B476" t="s">
        <v>1073</v>
      </c>
      <c r="C476" t="str">
        <f>IFERROR(VLOOKUP(Table1[[#This Row],[Ticker]],[1]!Table2[[Symbol]:[Industry]],2,FALSE),"-")</f>
        <v>Metals &amp; Mining</v>
      </c>
      <c r="D476" t="s">
        <v>111</v>
      </c>
      <c r="E476">
        <v>11719.89</v>
      </c>
      <c r="F476">
        <v>368.55</v>
      </c>
      <c r="G476">
        <v>91.787241364374694</v>
      </c>
      <c r="H476">
        <v>-13.722072854845401</v>
      </c>
      <c r="I476">
        <v>-26.108162383583998</v>
      </c>
      <c r="J476">
        <v>-4.9283791764420997</v>
      </c>
      <c r="K476">
        <v>396.12491685436902</v>
      </c>
      <c r="L476">
        <v>375.09285846098601</v>
      </c>
      <c r="M476">
        <v>28.2732872281839</v>
      </c>
      <c r="N476">
        <v>0.61819177016359395</v>
      </c>
      <c r="O476">
        <v>37.294803961470599</v>
      </c>
      <c r="P476">
        <v>118.529498962348</v>
      </c>
      <c r="Q476">
        <v>0.15121618171201601</v>
      </c>
    </row>
    <row r="477" spans="1:17" x14ac:dyDescent="0.3">
      <c r="A477" t="s">
        <v>1074</v>
      </c>
      <c r="B477" t="s">
        <v>1075</v>
      </c>
      <c r="C477" t="str">
        <f>IFERROR(VLOOKUP(Table1[[#This Row],[Ticker]],[1]!Table2[[Symbol]:[Industry]],2,FALSE),"-")</f>
        <v>Chemicals</v>
      </c>
      <c r="D477" t="s">
        <v>533</v>
      </c>
      <c r="E477">
        <v>11673.702543109999</v>
      </c>
      <c r="F477">
        <v>880.7</v>
      </c>
      <c r="G477">
        <v>-41.083866704532497</v>
      </c>
      <c r="H477">
        <v>-4.4957041534340298</v>
      </c>
      <c r="I477">
        <v>-10.205082969599101</v>
      </c>
      <c r="J477">
        <v>-0.36288161959994503</v>
      </c>
      <c r="K477">
        <v>878.99859657480602</v>
      </c>
      <c r="L477">
        <v>874.03106191915595</v>
      </c>
      <c r="M477">
        <v>44.753450864051302</v>
      </c>
      <c r="N477">
        <v>0.57552348021370903</v>
      </c>
      <c r="O477">
        <v>23.9922788690813</v>
      </c>
      <c r="P477">
        <v>15.645722539557401</v>
      </c>
      <c r="Q477">
        <v>-2.4780031029735999E-2</v>
      </c>
    </row>
    <row r="478" spans="1:17" x14ac:dyDescent="0.3">
      <c r="A478" t="s">
        <v>1076</v>
      </c>
      <c r="B478" t="s">
        <v>1077</v>
      </c>
      <c r="C478" t="str">
        <f>IFERROR(VLOOKUP(Table1[[#This Row],[Ticker]],[1]!Table2[[Symbol]:[Industry]],2,FALSE),"-")</f>
        <v>Services</v>
      </c>
      <c r="D478" t="s">
        <v>804</v>
      </c>
      <c r="E478">
        <v>11650.430331194901</v>
      </c>
      <c r="F478">
        <v>2481.4499999999998</v>
      </c>
      <c r="G478">
        <v>16.283298941429699</v>
      </c>
      <c r="H478">
        <v>1.53291906778751</v>
      </c>
      <c r="I478">
        <v>-11.663399634753301</v>
      </c>
      <c r="J478">
        <v>5.8309899076744198</v>
      </c>
      <c r="K478">
        <v>2425.5618044488101</v>
      </c>
      <c r="L478">
        <v>2316.48063625342</v>
      </c>
      <c r="M478">
        <v>56.371439979166801</v>
      </c>
      <c r="N478">
        <v>0.89266907424061703</v>
      </c>
      <c r="O478">
        <v>13.9656249370327</v>
      </c>
      <c r="P478">
        <v>56.855246523388097</v>
      </c>
      <c r="Q478">
        <v>4.8587081487174E-2</v>
      </c>
    </row>
    <row r="479" spans="1:17" x14ac:dyDescent="0.3">
      <c r="A479" t="s">
        <v>1078</v>
      </c>
      <c r="B479" t="s">
        <v>1079</v>
      </c>
      <c r="C479" t="str">
        <f>IFERROR(VLOOKUP(Table1[[#This Row],[Ticker]],[1]!Table2[[Symbol]:[Industry]],2,FALSE),"-")</f>
        <v>Information Technology</v>
      </c>
      <c r="D479" t="s">
        <v>21</v>
      </c>
      <c r="E479">
        <v>11611.16401896</v>
      </c>
      <c r="F479">
        <v>776.4</v>
      </c>
      <c r="G479">
        <v>-40.078238475521196</v>
      </c>
      <c r="H479">
        <v>-5.6657630924261397</v>
      </c>
      <c r="I479">
        <v>-19.652822638433602</v>
      </c>
      <c r="J479">
        <v>-2.39384653284427</v>
      </c>
      <c r="K479">
        <v>816.754814045751</v>
      </c>
      <c r="L479">
        <v>839.69236358152898</v>
      </c>
      <c r="M479">
        <v>23.594490845829501</v>
      </c>
      <c r="N479">
        <v>0.41296587616305602</v>
      </c>
      <c r="O479">
        <v>24.9356002060793</v>
      </c>
      <c r="P479">
        <v>4.7773279352226696</v>
      </c>
      <c r="Q479">
        <v>-0.152612521243712</v>
      </c>
    </row>
    <row r="480" spans="1:17" hidden="1" x14ac:dyDescent="0.3">
      <c r="A480" t="s">
        <v>1080</v>
      </c>
      <c r="B480" t="s">
        <v>1081</v>
      </c>
      <c r="C480" t="str">
        <f>IFERROR(VLOOKUP(Table1[[#This Row],[Ticker]],[1]!Table2[[Symbol]:[Industry]],2,FALSE),"-")</f>
        <v>Capital Goods</v>
      </c>
      <c r="D480" t="s">
        <v>1082</v>
      </c>
      <c r="E480">
        <v>11600.860193889999</v>
      </c>
      <c r="F480">
        <v>1231.45</v>
      </c>
      <c r="G480">
        <v>-4.6523915789327503</v>
      </c>
      <c r="H480">
        <v>-3.3118756015214599</v>
      </c>
      <c r="I480">
        <v>10.4824020887073</v>
      </c>
      <c r="J480">
        <v>-0.20818159749585199</v>
      </c>
      <c r="K480">
        <v>1195.2606608404401</v>
      </c>
      <c r="M480">
        <v>45.478415966156099</v>
      </c>
      <c r="N480">
        <v>0.71228516231537098</v>
      </c>
      <c r="O480">
        <v>5.5625482155182899</v>
      </c>
      <c r="P480">
        <v>51.432611903590697</v>
      </c>
    </row>
    <row r="481" spans="1:17" hidden="1" x14ac:dyDescent="0.3">
      <c r="A481" t="s">
        <v>1083</v>
      </c>
      <c r="B481" t="s">
        <v>1084</v>
      </c>
      <c r="C481" t="str">
        <f>IFERROR(VLOOKUP(Table1[[#This Row],[Ticker]],[1]!Table2[[Symbol]:[Industry]],2,FALSE),"-")</f>
        <v>-</v>
      </c>
      <c r="D481" t="s">
        <v>89</v>
      </c>
      <c r="E481">
        <v>11516.9498752</v>
      </c>
      <c r="F481">
        <v>93.55</v>
      </c>
      <c r="G481">
        <v>-41.571309809801697</v>
      </c>
      <c r="H481">
        <v>-2.0831528884237498</v>
      </c>
      <c r="I481">
        <v>-15.394188665799</v>
      </c>
      <c r="J481">
        <v>1.01417081317756</v>
      </c>
      <c r="K481">
        <v>95.564413227761406</v>
      </c>
      <c r="L481">
        <v>99.1701519518803</v>
      </c>
      <c r="M481">
        <v>13.715137464591701</v>
      </c>
      <c r="N481">
        <v>1.31417664932724</v>
      </c>
      <c r="O481">
        <v>22.715125601282701</v>
      </c>
      <c r="P481">
        <v>2.9152915291529</v>
      </c>
    </row>
    <row r="482" spans="1:17" hidden="1" x14ac:dyDescent="0.3">
      <c r="A482" t="s">
        <v>1085</v>
      </c>
      <c r="B482" t="s">
        <v>1086</v>
      </c>
      <c r="C482" t="str">
        <f>IFERROR(VLOOKUP(Table1[[#This Row],[Ticker]],[1]!Table2[[Symbol]:[Industry]],2,FALSE),"-")</f>
        <v>-</v>
      </c>
      <c r="D482" t="s">
        <v>347</v>
      </c>
      <c r="E482">
        <v>11436.173665</v>
      </c>
      <c r="F482">
        <v>1658.45</v>
      </c>
      <c r="G482">
        <v>66.628430549472</v>
      </c>
      <c r="H482">
        <v>46.517164410199499</v>
      </c>
      <c r="I482">
        <v>69.384041432969596</v>
      </c>
      <c r="J482">
        <v>34.374997845445698</v>
      </c>
      <c r="K482">
        <v>1199.8876239358301</v>
      </c>
      <c r="L482">
        <v>1033.6948515476799</v>
      </c>
      <c r="M482">
        <v>91.743853486065902</v>
      </c>
      <c r="N482">
        <v>3.4072048449543302</v>
      </c>
      <c r="O482">
        <v>5.4448430763664701</v>
      </c>
      <c r="P482">
        <v>102.25</v>
      </c>
      <c r="Q482">
        <v>5.0332279899584997E-2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Row],[Ticker]],[1]!Table2[[Symbol]:[Industry]],2,FALSE),"-")</f>
        <v>Healthcare</v>
      </c>
      <c r="D483" t="s">
        <v>54</v>
      </c>
      <c r="E483">
        <v>11406.315101759999</v>
      </c>
      <c r="F483">
        <v>1500.6</v>
      </c>
      <c r="G483">
        <v>24.765962542637599</v>
      </c>
      <c r="H483">
        <v>3.5829118162850602</v>
      </c>
      <c r="I483">
        <v>-6.8421287186039201</v>
      </c>
      <c r="J483">
        <v>-4.8391800842625798</v>
      </c>
      <c r="K483">
        <v>1473.5359234175801</v>
      </c>
      <c r="L483">
        <v>1327.4105738483399</v>
      </c>
      <c r="M483">
        <v>42.872941126913403</v>
      </c>
      <c r="N483">
        <v>1.232940624152</v>
      </c>
      <c r="O483">
        <v>10.2892176462748</v>
      </c>
      <c r="P483">
        <v>57.295597484276698</v>
      </c>
      <c r="Q483">
        <v>5.2195355329823001E-2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Row],[Ticker]],[1]!Table2[[Symbol]:[Industry]],2,FALSE),"-")</f>
        <v>Construction Materials</v>
      </c>
      <c r="D484" t="s">
        <v>83</v>
      </c>
      <c r="E484">
        <v>11373.227276699999</v>
      </c>
      <c r="F484">
        <v>367</v>
      </c>
      <c r="G484">
        <v>36.039247038281502</v>
      </c>
      <c r="H484">
        <v>33.332251115449402</v>
      </c>
      <c r="I484">
        <v>36.5954584842721</v>
      </c>
      <c r="J484">
        <v>3.6229869164498099</v>
      </c>
      <c r="K484">
        <v>306.73527741011401</v>
      </c>
      <c r="L484">
        <v>253.656452314988</v>
      </c>
      <c r="M484">
        <v>64.347146525905501</v>
      </c>
      <c r="N484">
        <v>0.646525445422096</v>
      </c>
      <c r="O484">
        <v>4.9046321525885599</v>
      </c>
      <c r="P484">
        <v>112.69197334106001</v>
      </c>
      <c r="Q484">
        <v>7.4169819113722002E-2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Row],[Ticker]],[1]!Table2[[Symbol]:[Industry]],2,FALSE),"-")</f>
        <v>Consumer Durables</v>
      </c>
      <c r="D485" t="s">
        <v>469</v>
      </c>
      <c r="E485">
        <v>11276.816334659999</v>
      </c>
      <c r="F485">
        <v>2307.9499999999998</v>
      </c>
      <c r="G485">
        <v>20.3389334747493</v>
      </c>
      <c r="H485">
        <v>7.77880713519908</v>
      </c>
      <c r="I485">
        <v>-1.3544918965958199</v>
      </c>
      <c r="J485">
        <v>11.5975156803198</v>
      </c>
      <c r="K485">
        <v>2105.4800019828399</v>
      </c>
      <c r="L485">
        <v>1965.1299915561401</v>
      </c>
      <c r="M485">
        <v>71.581648325288199</v>
      </c>
      <c r="N485">
        <v>2.6832535912045499</v>
      </c>
      <c r="O485">
        <v>2.4718906388786701</v>
      </c>
      <c r="P485">
        <v>55.921497094987103</v>
      </c>
      <c r="Q485">
        <v>0.209307883956421</v>
      </c>
    </row>
    <row r="486" spans="1:17" hidden="1" x14ac:dyDescent="0.3">
      <c r="A486" t="s">
        <v>1093</v>
      </c>
      <c r="B486" t="s">
        <v>1094</v>
      </c>
      <c r="C486" t="str">
        <f>IFERROR(VLOOKUP(Table1[[#This Row],[Ticker]],[1]!Table2[[Symbol]:[Industry]],2,FALSE),"-")</f>
        <v>-</v>
      </c>
      <c r="D486" t="s">
        <v>347</v>
      </c>
      <c r="E486">
        <v>11274.392121519901</v>
      </c>
      <c r="F486">
        <v>978.4</v>
      </c>
      <c r="G486">
        <v>-35.612475826340003</v>
      </c>
      <c r="H486">
        <v>-11.770743883233999</v>
      </c>
      <c r="I486">
        <v>-15.6628015800709</v>
      </c>
      <c r="J486">
        <v>-1.6478551704934199</v>
      </c>
      <c r="K486">
        <v>1004.61243628828</v>
      </c>
      <c r="L486">
        <v>1003.1532379717</v>
      </c>
      <c r="M486">
        <v>42.464593947071997</v>
      </c>
      <c r="N486">
        <v>0.74139138939190596</v>
      </c>
      <c r="O486">
        <v>17.3344235486508</v>
      </c>
      <c r="P486">
        <v>19.295250868743501</v>
      </c>
      <c r="Q486">
        <v>-2.6138269421061001E-2</v>
      </c>
    </row>
    <row r="487" spans="1:17" x14ac:dyDescent="0.3">
      <c r="A487" t="s">
        <v>1095</v>
      </c>
      <c r="B487" t="s">
        <v>1096</v>
      </c>
      <c r="C487" t="str">
        <f>IFERROR(VLOOKUP(Table1[[#This Row],[Ticker]],[1]!Table2[[Symbol]:[Industry]],2,FALSE),"-")</f>
        <v>Automobile and Auto Components</v>
      </c>
      <c r="D487" t="s">
        <v>396</v>
      </c>
      <c r="E487">
        <v>11262.519115560001</v>
      </c>
      <c r="F487">
        <v>2784.3</v>
      </c>
      <c r="G487">
        <v>-8.2429567384712996</v>
      </c>
      <c r="H487">
        <v>-0.70254399289759095</v>
      </c>
      <c r="I487">
        <v>-12.440467330132799</v>
      </c>
      <c r="J487">
        <v>1.94598966360342</v>
      </c>
      <c r="K487">
        <v>2613.68756667453</v>
      </c>
      <c r="L487">
        <v>2474.4740955357202</v>
      </c>
      <c r="M487">
        <v>63.1355079393647</v>
      </c>
      <c r="N487">
        <v>0.97335926015679897</v>
      </c>
      <c r="O487">
        <v>7.6913407319613301</v>
      </c>
      <c r="P487">
        <v>35.400102122693099</v>
      </c>
      <c r="Q487">
        <v>7.2298200655037004E-2</v>
      </c>
    </row>
    <row r="488" spans="1:17" x14ac:dyDescent="0.3">
      <c r="A488" t="s">
        <v>1097</v>
      </c>
      <c r="B488" t="s">
        <v>1098</v>
      </c>
      <c r="C488" t="str">
        <f>IFERROR(VLOOKUP(Table1[[#This Row],[Ticker]],[1]!Table2[[Symbol]:[Industry]],2,FALSE),"-")</f>
        <v>Consumer Durables</v>
      </c>
      <c r="D488" t="s">
        <v>133</v>
      </c>
      <c r="E488">
        <v>11261.88185935</v>
      </c>
      <c r="F488">
        <v>430.45</v>
      </c>
      <c r="G488">
        <v>133.49009227829899</v>
      </c>
      <c r="H488">
        <v>13.509112697160999</v>
      </c>
      <c r="I488">
        <v>103.22861774729</v>
      </c>
      <c r="J488">
        <v>-0.12737891771385401</v>
      </c>
      <c r="K488">
        <v>363.34192946982398</v>
      </c>
      <c r="L488">
        <v>260.76705908732401</v>
      </c>
      <c r="M488">
        <v>57.306392134605296</v>
      </c>
      <c r="N488">
        <v>0.496871598475147</v>
      </c>
      <c r="O488">
        <v>8.9325124869322696</v>
      </c>
      <c r="P488">
        <v>193.41194914965399</v>
      </c>
      <c r="Q488">
        <v>0.25658240058544202</v>
      </c>
    </row>
    <row r="489" spans="1:17" hidden="1" x14ac:dyDescent="0.3">
      <c r="A489" t="s">
        <v>1099</v>
      </c>
      <c r="B489" t="s">
        <v>1100</v>
      </c>
      <c r="C489" t="str">
        <f>IFERROR(VLOOKUP(Table1[[#This Row],[Ticker]],[1]!Table2[[Symbol]:[Industry]],2,FALSE),"-")</f>
        <v>-</v>
      </c>
      <c r="D489" t="s">
        <v>133</v>
      </c>
      <c r="E489">
        <v>11238.917128999999</v>
      </c>
      <c r="F489">
        <v>370</v>
      </c>
      <c r="G489">
        <v>63.461358898749999</v>
      </c>
      <c r="H489">
        <v>0.93297339407568203</v>
      </c>
      <c r="I489">
        <v>7.0463825279206</v>
      </c>
      <c r="J489">
        <v>5.6154890663861901</v>
      </c>
      <c r="K489">
        <v>343.94810828267498</v>
      </c>
      <c r="L489">
        <v>283.84287758435698</v>
      </c>
      <c r="M489">
        <v>53.610618993699802</v>
      </c>
      <c r="N489">
        <v>1.5982605039958</v>
      </c>
      <c r="O489">
        <v>5.13513513513512</v>
      </c>
      <c r="P489">
        <v>101.854882705946</v>
      </c>
      <c r="Q489">
        <v>0.17057952815835101</v>
      </c>
    </row>
    <row r="490" spans="1:17" x14ac:dyDescent="0.3">
      <c r="A490" t="s">
        <v>1101</v>
      </c>
      <c r="B490" t="s">
        <v>1102</v>
      </c>
      <c r="C490" t="str">
        <f>IFERROR(VLOOKUP(Table1[[#This Row],[Ticker]],[1]!Table2[[Symbol]:[Industry]],2,FALSE),"-")</f>
        <v>Chemicals</v>
      </c>
      <c r="D490" t="s">
        <v>380</v>
      </c>
      <c r="E490">
        <v>11215.819073000001</v>
      </c>
      <c r="F490">
        <v>203.3</v>
      </c>
      <c r="G490">
        <v>53.514298482508998</v>
      </c>
      <c r="H490">
        <v>-15.0928607710129</v>
      </c>
      <c r="I490">
        <v>13.898218152219</v>
      </c>
      <c r="J490">
        <v>-4.5966483119752599</v>
      </c>
      <c r="K490">
        <v>197.5558634345</v>
      </c>
      <c r="L490">
        <v>163.34960908828501</v>
      </c>
      <c r="M490">
        <v>43.916481580254903</v>
      </c>
      <c r="N490">
        <v>0.41394898271952302</v>
      </c>
      <c r="O490">
        <v>20.511559272011802</v>
      </c>
      <c r="P490">
        <v>93.159144893111602</v>
      </c>
      <c r="Q490">
        <v>9.8255027327953007E-2</v>
      </c>
    </row>
    <row r="491" spans="1:17" x14ac:dyDescent="0.3">
      <c r="A491" t="s">
        <v>1103</v>
      </c>
      <c r="B491" t="s">
        <v>1104</v>
      </c>
      <c r="C491" t="str">
        <f>IFERROR(VLOOKUP(Table1[[#This Row],[Ticker]],[1]!Table2[[Symbol]:[Industry]],2,FALSE),"-")</f>
        <v>Healthcare</v>
      </c>
      <c r="D491" t="s">
        <v>54</v>
      </c>
      <c r="E491">
        <v>11206.472341119999</v>
      </c>
      <c r="F491">
        <v>914.6</v>
      </c>
      <c r="G491">
        <v>17.231344919932798</v>
      </c>
      <c r="H491">
        <v>2.9815271762563098</v>
      </c>
      <c r="I491">
        <v>-6.8615841591203397</v>
      </c>
      <c r="J491">
        <v>5.9838344369837797</v>
      </c>
      <c r="K491">
        <v>869.20460199573995</v>
      </c>
      <c r="L491">
        <v>784.599623863582</v>
      </c>
      <c r="M491">
        <v>59.247061633425602</v>
      </c>
      <c r="N491">
        <v>1.8271796188024001</v>
      </c>
      <c r="O491">
        <v>6.2759676361250696</v>
      </c>
      <c r="P491">
        <v>53.4563758389261</v>
      </c>
      <c r="Q491">
        <v>-1.5176319607190999E-2</v>
      </c>
    </row>
    <row r="492" spans="1:17" x14ac:dyDescent="0.3">
      <c r="A492" t="s">
        <v>1105</v>
      </c>
      <c r="B492" t="s">
        <v>1106</v>
      </c>
      <c r="C492" t="str">
        <f>IFERROR(VLOOKUP(Table1[[#This Row],[Ticker]],[1]!Table2[[Symbol]:[Industry]],2,FALSE),"-")</f>
        <v>Chemicals</v>
      </c>
      <c r="D492" t="s">
        <v>533</v>
      </c>
      <c r="E492">
        <v>11193.8010743</v>
      </c>
      <c r="F492">
        <v>708.5</v>
      </c>
      <c r="G492">
        <v>39.489118494121598</v>
      </c>
      <c r="H492">
        <v>22.931022125751198</v>
      </c>
      <c r="I492">
        <v>52.517826124815997</v>
      </c>
      <c r="J492">
        <v>9.2038857236236797</v>
      </c>
      <c r="K492">
        <v>574.50889610723004</v>
      </c>
      <c r="L492">
        <v>513.58696332313002</v>
      </c>
      <c r="M492">
        <v>77.822762689885906</v>
      </c>
      <c r="N492">
        <v>1.8683396376303101</v>
      </c>
      <c r="O492">
        <v>1.1997177134791699</v>
      </c>
      <c r="P492">
        <v>74.442939800566293</v>
      </c>
      <c r="Q492">
        <v>-2.6163553881141E-2</v>
      </c>
    </row>
    <row r="493" spans="1:17" x14ac:dyDescent="0.3">
      <c r="A493" t="s">
        <v>1107</v>
      </c>
      <c r="B493" t="s">
        <v>1108</v>
      </c>
      <c r="C493" t="str">
        <f>IFERROR(VLOOKUP(Table1[[#This Row],[Ticker]],[1]!Table2[[Symbol]:[Industry]],2,FALSE),"-")</f>
        <v>Realty</v>
      </c>
      <c r="D493" t="s">
        <v>141</v>
      </c>
      <c r="E493">
        <v>11136.549254559999</v>
      </c>
      <c r="F493">
        <v>469.6</v>
      </c>
      <c r="G493">
        <v>317.44302857756702</v>
      </c>
      <c r="H493">
        <v>-3.8123148585495699</v>
      </c>
      <c r="I493">
        <v>89.246165676776698</v>
      </c>
      <c r="J493">
        <v>7.6390207107547301</v>
      </c>
      <c r="K493">
        <v>445.27353230907698</v>
      </c>
      <c r="L493">
        <v>323.01076531391402</v>
      </c>
      <c r="M493">
        <v>51.980310131201797</v>
      </c>
      <c r="N493">
        <v>0.64697786059505002</v>
      </c>
      <c r="O493">
        <v>21.294718909710301</v>
      </c>
      <c r="P493">
        <v>398.24933687002601</v>
      </c>
      <c r="Q493">
        <v>0.13453660407343099</v>
      </c>
    </row>
    <row r="494" spans="1:17" x14ac:dyDescent="0.3">
      <c r="A494" t="s">
        <v>1109</v>
      </c>
      <c r="B494" t="s">
        <v>1110</v>
      </c>
      <c r="C494" t="str">
        <f>IFERROR(VLOOKUP(Table1[[#This Row],[Ticker]],[1]!Table2[[Symbol]:[Industry]],2,FALSE),"-")</f>
        <v>Services</v>
      </c>
      <c r="D494" t="s">
        <v>75</v>
      </c>
      <c r="E494">
        <v>11135.071447030001</v>
      </c>
      <c r="F494">
        <v>230.33</v>
      </c>
      <c r="G494">
        <v>66.394965216386694</v>
      </c>
      <c r="H494">
        <v>2.2082037414629401</v>
      </c>
      <c r="I494">
        <v>16.9165724332431</v>
      </c>
      <c r="J494">
        <v>2.3023000524780501</v>
      </c>
      <c r="K494">
        <v>216.744259967326</v>
      </c>
      <c r="L494">
        <v>188.701337236348</v>
      </c>
      <c r="M494">
        <v>59.553755698624201</v>
      </c>
      <c r="N494">
        <v>1.09141502353495</v>
      </c>
      <c r="O494">
        <v>5.6484174879520603</v>
      </c>
      <c r="P494">
        <v>99.333621808740801</v>
      </c>
      <c r="Q494">
        <v>8.8946700722021002E-2</v>
      </c>
    </row>
    <row r="495" spans="1:17" hidden="1" x14ac:dyDescent="0.3">
      <c r="A495" t="s">
        <v>1111</v>
      </c>
      <c r="B495" t="s">
        <v>1112</v>
      </c>
      <c r="C495" t="str">
        <f>IFERROR(VLOOKUP(Table1[[#This Row],[Ticker]],[1]!Table2[[Symbol]:[Industry]],2,FALSE),"-")</f>
        <v>-</v>
      </c>
      <c r="D495" t="s">
        <v>63</v>
      </c>
      <c r="E495">
        <v>11073.659991349999</v>
      </c>
      <c r="F495">
        <v>8404.25</v>
      </c>
      <c r="G495">
        <v>179.97079237430299</v>
      </c>
      <c r="H495">
        <v>-1.6720668190211601</v>
      </c>
      <c r="I495">
        <v>91.224636696461104</v>
      </c>
      <c r="J495">
        <v>-7.0549623088096798</v>
      </c>
      <c r="K495">
        <v>8580.6540265016592</v>
      </c>
      <c r="L495">
        <v>6838.2845311227202</v>
      </c>
      <c r="M495">
        <v>43.885986099076497</v>
      </c>
      <c r="N495">
        <v>2.1075337645673402</v>
      </c>
      <c r="O495">
        <v>22.293482464229399</v>
      </c>
      <c r="P495">
        <v>213.00162008156201</v>
      </c>
      <c r="Q495">
        <v>0.15926356784840801</v>
      </c>
    </row>
    <row r="496" spans="1:17" x14ac:dyDescent="0.3">
      <c r="A496" t="s">
        <v>1113</v>
      </c>
      <c r="B496" t="s">
        <v>1114</v>
      </c>
      <c r="C496" t="str">
        <f>IFERROR(VLOOKUP(Table1[[#This Row],[Ticker]],[1]!Table2[[Symbol]:[Industry]],2,FALSE),"-")</f>
        <v>Consumer Services</v>
      </c>
      <c r="D496" t="s">
        <v>877</v>
      </c>
      <c r="E496">
        <v>11049.862607208001</v>
      </c>
      <c r="F496">
        <v>80.02</v>
      </c>
      <c r="G496">
        <v>22.037395845118699</v>
      </c>
      <c r="H496">
        <v>-4.31013949041035</v>
      </c>
      <c r="I496">
        <v>-20.153857638538302</v>
      </c>
      <c r="J496">
        <v>1.41679848853251</v>
      </c>
      <c r="K496">
        <v>77.223644477938095</v>
      </c>
      <c r="L496">
        <v>72.748662589387706</v>
      </c>
      <c r="M496">
        <v>62.781540153163803</v>
      </c>
      <c r="N496">
        <v>0.73936473861312701</v>
      </c>
      <c r="O496">
        <v>18.532866783304101</v>
      </c>
      <c r="P496">
        <v>75.675082327113003</v>
      </c>
      <c r="Q496">
        <v>3.1476805498365998E-2</v>
      </c>
    </row>
    <row r="497" spans="1:17" x14ac:dyDescent="0.3">
      <c r="A497" t="s">
        <v>1115</v>
      </c>
      <c r="B497" t="s">
        <v>1116</v>
      </c>
      <c r="C497" t="str">
        <f>IFERROR(VLOOKUP(Table1[[#This Row],[Ticker]],[1]!Table2[[Symbol]:[Industry]],2,FALSE),"-")</f>
        <v>Consumer Services</v>
      </c>
      <c r="D497" t="s">
        <v>127</v>
      </c>
      <c r="E497">
        <v>10985.078427349999</v>
      </c>
      <c r="F497">
        <v>1291.75</v>
      </c>
      <c r="G497">
        <v>41.257896847977896</v>
      </c>
      <c r="H497">
        <v>22.2316527193667</v>
      </c>
      <c r="I497">
        <v>39.232219119044103</v>
      </c>
      <c r="J497">
        <v>4.0614265877060598</v>
      </c>
      <c r="K497">
        <v>1115.82567359928</v>
      </c>
      <c r="L497">
        <v>947.82851075833105</v>
      </c>
      <c r="M497">
        <v>69.283957919530195</v>
      </c>
      <c r="N497">
        <v>0.66646911515146301</v>
      </c>
      <c r="O497">
        <v>2.9069092316624801</v>
      </c>
      <c r="P497">
        <v>86.386263617343602</v>
      </c>
      <c r="Q497">
        <v>1.6298746106812E-2</v>
      </c>
    </row>
    <row r="498" spans="1:17" hidden="1" x14ac:dyDescent="0.3">
      <c r="A498" t="s">
        <v>1117</v>
      </c>
      <c r="B498" t="s">
        <v>1118</v>
      </c>
      <c r="C498" t="str">
        <f>IFERROR(VLOOKUP(Table1[[#This Row],[Ticker]],[1]!Table2[[Symbol]:[Industry]],2,FALSE),"-")</f>
        <v>Capital Goods</v>
      </c>
      <c r="D498" t="s">
        <v>1119</v>
      </c>
      <c r="E498">
        <v>10951.0700925</v>
      </c>
      <c r="F498">
        <v>1206.55</v>
      </c>
      <c r="G498">
        <v>4.2453555126518401</v>
      </c>
      <c r="H498">
        <v>-14.361378946687999</v>
      </c>
      <c r="I498">
        <v>6.9285203381042804</v>
      </c>
      <c r="J498">
        <v>-1.57157360449074</v>
      </c>
      <c r="K498">
        <v>1298.4667132731599</v>
      </c>
      <c r="M498">
        <v>33.431780142864397</v>
      </c>
      <c r="N498">
        <v>0.66312450657400301</v>
      </c>
      <c r="O498">
        <v>24.8932907877833</v>
      </c>
      <c r="P498">
        <v>50.527103736510497</v>
      </c>
    </row>
    <row r="499" spans="1:17" x14ac:dyDescent="0.3">
      <c r="A499" t="s">
        <v>1120</v>
      </c>
      <c r="B499" t="s">
        <v>1121</v>
      </c>
      <c r="C499" t="str">
        <f>IFERROR(VLOOKUP(Table1[[#This Row],[Ticker]],[1]!Table2[[Symbol]:[Industry]],2,FALSE),"-")</f>
        <v>Realty</v>
      </c>
      <c r="D499" t="s">
        <v>141</v>
      </c>
      <c r="E499">
        <v>10940.003380647</v>
      </c>
      <c r="F499">
        <v>203.17</v>
      </c>
      <c r="G499">
        <v>82.460690712717195</v>
      </c>
      <c r="H499">
        <v>-9.8585836380308098</v>
      </c>
      <c r="I499">
        <v>-38.094630424358598</v>
      </c>
      <c r="J499">
        <v>1.9143109263434499</v>
      </c>
      <c r="K499">
        <v>204.91509023373999</v>
      </c>
      <c r="L499">
        <v>198.173080068773</v>
      </c>
      <c r="M499">
        <v>48.246957593144202</v>
      </c>
      <c r="N499">
        <v>1.14929557719385</v>
      </c>
      <c r="O499">
        <v>40.227395776935502</v>
      </c>
      <c r="P499">
        <v>116.023391812865</v>
      </c>
      <c r="Q499">
        <v>0.16518326988601401</v>
      </c>
    </row>
    <row r="500" spans="1:17" hidden="1" x14ac:dyDescent="0.3">
      <c r="A500" t="s">
        <v>1122</v>
      </c>
      <c r="B500" t="s">
        <v>1123</v>
      </c>
      <c r="C500" t="str">
        <f>IFERROR(VLOOKUP(Table1[[#This Row],[Ticker]],[1]!Table2[[Symbol]:[Industry]],2,FALSE),"-")</f>
        <v>-</v>
      </c>
      <c r="D500" t="s">
        <v>720</v>
      </c>
      <c r="E500">
        <v>10739.054693185</v>
      </c>
      <c r="F500">
        <v>116.88</v>
      </c>
      <c r="G500">
        <v>41.904871976293499</v>
      </c>
      <c r="H500">
        <v>0.54798347765236499</v>
      </c>
      <c r="I500">
        <v>5.9315061936218498</v>
      </c>
      <c r="J500">
        <v>-1.2868063178760401</v>
      </c>
      <c r="K500">
        <v>114.08417758768</v>
      </c>
      <c r="L500">
        <v>100.349151569336</v>
      </c>
      <c r="M500">
        <v>54.041415573722702</v>
      </c>
      <c r="N500">
        <v>1.08303375642262</v>
      </c>
      <c r="O500">
        <v>5.5783709787816598</v>
      </c>
      <c r="P500">
        <v>70.602831703400895</v>
      </c>
      <c r="Q500">
        <v>2.1133606920337E-2</v>
      </c>
    </row>
    <row r="501" spans="1:17" x14ac:dyDescent="0.3">
      <c r="A501" t="s">
        <v>1124</v>
      </c>
      <c r="B501" t="s">
        <v>1125</v>
      </c>
      <c r="C501" t="str">
        <f>IFERROR(VLOOKUP(Table1[[#This Row],[Ticker]],[1]!Table2[[Symbol]:[Industry]],2,FALSE),"-")</f>
        <v>Automobile and Auto Components</v>
      </c>
      <c r="D501" t="s">
        <v>396</v>
      </c>
      <c r="E501">
        <v>10730.080951495</v>
      </c>
      <c r="F501">
        <v>411.55</v>
      </c>
      <c r="G501">
        <v>27.5776846961943</v>
      </c>
      <c r="H501">
        <v>-10.302940665131899</v>
      </c>
      <c r="I501">
        <v>-28.8684338936621</v>
      </c>
      <c r="J501">
        <v>-3.6442835359002901</v>
      </c>
      <c r="K501">
        <v>428.65749494726902</v>
      </c>
      <c r="L501">
        <v>397.56400741567501</v>
      </c>
      <c r="M501">
        <v>36.986229514441199</v>
      </c>
      <c r="N501">
        <v>0.70559105149285395</v>
      </c>
      <c r="O501">
        <v>34.600899040213797</v>
      </c>
      <c r="P501">
        <v>67.296747967479604</v>
      </c>
      <c r="Q501">
        <v>9.5109554159690995E-2</v>
      </c>
    </row>
    <row r="502" spans="1:17" x14ac:dyDescent="0.3">
      <c r="A502" t="s">
        <v>1126</v>
      </c>
      <c r="B502" t="s">
        <v>1127</v>
      </c>
      <c r="C502" t="str">
        <f>IFERROR(VLOOKUP(Table1[[#This Row],[Ticker]],[1]!Table2[[Symbol]:[Industry]],2,FALSE),"-")</f>
        <v>Fast Moving Consumer Goods</v>
      </c>
      <c r="D502" t="s">
        <v>372</v>
      </c>
      <c r="E502">
        <v>10715.134179339901</v>
      </c>
      <c r="F502">
        <v>308.60000000000002</v>
      </c>
      <c r="G502">
        <v>47.136306745741599</v>
      </c>
      <c r="H502">
        <v>8.3336879410597309</v>
      </c>
      <c r="I502">
        <v>51.111286350511797</v>
      </c>
      <c r="J502">
        <v>3.1851012484068999</v>
      </c>
      <c r="K502">
        <v>271.50276036592601</v>
      </c>
      <c r="L502">
        <v>220.270538100983</v>
      </c>
      <c r="M502">
        <v>68.980592895364694</v>
      </c>
      <c r="N502">
        <v>0.87392491912382197</v>
      </c>
      <c r="O502">
        <v>2.8515878159429402</v>
      </c>
      <c r="P502">
        <v>110.50477489767999</v>
      </c>
      <c r="Q502">
        <v>0.164028243562683</v>
      </c>
    </row>
    <row r="503" spans="1:17" x14ac:dyDescent="0.3">
      <c r="A503" t="s">
        <v>1128</v>
      </c>
      <c r="B503" t="s">
        <v>1129</v>
      </c>
      <c r="C503" t="str">
        <f>IFERROR(VLOOKUP(Table1[[#This Row],[Ticker]],[1]!Table2[[Symbol]:[Industry]],2,FALSE),"-")</f>
        <v>Financial Services</v>
      </c>
      <c r="D503" t="s">
        <v>561</v>
      </c>
      <c r="E503">
        <v>10694.273549375001</v>
      </c>
      <c r="F503">
        <v>803.15</v>
      </c>
      <c r="G503">
        <v>-14.502733145485101</v>
      </c>
      <c r="H503">
        <v>-11.5034313782747</v>
      </c>
      <c r="I503">
        <v>-12.608843565083699</v>
      </c>
      <c r="J503">
        <v>-3.0745271476882401</v>
      </c>
      <c r="K503">
        <v>829.26756005470997</v>
      </c>
      <c r="L503">
        <v>785.76543229445303</v>
      </c>
      <c r="M503">
        <v>40.831944100414297</v>
      </c>
      <c r="N503">
        <v>0.67321329111197703</v>
      </c>
      <c r="O503">
        <v>16.7901388283633</v>
      </c>
      <c r="P503">
        <v>18.110294117647001</v>
      </c>
      <c r="Q503">
        <v>3.6406905093886999E-2</v>
      </c>
    </row>
    <row r="504" spans="1:17" x14ac:dyDescent="0.3">
      <c r="A504" t="s">
        <v>1130</v>
      </c>
      <c r="B504" t="s">
        <v>1131</v>
      </c>
      <c r="C504" t="str">
        <f>IFERROR(VLOOKUP(Table1[[#This Row],[Ticker]],[1]!Table2[[Symbol]:[Industry]],2,FALSE),"-")</f>
        <v>Chemicals</v>
      </c>
      <c r="D504" t="s">
        <v>533</v>
      </c>
      <c r="E504">
        <v>10665.16630972</v>
      </c>
      <c r="F504">
        <v>2085.85</v>
      </c>
      <c r="G504">
        <v>-34.405806093190797</v>
      </c>
      <c r="H504">
        <v>-0.56305258618542897</v>
      </c>
      <c r="I504">
        <v>-17.831754504889702</v>
      </c>
      <c r="J504">
        <v>1.41679848853251</v>
      </c>
      <c r="K504">
        <v>2063.8894692631002</v>
      </c>
      <c r="L504">
        <v>2152.40699285343</v>
      </c>
      <c r="M504">
        <v>50.814850059908999</v>
      </c>
      <c r="N504">
        <v>1.18712877099898</v>
      </c>
      <c r="O504">
        <v>31.1216051010379</v>
      </c>
      <c r="P504">
        <v>15.3678097345132</v>
      </c>
      <c r="Q504">
        <v>-0.16317125267937599</v>
      </c>
    </row>
    <row r="505" spans="1:17" hidden="1" x14ac:dyDescent="0.3">
      <c r="A505" t="s">
        <v>1132</v>
      </c>
      <c r="B505" t="s">
        <v>1133</v>
      </c>
      <c r="C505" t="str">
        <f>IFERROR(VLOOKUP(Table1[[#This Row],[Ticker]],[1]!Table2[[Symbol]:[Industry]],2,FALSE),"-")</f>
        <v>-</v>
      </c>
      <c r="D505" t="s">
        <v>720</v>
      </c>
      <c r="E505">
        <v>10625.948094249999</v>
      </c>
      <c r="F505">
        <v>516.99</v>
      </c>
      <c r="G505">
        <v>-11.1022251729229</v>
      </c>
      <c r="H505">
        <v>-4.5121470483725998</v>
      </c>
      <c r="I505">
        <v>-0.74642194678681895</v>
      </c>
      <c r="J505">
        <v>-0.70530837878820396</v>
      </c>
      <c r="K505">
        <v>521.35582205192702</v>
      </c>
      <c r="L505">
        <v>492.78362330975301</v>
      </c>
      <c r="M505">
        <v>77.9215973242584</v>
      </c>
      <c r="N505">
        <v>0.93116526791680299</v>
      </c>
      <c r="O505">
        <v>5.51267916207276</v>
      </c>
      <c r="P505">
        <v>20.202278539874399</v>
      </c>
      <c r="Q505">
        <v>-1.3416788414562999E-2</v>
      </c>
    </row>
    <row r="506" spans="1:17" hidden="1" x14ac:dyDescent="0.3">
      <c r="A506" t="s">
        <v>1134</v>
      </c>
      <c r="B506" t="s">
        <v>1135</v>
      </c>
      <c r="C506" t="str">
        <f>IFERROR(VLOOKUP(Table1[[#This Row],[Ticker]],[1]!Table2[[Symbol]:[Industry]],2,FALSE),"-")</f>
        <v>-</v>
      </c>
      <c r="D506" t="s">
        <v>104</v>
      </c>
      <c r="E506">
        <v>10622.39681328</v>
      </c>
      <c r="F506">
        <v>9294.6</v>
      </c>
      <c r="G506">
        <v>39.022579646433897</v>
      </c>
      <c r="H506">
        <v>-2.68282177043131</v>
      </c>
      <c r="I506">
        <v>10.348834312363101</v>
      </c>
      <c r="J506">
        <v>-0.52770664583497695</v>
      </c>
      <c r="K506">
        <v>8791.8112533531494</v>
      </c>
      <c r="L506">
        <v>7837.5483043249997</v>
      </c>
      <c r="M506">
        <v>61.851819803906999</v>
      </c>
      <c r="N506">
        <v>1.0485979862513199</v>
      </c>
      <c r="O506">
        <v>2.5003765627353398</v>
      </c>
      <c r="P506">
        <v>65.676191155237802</v>
      </c>
      <c r="Q506">
        <v>9.6267660813907002E-2</v>
      </c>
    </row>
    <row r="507" spans="1:17" x14ac:dyDescent="0.3">
      <c r="A507" t="s">
        <v>1136</v>
      </c>
      <c r="B507" t="s">
        <v>1137</v>
      </c>
      <c r="C507" t="str">
        <f>IFERROR(VLOOKUP(Table1[[#This Row],[Ticker]],[1]!Table2[[Symbol]:[Industry]],2,FALSE),"-")</f>
        <v>Chemicals</v>
      </c>
      <c r="D507" t="s">
        <v>533</v>
      </c>
      <c r="E507">
        <v>10603.452680639901</v>
      </c>
      <c r="F507">
        <v>2990.7</v>
      </c>
      <c r="G507">
        <v>-12.001641613209699</v>
      </c>
      <c r="H507">
        <v>-4.77810477506155</v>
      </c>
      <c r="I507">
        <v>1.89724917584709</v>
      </c>
      <c r="J507">
        <v>2.4694300674798799</v>
      </c>
      <c r="K507">
        <v>2796.5236890883898</v>
      </c>
      <c r="L507">
        <v>2675.58428565555</v>
      </c>
      <c r="M507">
        <v>63.8849991171369</v>
      </c>
      <c r="N507">
        <v>0.78407962671301901</v>
      </c>
      <c r="O507">
        <v>7.2675293409569797</v>
      </c>
      <c r="P507">
        <v>33.097463284379103</v>
      </c>
      <c r="Q507">
        <v>-5.8350556284860002E-2</v>
      </c>
    </row>
    <row r="508" spans="1:17" x14ac:dyDescent="0.3">
      <c r="A508" t="s">
        <v>1138</v>
      </c>
      <c r="B508" t="s">
        <v>1139</v>
      </c>
      <c r="C508" t="str">
        <f>IFERROR(VLOOKUP(Table1[[#This Row],[Ticker]],[1]!Table2[[Symbol]:[Industry]],2,FALSE),"-")</f>
        <v>Capital Goods</v>
      </c>
      <c r="D508" t="s">
        <v>136</v>
      </c>
      <c r="E508">
        <v>10580.6425872</v>
      </c>
      <c r="F508">
        <v>347.2</v>
      </c>
      <c r="G508">
        <v>-20.073410851989198</v>
      </c>
      <c r="H508">
        <v>-13.192732333591801</v>
      </c>
      <c r="I508">
        <v>-7.3677009099727897</v>
      </c>
      <c r="J508">
        <v>-5.2887408700680698</v>
      </c>
      <c r="K508">
        <v>369.60031058132199</v>
      </c>
      <c r="L508">
        <v>339.81657283769101</v>
      </c>
      <c r="M508">
        <v>27.9456649878761</v>
      </c>
      <c r="N508">
        <v>0.81551370313131599</v>
      </c>
      <c r="O508">
        <v>23.214285714285701</v>
      </c>
      <c r="P508">
        <v>37.341772151898702</v>
      </c>
      <c r="Q508">
        <v>0.17116406084278299</v>
      </c>
    </row>
    <row r="509" spans="1:17" hidden="1" x14ac:dyDescent="0.3">
      <c r="A509" t="s">
        <v>1140</v>
      </c>
      <c r="B509" t="s">
        <v>1141</v>
      </c>
      <c r="C509" t="str">
        <f>IFERROR(VLOOKUP(Table1[[#This Row],[Ticker]],[1]!Table2[[Symbol]:[Industry]],2,FALSE),"-")</f>
        <v>-</v>
      </c>
      <c r="D509" t="s">
        <v>413</v>
      </c>
      <c r="E509">
        <v>10570.20003616</v>
      </c>
      <c r="F509">
        <v>9357.2000000000007</v>
      </c>
      <c r="G509">
        <v>67.573053049532604</v>
      </c>
      <c r="H509">
        <v>3.136853076665</v>
      </c>
      <c r="I509">
        <v>-13.5273090280107</v>
      </c>
      <c r="J509">
        <v>-0.97057703177940402</v>
      </c>
      <c r="K509">
        <v>8867.3267228621698</v>
      </c>
      <c r="L509">
        <v>8047.1379746000102</v>
      </c>
      <c r="M509">
        <v>62.974147455608303</v>
      </c>
      <c r="N509">
        <v>2.01611076796376</v>
      </c>
      <c r="O509">
        <v>11.026268541871399</v>
      </c>
      <c r="P509">
        <v>92.931958762886595</v>
      </c>
      <c r="Q509">
        <v>0.17342765812047101</v>
      </c>
    </row>
    <row r="510" spans="1:17" hidden="1" x14ac:dyDescent="0.3">
      <c r="A510" t="s">
        <v>1142</v>
      </c>
      <c r="B510" t="s">
        <v>1143</v>
      </c>
      <c r="C510" t="str">
        <f>IFERROR(VLOOKUP(Table1[[#This Row],[Ticker]],[1]!Table2[[Symbol]:[Industry]],2,FALSE),"-")</f>
        <v>-</v>
      </c>
      <c r="D510" t="s">
        <v>270</v>
      </c>
      <c r="E510">
        <v>10551.45504132</v>
      </c>
      <c r="F510">
        <v>87.63</v>
      </c>
      <c r="G510">
        <v>193.958369748938</v>
      </c>
      <c r="H510">
        <v>20.857700352157</v>
      </c>
      <c r="I510">
        <v>17.095147718932001</v>
      </c>
      <c r="J510">
        <v>-7.2654040274501597</v>
      </c>
      <c r="K510">
        <v>77.697717412756901</v>
      </c>
      <c r="L510">
        <v>60.320215914999103</v>
      </c>
      <c r="M510">
        <v>46.255272794035797</v>
      </c>
      <c r="N510">
        <v>0.97160008950839105</v>
      </c>
      <c r="O510">
        <v>19.821978774392299</v>
      </c>
      <c r="P510">
        <v>227.58878504672799</v>
      </c>
      <c r="Q510">
        <v>9.5149502426551E-2</v>
      </c>
    </row>
    <row r="511" spans="1:17" x14ac:dyDescent="0.3">
      <c r="A511" t="s">
        <v>1144</v>
      </c>
      <c r="B511" t="s">
        <v>1145</v>
      </c>
      <c r="C511" t="str">
        <f>IFERROR(VLOOKUP(Table1[[#This Row],[Ticker]],[1]!Table2[[Symbol]:[Industry]],2,FALSE),"-")</f>
        <v>Healthcare</v>
      </c>
      <c r="D511" t="s">
        <v>288</v>
      </c>
      <c r="E511">
        <v>10545.5272482</v>
      </c>
      <c r="F511">
        <v>2058</v>
      </c>
      <c r="G511">
        <v>20.0654214051461</v>
      </c>
      <c r="H511">
        <v>0.59399330091755898</v>
      </c>
      <c r="I511">
        <v>13.326579866086201</v>
      </c>
      <c r="J511">
        <v>0.45433458092904699</v>
      </c>
      <c r="K511">
        <v>2009.77857659087</v>
      </c>
      <c r="L511">
        <v>1798.1692485926701</v>
      </c>
      <c r="M511">
        <v>46.882380448266701</v>
      </c>
      <c r="N511">
        <v>0.49317884575527698</v>
      </c>
      <c r="O511">
        <v>4.4825072886297299</v>
      </c>
      <c r="P511">
        <v>58.796296296296298</v>
      </c>
      <c r="Q511">
        <v>-5.7988863698245997E-2</v>
      </c>
    </row>
    <row r="512" spans="1:17" x14ac:dyDescent="0.3">
      <c r="A512" t="s">
        <v>1146</v>
      </c>
      <c r="B512" t="s">
        <v>1147</v>
      </c>
      <c r="C512" t="str">
        <f>IFERROR(VLOOKUP(Table1[[#This Row],[Ticker]],[1]!Table2[[Symbol]:[Industry]],2,FALSE),"-")</f>
        <v>Construction</v>
      </c>
      <c r="D512" t="s">
        <v>46</v>
      </c>
      <c r="E512">
        <v>10513.077770964999</v>
      </c>
      <c r="F512">
        <v>1613.15</v>
      </c>
      <c r="G512">
        <v>46.902552866831499</v>
      </c>
      <c r="H512">
        <v>-7.1050389949697497</v>
      </c>
      <c r="I512">
        <v>62.385983441295402</v>
      </c>
      <c r="J512">
        <v>4.7643608340728401</v>
      </c>
      <c r="K512">
        <v>1595.5049303788201</v>
      </c>
      <c r="L512">
        <v>1258.24851892843</v>
      </c>
      <c r="M512">
        <v>50.318252663088003</v>
      </c>
      <c r="N512">
        <v>0.54665292159318302</v>
      </c>
      <c r="O512">
        <v>16.535969996590499</v>
      </c>
      <c r="P512">
        <v>100.366414110048</v>
      </c>
      <c r="Q512">
        <v>0.127076466688062</v>
      </c>
    </row>
    <row r="513" spans="1:17" x14ac:dyDescent="0.3">
      <c r="A513" t="s">
        <v>1148</v>
      </c>
      <c r="B513" t="s">
        <v>1149</v>
      </c>
      <c r="C513" t="str">
        <f>IFERROR(VLOOKUP(Table1[[#This Row],[Ticker]],[1]!Table2[[Symbol]:[Industry]],2,FALSE),"-")</f>
        <v>Construction Materials</v>
      </c>
      <c r="D513" t="s">
        <v>83</v>
      </c>
      <c r="E513">
        <v>10511.999918969999</v>
      </c>
      <c r="F513">
        <v>1365.1</v>
      </c>
      <c r="G513">
        <v>-12.2794151850131</v>
      </c>
      <c r="H513">
        <v>-10.644598949869801</v>
      </c>
      <c r="I513">
        <v>-31.385056019973</v>
      </c>
      <c r="J513">
        <v>-6.34123627212385</v>
      </c>
      <c r="K513">
        <v>1513.7185312322499</v>
      </c>
      <c r="L513">
        <v>1448.4012238985499</v>
      </c>
      <c r="M513">
        <v>24.0297280471109</v>
      </c>
      <c r="N513">
        <v>1.08449288276883</v>
      </c>
      <c r="O513">
        <v>32.004981320049801</v>
      </c>
      <c r="P513">
        <v>28.716232143698999</v>
      </c>
      <c r="Q513">
        <v>-2.4942690938643999E-2</v>
      </c>
    </row>
    <row r="514" spans="1:17" x14ac:dyDescent="0.3">
      <c r="A514" t="s">
        <v>1150</v>
      </c>
      <c r="B514" t="s">
        <v>1151</v>
      </c>
      <c r="C514" t="str">
        <f>IFERROR(VLOOKUP(Table1[[#This Row],[Ticker]],[1]!Table2[[Symbol]:[Industry]],2,FALSE),"-")</f>
        <v>Fast Moving Consumer Goods</v>
      </c>
      <c r="D514" t="s">
        <v>372</v>
      </c>
      <c r="E514">
        <v>10508.6254419</v>
      </c>
      <c r="F514">
        <v>771.3</v>
      </c>
      <c r="G514">
        <v>67.2005125567226</v>
      </c>
      <c r="H514">
        <v>10.4011178195311</v>
      </c>
      <c r="I514">
        <v>33.100253547879298</v>
      </c>
      <c r="J514">
        <v>-3.2366809479268599</v>
      </c>
      <c r="K514">
        <v>630.04960528070001</v>
      </c>
      <c r="L514">
        <v>536.85175966944098</v>
      </c>
      <c r="M514">
        <v>70.483532422735195</v>
      </c>
      <c r="N514">
        <v>1.539893244588</v>
      </c>
      <c r="O514">
        <v>2.81343186827434</v>
      </c>
      <c r="P514">
        <v>99.870432754599605</v>
      </c>
      <c r="Q514">
        <v>9.1961713174549993E-3</v>
      </c>
    </row>
    <row r="515" spans="1:17" x14ac:dyDescent="0.3">
      <c r="A515" t="s">
        <v>1152</v>
      </c>
      <c r="B515" t="s">
        <v>1153</v>
      </c>
      <c r="C515" t="str">
        <f>IFERROR(VLOOKUP(Table1[[#This Row],[Ticker]],[1]!Table2[[Symbol]:[Industry]],2,FALSE),"-")</f>
        <v>Healthcare</v>
      </c>
      <c r="D515" t="s">
        <v>54</v>
      </c>
      <c r="E515">
        <v>10508.06511378</v>
      </c>
      <c r="F515">
        <v>1142.7</v>
      </c>
      <c r="G515">
        <v>137.16029721299799</v>
      </c>
      <c r="H515">
        <v>22.2307474700448</v>
      </c>
      <c r="I515">
        <v>51.247370909068202</v>
      </c>
      <c r="J515">
        <v>6.8797614514954697</v>
      </c>
      <c r="K515">
        <v>977.50103081347595</v>
      </c>
      <c r="L515">
        <v>795.08212633880601</v>
      </c>
      <c r="M515">
        <v>78.030959422956201</v>
      </c>
      <c r="N515">
        <v>1.61527484618773</v>
      </c>
      <c r="O515">
        <v>2.21405443248445</v>
      </c>
      <c r="P515">
        <v>177.28706624605601</v>
      </c>
      <c r="Q515">
        <v>4.9134315127687997E-2</v>
      </c>
    </row>
    <row r="516" spans="1:17" x14ac:dyDescent="0.3">
      <c r="A516" t="s">
        <v>1154</v>
      </c>
      <c r="B516" t="s">
        <v>1155</v>
      </c>
      <c r="C516" t="str">
        <f>IFERROR(VLOOKUP(Table1[[#This Row],[Ticker]],[1]!Table2[[Symbol]:[Industry]],2,FALSE),"-")</f>
        <v>Services</v>
      </c>
      <c r="D516" t="s">
        <v>1156</v>
      </c>
      <c r="E516">
        <v>10504.862921039999</v>
      </c>
      <c r="F516">
        <v>706.8</v>
      </c>
      <c r="G516">
        <v>44.670204405058797</v>
      </c>
      <c r="H516">
        <v>8.0492388418566403</v>
      </c>
      <c r="I516">
        <v>31.441677745841002</v>
      </c>
      <c r="J516">
        <v>-1.5548521086757101</v>
      </c>
      <c r="K516">
        <v>643.72528476574598</v>
      </c>
      <c r="L516">
        <v>566.84284599442401</v>
      </c>
      <c r="M516">
        <v>64.731195289467607</v>
      </c>
      <c r="N516">
        <v>1.4919038009373999</v>
      </c>
      <c r="O516">
        <v>6.4799094510469697</v>
      </c>
      <c r="P516">
        <v>77.721900930349406</v>
      </c>
      <c r="Q516">
        <v>-5.9286311326256003E-2</v>
      </c>
    </row>
    <row r="517" spans="1:17" x14ac:dyDescent="0.3">
      <c r="A517" t="s">
        <v>1157</v>
      </c>
      <c r="B517" t="s">
        <v>1158</v>
      </c>
      <c r="C517" t="str">
        <f>IFERROR(VLOOKUP(Table1[[#This Row],[Ticker]],[1]!Table2[[Symbol]:[Industry]],2,FALSE),"-")</f>
        <v>Media Entertainment &amp; Publication</v>
      </c>
      <c r="D517" t="s">
        <v>1159</v>
      </c>
      <c r="E517">
        <v>10461.109601848</v>
      </c>
      <c r="F517">
        <v>99.92</v>
      </c>
      <c r="G517">
        <v>42.2768158109767</v>
      </c>
      <c r="H517">
        <v>12.961723132062</v>
      </c>
      <c r="I517">
        <v>-19.647666173174098</v>
      </c>
      <c r="J517">
        <v>6.9479661794894803</v>
      </c>
      <c r="K517">
        <v>87.461417387728602</v>
      </c>
      <c r="L517">
        <v>85.986505634310802</v>
      </c>
      <c r="M517">
        <v>65.5552698358226</v>
      </c>
      <c r="N517">
        <v>3.1479383787039299</v>
      </c>
      <c r="O517">
        <v>35.808646917533999</v>
      </c>
      <c r="P517">
        <v>66.811352253756198</v>
      </c>
      <c r="Q517">
        <v>6.5180255733674003E-2</v>
      </c>
    </row>
    <row r="518" spans="1:17" hidden="1" x14ac:dyDescent="0.3">
      <c r="A518" t="s">
        <v>1160</v>
      </c>
      <c r="B518" t="s">
        <v>1161</v>
      </c>
      <c r="C518" t="str">
        <f>IFERROR(VLOOKUP(Table1[[#This Row],[Ticker]],[1]!Table2[[Symbol]:[Industry]],2,FALSE),"-")</f>
        <v>-</v>
      </c>
      <c r="D518" t="s">
        <v>270</v>
      </c>
      <c r="E518">
        <v>10405.800216</v>
      </c>
      <c r="F518">
        <v>5127</v>
      </c>
      <c r="G518">
        <v>28.627521659469501</v>
      </c>
      <c r="H518">
        <v>-6.7458391727415101</v>
      </c>
      <c r="I518">
        <v>27.610619189677401</v>
      </c>
      <c r="J518">
        <v>-0.31730555771026198</v>
      </c>
      <c r="K518">
        <v>5085.8169239138597</v>
      </c>
      <c r="L518">
        <v>4199.7026130762597</v>
      </c>
      <c r="M518">
        <v>45.836095434103697</v>
      </c>
      <c r="N518">
        <v>0.78822967093333896</v>
      </c>
      <c r="O518">
        <v>12.021650087770601</v>
      </c>
      <c r="P518">
        <v>72.153853902590498</v>
      </c>
      <c r="Q518">
        <v>0.162876486045228</v>
      </c>
    </row>
    <row r="519" spans="1:17" x14ac:dyDescent="0.3">
      <c r="A519" t="s">
        <v>1162</v>
      </c>
      <c r="B519" t="s">
        <v>1163</v>
      </c>
      <c r="C519" t="str">
        <f>IFERROR(VLOOKUP(Table1[[#This Row],[Ticker]],[1]!Table2[[Symbol]:[Industry]],2,FALSE),"-")</f>
        <v>Consumer Durables</v>
      </c>
      <c r="D519" t="s">
        <v>1164</v>
      </c>
      <c r="E519">
        <v>10402.879020405</v>
      </c>
      <c r="F519">
        <v>957.05</v>
      </c>
      <c r="G519">
        <v>-42.066243499451502</v>
      </c>
      <c r="H519">
        <v>-9.9009128279724692</v>
      </c>
      <c r="I519">
        <v>-24.381607789767301</v>
      </c>
      <c r="J519">
        <v>-3.9091196436384399</v>
      </c>
      <c r="K519">
        <v>977.29246970791598</v>
      </c>
      <c r="L519">
        <v>1023.41211819108</v>
      </c>
      <c r="M519">
        <v>32.2651052115448</v>
      </c>
      <c r="N519">
        <v>0.76037989990480404</v>
      </c>
      <c r="O519">
        <v>35.520610208453</v>
      </c>
      <c r="P519">
        <v>12.066744730679099</v>
      </c>
      <c r="Q519">
        <v>-6.8979724120030006E-2</v>
      </c>
    </row>
    <row r="520" spans="1:17" hidden="1" x14ac:dyDescent="0.3">
      <c r="A520" t="s">
        <v>1165</v>
      </c>
      <c r="B520" t="s">
        <v>1166</v>
      </c>
      <c r="C520" t="str">
        <f>IFERROR(VLOOKUP(Table1[[#This Row],[Ticker]],[1]!Table2[[Symbol]:[Industry]],2,FALSE),"-")</f>
        <v>-</v>
      </c>
      <c r="D520" t="s">
        <v>153</v>
      </c>
      <c r="E520">
        <v>10357.222102169901</v>
      </c>
      <c r="F520">
        <v>690.1</v>
      </c>
      <c r="G520">
        <v>551.13540085407203</v>
      </c>
      <c r="H520">
        <v>-8.8285086660375907</v>
      </c>
      <c r="I520">
        <v>105.521240441117</v>
      </c>
      <c r="J520">
        <v>-2.0078590457140599</v>
      </c>
      <c r="K520">
        <v>714.38709875028997</v>
      </c>
      <c r="L520">
        <v>500.73376862855298</v>
      </c>
      <c r="M520">
        <v>28.607851930568799</v>
      </c>
      <c r="N520">
        <v>0.33604630826203702</v>
      </c>
      <c r="O520">
        <v>22.5474568903057</v>
      </c>
      <c r="P520">
        <v>697.34257654534895</v>
      </c>
      <c r="Q520">
        <v>0.25317604104712199</v>
      </c>
    </row>
    <row r="521" spans="1:17" x14ac:dyDescent="0.3">
      <c r="A521" t="s">
        <v>1167</v>
      </c>
      <c r="B521" t="s">
        <v>1168</v>
      </c>
      <c r="C521" t="str">
        <f>IFERROR(VLOOKUP(Table1[[#This Row],[Ticker]],[1]!Table2[[Symbol]:[Industry]],2,FALSE),"-")</f>
        <v>Construction</v>
      </c>
      <c r="D521" t="s">
        <v>46</v>
      </c>
      <c r="E521">
        <v>10325.528339</v>
      </c>
      <c r="F521">
        <v>367.15</v>
      </c>
      <c r="G521">
        <v>26.941597491058499</v>
      </c>
      <c r="H521">
        <v>0.14868331918338301</v>
      </c>
      <c r="I521">
        <v>23.039895595683198</v>
      </c>
      <c r="J521">
        <v>-3.7803809316816301</v>
      </c>
      <c r="K521">
        <v>352.30565655539903</v>
      </c>
      <c r="L521">
        <v>302.15929127882202</v>
      </c>
      <c r="M521">
        <v>47.045573429114498</v>
      </c>
      <c r="N521">
        <v>0.88251762887769503</v>
      </c>
      <c r="O521">
        <v>13.1417676698896</v>
      </c>
      <c r="P521">
        <v>55.079197465680998</v>
      </c>
      <c r="Q521">
        <v>4.3135443958819998E-3</v>
      </c>
    </row>
    <row r="522" spans="1:17" x14ac:dyDescent="0.3">
      <c r="A522" t="s">
        <v>1169</v>
      </c>
      <c r="B522" t="s">
        <v>1170</v>
      </c>
      <c r="C522" t="str">
        <f>IFERROR(VLOOKUP(Table1[[#This Row],[Ticker]],[1]!Table2[[Symbol]:[Industry]],2,FALSE),"-")</f>
        <v>Capital Goods</v>
      </c>
      <c r="D522" t="s">
        <v>230</v>
      </c>
      <c r="E522">
        <v>10154.646498149999</v>
      </c>
      <c r="F522">
        <v>519.75</v>
      </c>
      <c r="G522">
        <v>-2.1108130429126</v>
      </c>
      <c r="H522">
        <v>-6.9365703173296396</v>
      </c>
      <c r="I522">
        <v>-22.8766560801091</v>
      </c>
      <c r="J522">
        <v>0.61983454166343299</v>
      </c>
      <c r="K522">
        <v>550.33216293139196</v>
      </c>
      <c r="L522">
        <v>548.88765282250097</v>
      </c>
      <c r="M522">
        <v>48.628169452125903</v>
      </c>
      <c r="N522">
        <v>1.7565010456628201</v>
      </c>
      <c r="O522">
        <v>36.488696488696398</v>
      </c>
      <c r="P522">
        <v>26.0764099454214</v>
      </c>
      <c r="Q522">
        <v>-6.1416312087218997E-2</v>
      </c>
    </row>
    <row r="523" spans="1:17" x14ac:dyDescent="0.3">
      <c r="A523" t="s">
        <v>1171</v>
      </c>
      <c r="B523" t="s">
        <v>1172</v>
      </c>
      <c r="C523" t="str">
        <f>IFERROR(VLOOKUP(Table1[[#This Row],[Ticker]],[1]!Table2[[Symbol]:[Industry]],2,FALSE),"-")</f>
        <v>Consumer Services</v>
      </c>
      <c r="D523" t="s">
        <v>518</v>
      </c>
      <c r="E523">
        <v>10142.598009719901</v>
      </c>
      <c r="F523">
        <v>1590.6</v>
      </c>
      <c r="G523">
        <v>-8.6100669082125307</v>
      </c>
      <c r="H523">
        <v>2.8806136432203999</v>
      </c>
      <c r="I523">
        <v>3.4395004967011702</v>
      </c>
      <c r="J523">
        <v>-3.1984950370307099</v>
      </c>
      <c r="K523">
        <v>1561.0452468476899</v>
      </c>
      <c r="L523">
        <v>1473.5032242944401</v>
      </c>
      <c r="M523">
        <v>42.928257102000998</v>
      </c>
      <c r="N523">
        <v>2.3415507310328301</v>
      </c>
      <c r="O523">
        <v>14.2461964038727</v>
      </c>
      <c r="P523">
        <v>31.129431162407201</v>
      </c>
      <c r="Q523">
        <v>1.8980513305375001E-2</v>
      </c>
    </row>
    <row r="524" spans="1:17" x14ac:dyDescent="0.3">
      <c r="A524" t="s">
        <v>1173</v>
      </c>
      <c r="B524" t="s">
        <v>1174</v>
      </c>
      <c r="C524" t="str">
        <f>IFERROR(VLOOKUP(Table1[[#This Row],[Ticker]],[1]!Table2[[Symbol]:[Industry]],2,FALSE),"-")</f>
        <v>Information Technology</v>
      </c>
      <c r="D524" t="s">
        <v>21</v>
      </c>
      <c r="E524">
        <v>10136.12233946</v>
      </c>
      <c r="F524">
        <v>492.05</v>
      </c>
      <c r="G524">
        <v>-1.4885718073371501</v>
      </c>
      <c r="H524">
        <v>-3.9527298191253699</v>
      </c>
      <c r="I524">
        <v>-14.978479555812401</v>
      </c>
      <c r="J524">
        <v>-1.1870576036956699</v>
      </c>
      <c r="K524">
        <v>509.084812472902</v>
      </c>
      <c r="L524">
        <v>481.36162515603002</v>
      </c>
      <c r="M524">
        <v>36.318036754413697</v>
      </c>
      <c r="N524">
        <v>1.4569396493426401</v>
      </c>
      <c r="O524">
        <v>16.8580428818209</v>
      </c>
      <c r="P524">
        <v>29.537975516651301</v>
      </c>
      <c r="Q524">
        <v>-7.7582733676013996E-2</v>
      </c>
    </row>
    <row r="525" spans="1:17" hidden="1" x14ac:dyDescent="0.3">
      <c r="A525" t="s">
        <v>1175</v>
      </c>
      <c r="B525" t="s">
        <v>1176</v>
      </c>
      <c r="C525" t="str">
        <f>IFERROR(VLOOKUP(Table1[[#This Row],[Ticker]],[1]!Table2[[Symbol]:[Industry]],2,FALSE),"-")</f>
        <v>-</v>
      </c>
      <c r="D525" t="s">
        <v>136</v>
      </c>
      <c r="E525">
        <v>10020.429051900001</v>
      </c>
      <c r="F525">
        <v>718.5</v>
      </c>
      <c r="G525">
        <v>19.8845497541725</v>
      </c>
      <c r="H525">
        <v>-5.5732435379493097</v>
      </c>
      <c r="I525">
        <v>4.6115599686641602</v>
      </c>
      <c r="J525">
        <v>1.0167984885325101</v>
      </c>
      <c r="K525">
        <v>726.03936655226596</v>
      </c>
      <c r="L525">
        <v>620.60178162848501</v>
      </c>
      <c r="M525">
        <v>37.009802148223898</v>
      </c>
      <c r="N525">
        <v>0.96631048484580595</v>
      </c>
      <c r="O525">
        <v>15.518441196937999</v>
      </c>
      <c r="P525">
        <v>79.624999999999901</v>
      </c>
      <c r="Q525">
        <v>9.5786337433184002E-2</v>
      </c>
    </row>
    <row r="526" spans="1:17" x14ac:dyDescent="0.3">
      <c r="A526" t="s">
        <v>1177</v>
      </c>
      <c r="B526" t="s">
        <v>1178</v>
      </c>
      <c r="C526" t="str">
        <f>IFERROR(VLOOKUP(Table1[[#This Row],[Ticker]],[1]!Table2[[Symbol]:[Industry]],2,FALSE),"-")</f>
        <v>Telecommunication</v>
      </c>
      <c r="D526" t="s">
        <v>21</v>
      </c>
      <c r="E526">
        <v>9998.7597783399997</v>
      </c>
      <c r="F526">
        <v>1592.45</v>
      </c>
      <c r="G526">
        <v>-18.824943368372299</v>
      </c>
      <c r="H526">
        <v>-10.179371090138901</v>
      </c>
      <c r="I526">
        <v>-12.142867161495101</v>
      </c>
      <c r="J526">
        <v>0.95733319512228998</v>
      </c>
      <c r="K526">
        <v>1641.69847802553</v>
      </c>
      <c r="L526">
        <v>1582.55900048015</v>
      </c>
      <c r="M526">
        <v>44.857488688960302</v>
      </c>
      <c r="N526">
        <v>1.1925641300655001</v>
      </c>
      <c r="O526">
        <v>21.978712047474001</v>
      </c>
      <c r="P526">
        <v>14.891237689838</v>
      </c>
      <c r="Q526">
        <v>-6.6700646794239996E-2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Row],[Ticker]],[1]!Table2[[Symbol]:[Industry]],2,FALSE),"-")</f>
        <v>Construction</v>
      </c>
      <c r="D527" t="s">
        <v>946</v>
      </c>
      <c r="E527">
        <v>9963.2486050000007</v>
      </c>
      <c r="F527">
        <v>1355</v>
      </c>
      <c r="G527">
        <v>62.868965927605402</v>
      </c>
      <c r="H527">
        <v>-5.8241716721899</v>
      </c>
      <c r="I527">
        <v>8.2514643735196493</v>
      </c>
      <c r="J527">
        <v>-13.156560204980901</v>
      </c>
      <c r="K527">
        <v>1319.07390990918</v>
      </c>
      <c r="L527">
        <v>1062.81578482399</v>
      </c>
      <c r="M527">
        <v>41.953751634668002</v>
      </c>
      <c r="N527">
        <v>1.12182665210885</v>
      </c>
      <c r="O527">
        <v>17.435424354243501</v>
      </c>
      <c r="P527">
        <v>106.55487804878</v>
      </c>
      <c r="Q527">
        <v>5.9813640587086998E-2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Row],[Ticker]],[1]!Table2[[Symbol]:[Industry]],2,FALSE),"-")</f>
        <v>Textiles</v>
      </c>
      <c r="D528" t="s">
        <v>469</v>
      </c>
      <c r="E528">
        <v>9931.3628359300001</v>
      </c>
      <c r="F528">
        <v>379.45</v>
      </c>
      <c r="G528">
        <v>141.417484101746</v>
      </c>
      <c r="H528">
        <v>-2.0921689688684002</v>
      </c>
      <c r="I528">
        <v>17.7483883785068</v>
      </c>
      <c r="J528">
        <v>3.6864914124310402</v>
      </c>
      <c r="K528">
        <v>371.87883742068902</v>
      </c>
      <c r="L528">
        <v>305.57600447570201</v>
      </c>
      <c r="M528">
        <v>48.737485617690197</v>
      </c>
      <c r="N528">
        <v>1.7843766763536699</v>
      </c>
      <c r="O528">
        <v>11.0291210963236</v>
      </c>
      <c r="P528">
        <v>175.36284470246699</v>
      </c>
      <c r="Q528">
        <v>0.156270893157086</v>
      </c>
    </row>
    <row r="529" spans="1:17" x14ac:dyDescent="0.3">
      <c r="A529" t="s">
        <v>1183</v>
      </c>
      <c r="B529" t="s">
        <v>1184</v>
      </c>
      <c r="C529" t="str">
        <f>IFERROR(VLOOKUP(Table1[[#This Row],[Ticker]],[1]!Table2[[Symbol]:[Industry]],2,FALSE),"-")</f>
        <v>Fast Moving Consumer Goods</v>
      </c>
      <c r="D529" t="s">
        <v>989</v>
      </c>
      <c r="E529">
        <v>9905.8879295000006</v>
      </c>
      <c r="F529">
        <v>491</v>
      </c>
      <c r="G529">
        <v>0.28042187610237601</v>
      </c>
      <c r="H529">
        <v>15.1366747926889</v>
      </c>
      <c r="I529">
        <v>16.297645294479</v>
      </c>
      <c r="J529">
        <v>3.2730921583625299</v>
      </c>
      <c r="K529">
        <v>442.80533848815003</v>
      </c>
      <c r="L529">
        <v>410.42323029015603</v>
      </c>
      <c r="M529">
        <v>69.693847430444094</v>
      </c>
      <c r="N529">
        <v>1.1228192455166599</v>
      </c>
      <c r="O529">
        <v>1.78207739307536</v>
      </c>
      <c r="P529">
        <v>42.940320232896603</v>
      </c>
      <c r="Q529">
        <v>2.0545893580229999E-2</v>
      </c>
    </row>
    <row r="530" spans="1:17" hidden="1" x14ac:dyDescent="0.3">
      <c r="A530" t="s">
        <v>1185</v>
      </c>
      <c r="B530" t="s">
        <v>1186</v>
      </c>
      <c r="C530" t="str">
        <f>IFERROR(VLOOKUP(Table1[[#This Row],[Ticker]],[1]!Table2[[Symbol]:[Industry]],2,FALSE),"-")</f>
        <v>-</v>
      </c>
      <c r="D530" t="s">
        <v>153</v>
      </c>
      <c r="E530">
        <v>9904.7314283550004</v>
      </c>
      <c r="F530">
        <v>8221.35</v>
      </c>
      <c r="G530">
        <v>157.47380109485201</v>
      </c>
      <c r="H530">
        <v>2.9084764819308799</v>
      </c>
      <c r="I530">
        <v>29.372356802567801</v>
      </c>
      <c r="J530">
        <v>-2.3801881809881298</v>
      </c>
      <c r="K530">
        <v>7657.7909124390599</v>
      </c>
      <c r="L530">
        <v>6048.8061504888401</v>
      </c>
      <c r="M530">
        <v>53.924352923939097</v>
      </c>
      <c r="N530">
        <v>1.1376817573169999</v>
      </c>
      <c r="O530">
        <v>6.7342954624240496</v>
      </c>
      <c r="P530">
        <v>249.69587409612899</v>
      </c>
      <c r="Q530">
        <v>0.20341143408436199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Row],[Ticker]],[1]!Table2[[Symbol]:[Industry]],2,FALSE),"-")</f>
        <v>Fast Moving Consumer Goods</v>
      </c>
      <c r="D531" t="s">
        <v>989</v>
      </c>
      <c r="E531">
        <v>9844.2652001250008</v>
      </c>
      <c r="F531">
        <v>46.25</v>
      </c>
      <c r="G531">
        <v>-26.544015633986401</v>
      </c>
      <c r="H531">
        <v>-5.5635008589879797</v>
      </c>
      <c r="I531">
        <v>-18.3385077003935</v>
      </c>
      <c r="J531">
        <v>-2.8518769665836099</v>
      </c>
      <c r="K531">
        <v>47.454120425615699</v>
      </c>
      <c r="L531">
        <v>46.617660582876802</v>
      </c>
      <c r="M531">
        <v>40.116170366120798</v>
      </c>
      <c r="N531">
        <v>0.87067000563291497</v>
      </c>
      <c r="O531">
        <v>23.783783783783701</v>
      </c>
      <c r="P531">
        <v>26.538987688098501</v>
      </c>
      <c r="Q531">
        <v>5.0504744160913002E-2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Row],[Ticker]],[1]!Table2[[Symbol]:[Industry]],2,FALSE),"-")</f>
        <v>Consumer Services</v>
      </c>
      <c r="D532" t="s">
        <v>819</v>
      </c>
      <c r="E532">
        <v>9826.5036409099994</v>
      </c>
      <c r="F532">
        <v>211.15</v>
      </c>
      <c r="G532">
        <v>79.921553570561301</v>
      </c>
      <c r="H532">
        <v>-17.459380154894902</v>
      </c>
      <c r="I532">
        <v>14.797342379337699</v>
      </c>
      <c r="J532">
        <v>-6.5291953140350003</v>
      </c>
      <c r="K532">
        <v>230.35872557917401</v>
      </c>
      <c r="L532">
        <v>187.43975465390699</v>
      </c>
      <c r="M532">
        <v>29.574134529554598</v>
      </c>
      <c r="N532">
        <v>1.63865861176879</v>
      </c>
      <c r="O532">
        <v>25.029599810561201</v>
      </c>
      <c r="P532">
        <v>120.75274438055401</v>
      </c>
      <c r="Q532">
        <v>0.137793476632147</v>
      </c>
    </row>
    <row r="533" spans="1:17" x14ac:dyDescent="0.3">
      <c r="A533" t="s">
        <v>1191</v>
      </c>
      <c r="B533" t="s">
        <v>1192</v>
      </c>
      <c r="C533" t="str">
        <f>IFERROR(VLOOKUP(Table1[[#This Row],[Ticker]],[1]!Table2[[Symbol]:[Industry]],2,FALSE),"-")</f>
        <v>Chemicals</v>
      </c>
      <c r="D533" t="s">
        <v>380</v>
      </c>
      <c r="E533">
        <v>9802.4129629300005</v>
      </c>
      <c r="F533">
        <v>667.1</v>
      </c>
      <c r="G533">
        <v>-3.7895724681508902</v>
      </c>
      <c r="H533">
        <v>-7.9199476133352302</v>
      </c>
      <c r="I533">
        <v>-12.5521542242446</v>
      </c>
      <c r="J533">
        <v>-2.9036530963567602</v>
      </c>
      <c r="K533">
        <v>681.47470271084899</v>
      </c>
      <c r="L533">
        <v>672.02831416991603</v>
      </c>
      <c r="M533">
        <v>45.316686501322003</v>
      </c>
      <c r="N533">
        <v>0.70443757052572697</v>
      </c>
      <c r="O533">
        <v>22.155598860740501</v>
      </c>
      <c r="P533">
        <v>25.3947368421052</v>
      </c>
      <c r="Q533">
        <v>5.7564928907144999E-2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Row],[Ticker]],[1]!Table2[[Symbol]:[Industry]],2,FALSE),"-")</f>
        <v>Metals &amp; Mining</v>
      </c>
      <c r="D534" t="s">
        <v>136</v>
      </c>
      <c r="E534">
        <v>9773.2945234500003</v>
      </c>
      <c r="F534">
        <v>277.35000000000002</v>
      </c>
      <c r="G534">
        <v>21.1676344887941</v>
      </c>
      <c r="H534">
        <v>16.101759149897202</v>
      </c>
      <c r="I534">
        <v>13.829480207380501</v>
      </c>
      <c r="J534">
        <v>9.3840360164550596</v>
      </c>
      <c r="K534">
        <v>257.40727252314798</v>
      </c>
      <c r="L534">
        <v>231.65626283819401</v>
      </c>
      <c r="M534">
        <v>57.590879552475201</v>
      </c>
      <c r="N534">
        <v>1.1085604076095501</v>
      </c>
      <c r="O534">
        <v>7.8060212727600398</v>
      </c>
      <c r="P534">
        <v>55.030743432084897</v>
      </c>
      <c r="Q534">
        <v>0.13372310258923001</v>
      </c>
    </row>
    <row r="535" spans="1:17" hidden="1" x14ac:dyDescent="0.3">
      <c r="A535" t="s">
        <v>1195</v>
      </c>
      <c r="B535" t="s">
        <v>1196</v>
      </c>
      <c r="C535" t="str">
        <f>IFERROR(VLOOKUP(Table1[[#This Row],[Ticker]],[1]!Table2[[Symbol]:[Industry]],2,FALSE),"-")</f>
        <v>-</v>
      </c>
      <c r="D535" t="s">
        <v>141</v>
      </c>
      <c r="E535">
        <v>9717.1900299270001</v>
      </c>
      <c r="F535">
        <v>269.64</v>
      </c>
      <c r="G535">
        <v>-16.429848586900601</v>
      </c>
      <c r="H535">
        <v>0.87828565480229503</v>
      </c>
      <c r="I535">
        <v>-5.3239391964950302</v>
      </c>
      <c r="J535">
        <v>0.92048381021107994</v>
      </c>
      <c r="K535">
        <v>265.68211922693001</v>
      </c>
      <c r="L535">
        <v>259.19027236633798</v>
      </c>
      <c r="M535">
        <v>22.227502817667499</v>
      </c>
      <c r="N535">
        <v>0.83059393083226696</v>
      </c>
      <c r="O535">
        <v>2.0100875241062299</v>
      </c>
      <c r="P535">
        <v>16.174062903920699</v>
      </c>
    </row>
    <row r="536" spans="1:17" hidden="1" x14ac:dyDescent="0.3">
      <c r="A536" t="s">
        <v>1197</v>
      </c>
      <c r="B536" t="s">
        <v>1198</v>
      </c>
      <c r="C536" t="str">
        <f>IFERROR(VLOOKUP(Table1[[#This Row],[Ticker]],[1]!Table2[[Symbol]:[Industry]],2,FALSE),"-")</f>
        <v>Capital Goods</v>
      </c>
      <c r="D536" t="s">
        <v>265</v>
      </c>
      <c r="E536">
        <v>9692.7574622100001</v>
      </c>
      <c r="F536">
        <v>1639.7</v>
      </c>
      <c r="G536">
        <v>117.904284924968</v>
      </c>
      <c r="H536">
        <v>-9.1930636385914593</v>
      </c>
      <c r="I536">
        <v>57.130356322799997</v>
      </c>
      <c r="J536">
        <v>3.9986624683813701</v>
      </c>
      <c r="K536">
        <v>1627.58875801455</v>
      </c>
      <c r="M536">
        <v>54.359755108316499</v>
      </c>
      <c r="N536">
        <v>0.67815402781859901</v>
      </c>
      <c r="O536">
        <v>26.852473013356001</v>
      </c>
      <c r="P536">
        <v>155.245952677459</v>
      </c>
    </row>
    <row r="537" spans="1:17" x14ac:dyDescent="0.3">
      <c r="A537" t="s">
        <v>1199</v>
      </c>
      <c r="B537" t="s">
        <v>1200</v>
      </c>
      <c r="C537" t="str">
        <f>IFERROR(VLOOKUP(Table1[[#This Row],[Ticker]],[1]!Table2[[Symbol]:[Industry]],2,FALSE),"-")</f>
        <v>Construction Materials</v>
      </c>
      <c r="D537" t="s">
        <v>83</v>
      </c>
      <c r="E537">
        <v>9665.4192212399994</v>
      </c>
      <c r="F537">
        <v>821.4</v>
      </c>
      <c r="G537">
        <v>1.5745701052495</v>
      </c>
      <c r="H537">
        <v>-4.1335023242616398</v>
      </c>
      <c r="I537">
        <v>-24.1062263379781</v>
      </c>
      <c r="J537">
        <v>-2.1892232176175601</v>
      </c>
      <c r="K537">
        <v>845.66384209820399</v>
      </c>
      <c r="L537">
        <v>821.27575896240899</v>
      </c>
      <c r="M537">
        <v>37.155132312055002</v>
      </c>
      <c r="N537">
        <v>0.73320759485476605</v>
      </c>
      <c r="O537">
        <v>21.7311906501095</v>
      </c>
      <c r="P537">
        <v>31.1512054925754</v>
      </c>
      <c r="Q537">
        <v>5.8132432706290002E-3</v>
      </c>
    </row>
    <row r="538" spans="1:17" x14ac:dyDescent="0.3">
      <c r="A538" t="s">
        <v>1201</v>
      </c>
      <c r="B538" t="s">
        <v>1202</v>
      </c>
      <c r="C538" t="str">
        <f>IFERROR(VLOOKUP(Table1[[#This Row],[Ticker]],[1]!Table2[[Symbol]:[Industry]],2,FALSE),"-")</f>
        <v>Consumer Durables</v>
      </c>
      <c r="D538" t="s">
        <v>130</v>
      </c>
      <c r="E538">
        <v>9659.6218004999992</v>
      </c>
      <c r="F538">
        <v>698.95</v>
      </c>
      <c r="G538">
        <v>17.412973902715802</v>
      </c>
      <c r="H538">
        <v>-5.5804252079137902</v>
      </c>
      <c r="I538">
        <v>-4.3696316697158704</v>
      </c>
      <c r="J538">
        <v>-0.37922912098995598</v>
      </c>
      <c r="K538">
        <v>724.39394682021896</v>
      </c>
      <c r="L538">
        <v>630.01000833982096</v>
      </c>
      <c r="M538">
        <v>35.0781780328686</v>
      </c>
      <c r="N538">
        <v>1.02023032155572</v>
      </c>
      <c r="O538">
        <v>15.895271478646499</v>
      </c>
      <c r="P538">
        <v>70.040141102055699</v>
      </c>
    </row>
    <row r="539" spans="1:17" hidden="1" x14ac:dyDescent="0.3">
      <c r="A539" t="s">
        <v>1203</v>
      </c>
      <c r="B539" t="s">
        <v>1204</v>
      </c>
      <c r="C539" t="str">
        <f>IFERROR(VLOOKUP(Table1[[#This Row],[Ticker]],[1]!Table2[[Symbol]:[Industry]],2,FALSE),"-")</f>
        <v>-</v>
      </c>
      <c r="D539" t="s">
        <v>256</v>
      </c>
      <c r="E539">
        <v>9653.7604085999992</v>
      </c>
      <c r="F539">
        <v>2331.4499999999998</v>
      </c>
      <c r="G539">
        <v>63.962977230187697</v>
      </c>
      <c r="H539">
        <v>20.413614077318002</v>
      </c>
      <c r="I539">
        <v>69.145874070515006</v>
      </c>
      <c r="J539">
        <v>1.8137702232773001</v>
      </c>
      <c r="K539">
        <v>2006.80617482049</v>
      </c>
      <c r="L539">
        <v>1574.5822374068</v>
      </c>
      <c r="M539">
        <v>63.988715543807203</v>
      </c>
      <c r="N539">
        <v>0.87805937461266304</v>
      </c>
      <c r="O539">
        <v>5.8697377168714899</v>
      </c>
      <c r="P539">
        <v>120.197393275406</v>
      </c>
      <c r="Q539">
        <v>0.182996701840243</v>
      </c>
    </row>
    <row r="540" spans="1:17" hidden="1" x14ac:dyDescent="0.3">
      <c r="A540" t="s">
        <v>1205</v>
      </c>
      <c r="B540" t="s">
        <v>1206</v>
      </c>
      <c r="C540" t="str">
        <f>IFERROR(VLOOKUP(Table1[[#This Row],[Ticker]],[1]!Table2[[Symbol]:[Industry]],2,FALSE),"-")</f>
        <v>-</v>
      </c>
      <c r="D540" t="s">
        <v>89</v>
      </c>
      <c r="E540">
        <v>9591.9028099999996</v>
      </c>
      <c r="F540">
        <v>141.94999999999999</v>
      </c>
      <c r="G540">
        <v>-19.704468021700301</v>
      </c>
      <c r="H540">
        <v>1.4726575639384101</v>
      </c>
      <c r="I540">
        <v>-4.3212984731418196</v>
      </c>
      <c r="J540">
        <v>1.3884899251920799</v>
      </c>
      <c r="K540">
        <v>138.602355346297</v>
      </c>
      <c r="L540">
        <v>135.94622468002899</v>
      </c>
      <c r="M540">
        <v>19.599037825510401</v>
      </c>
      <c r="N540">
        <v>0.70050760069270002</v>
      </c>
      <c r="O540">
        <v>0.73969707643537497</v>
      </c>
      <c r="P540">
        <v>12.6587301587301</v>
      </c>
      <c r="Q540">
        <v>-1.3388827299693999E-2</v>
      </c>
    </row>
    <row r="541" spans="1:17" x14ac:dyDescent="0.3">
      <c r="A541" t="s">
        <v>1207</v>
      </c>
      <c r="B541" t="s">
        <v>1208</v>
      </c>
      <c r="C541" t="str">
        <f>IFERROR(VLOOKUP(Table1[[#This Row],[Ticker]],[1]!Table2[[Symbol]:[Industry]],2,FALSE),"-")</f>
        <v>Construction</v>
      </c>
      <c r="D541" t="s">
        <v>46</v>
      </c>
      <c r="E541">
        <v>9587.4650630399992</v>
      </c>
      <c r="F541">
        <v>558.1</v>
      </c>
      <c r="G541">
        <v>161.209343067574</v>
      </c>
      <c r="H541">
        <v>17.388692115336099</v>
      </c>
      <c r="I541">
        <v>54.2338657889415</v>
      </c>
      <c r="J541">
        <v>7.8482720788605196</v>
      </c>
      <c r="K541">
        <v>481.784515019487</v>
      </c>
      <c r="L541">
        <v>372.224135967488</v>
      </c>
      <c r="M541">
        <v>69.152627594349795</v>
      </c>
      <c r="N541">
        <v>1.60401302822617</v>
      </c>
      <c r="O541">
        <v>5.7068625694320003</v>
      </c>
      <c r="P541">
        <v>196.86170212765899</v>
      </c>
      <c r="Q541">
        <v>0.215897687392412</v>
      </c>
    </row>
    <row r="542" spans="1:17" hidden="1" x14ac:dyDescent="0.3">
      <c r="A542" t="s">
        <v>1209</v>
      </c>
      <c r="B542" t="s">
        <v>1210</v>
      </c>
      <c r="C542" t="str">
        <f>IFERROR(VLOOKUP(Table1[[#This Row],[Ticker]],[1]!Table2[[Symbol]:[Industry]],2,FALSE),"-")</f>
        <v>-</v>
      </c>
      <c r="D542" t="s">
        <v>270</v>
      </c>
      <c r="E542">
        <v>9543.5184697999994</v>
      </c>
      <c r="F542">
        <v>6199.9</v>
      </c>
      <c r="G542">
        <v>10.744669718792901</v>
      </c>
      <c r="H542">
        <v>5.86759398730835</v>
      </c>
      <c r="I542">
        <v>-1.59296833525463</v>
      </c>
      <c r="J542">
        <v>4.2051725488328904</v>
      </c>
      <c r="K542">
        <v>6112.3991208013904</v>
      </c>
      <c r="L542">
        <v>5577.1412597271601</v>
      </c>
      <c r="M542">
        <v>41.199418083319898</v>
      </c>
      <c r="N542">
        <v>0.62286435333280399</v>
      </c>
      <c r="O542">
        <v>12.888917563186499</v>
      </c>
      <c r="P542">
        <v>35.956756282619097</v>
      </c>
      <c r="Q542">
        <v>0.127042046737154</v>
      </c>
    </row>
    <row r="543" spans="1:17" hidden="1" x14ac:dyDescent="0.3">
      <c r="A543" t="s">
        <v>1211</v>
      </c>
      <c r="B543" t="s">
        <v>1212</v>
      </c>
      <c r="C543" t="str">
        <f>IFERROR(VLOOKUP(Table1[[#This Row],[Ticker]],[1]!Table2[[Symbol]:[Industry]],2,FALSE),"-")</f>
        <v>-</v>
      </c>
      <c r="D543" t="s">
        <v>21</v>
      </c>
      <c r="E543">
        <v>9520.5377602499993</v>
      </c>
      <c r="F543">
        <v>1724.25</v>
      </c>
      <c r="G543">
        <v>181.37003060514701</v>
      </c>
      <c r="H543">
        <v>4.2547597718566896</v>
      </c>
      <c r="I543">
        <v>48.5504080196404</v>
      </c>
      <c r="J543">
        <v>2.8517316899179601</v>
      </c>
      <c r="K543">
        <v>1485.2692817454799</v>
      </c>
      <c r="L543">
        <v>1157.64418052408</v>
      </c>
      <c r="M543">
        <v>63.007913992874101</v>
      </c>
      <c r="N543">
        <v>1.1785258930369999</v>
      </c>
      <c r="O543">
        <v>1.9515731477454099</v>
      </c>
      <c r="P543">
        <v>256.17640983267898</v>
      </c>
      <c r="Q543">
        <v>0.251324585942231</v>
      </c>
    </row>
    <row r="544" spans="1:17" x14ac:dyDescent="0.3">
      <c r="A544" t="s">
        <v>1213</v>
      </c>
      <c r="B544" t="s">
        <v>1214</v>
      </c>
      <c r="C544" t="str">
        <f>IFERROR(VLOOKUP(Table1[[#This Row],[Ticker]],[1]!Table2[[Symbol]:[Industry]],2,FALSE),"-")</f>
        <v>Information Technology</v>
      </c>
      <c r="D544" t="s">
        <v>304</v>
      </c>
      <c r="E544">
        <v>9506.8163823499999</v>
      </c>
      <c r="F544">
        <v>806.75</v>
      </c>
      <c r="G544">
        <v>31.4752015984553</v>
      </c>
      <c r="H544">
        <v>-2.53256900948166</v>
      </c>
      <c r="I544">
        <v>-15.4986930202836</v>
      </c>
      <c r="J544">
        <v>-1.80701191923927</v>
      </c>
      <c r="K544">
        <v>776.39565058021299</v>
      </c>
      <c r="L544">
        <v>710.64860411516599</v>
      </c>
      <c r="M544">
        <v>57.1461785060525</v>
      </c>
      <c r="N544">
        <v>0.62384339595202898</v>
      </c>
      <c r="O544">
        <v>14.2485280446234</v>
      </c>
      <c r="P544">
        <v>56.589673913043399</v>
      </c>
      <c r="Q544">
        <v>9.9667501761510999E-2</v>
      </c>
    </row>
    <row r="545" spans="1:17" x14ac:dyDescent="0.3">
      <c r="A545" t="s">
        <v>1215</v>
      </c>
      <c r="B545" t="s">
        <v>1216</v>
      </c>
      <c r="C545" t="str">
        <f>IFERROR(VLOOKUP(Table1[[#This Row],[Ticker]],[1]!Table2[[Symbol]:[Industry]],2,FALSE),"-")</f>
        <v>Consumer Services</v>
      </c>
      <c r="D545" t="s">
        <v>309</v>
      </c>
      <c r="E545">
        <v>9484.2166094940003</v>
      </c>
      <c r="F545">
        <v>119.78</v>
      </c>
      <c r="G545">
        <v>1.2405957763030599</v>
      </c>
      <c r="H545">
        <v>-14.4989533042241</v>
      </c>
      <c r="I545">
        <v>-23.987647504563601</v>
      </c>
      <c r="J545">
        <v>-11.213833389106</v>
      </c>
      <c r="K545">
        <v>142.94296849434701</v>
      </c>
      <c r="L545">
        <v>133.37226666906199</v>
      </c>
      <c r="M545">
        <v>14.807411773658799</v>
      </c>
      <c r="N545">
        <v>1.65114959119976</v>
      </c>
      <c r="O545">
        <v>31.908498914676901</v>
      </c>
      <c r="P545">
        <v>29.4918918918918</v>
      </c>
      <c r="Q545">
        <v>0.122340399263537</v>
      </c>
    </row>
    <row r="546" spans="1:17" hidden="1" x14ac:dyDescent="0.3">
      <c r="A546" t="s">
        <v>1217</v>
      </c>
      <c r="B546" t="s">
        <v>1218</v>
      </c>
      <c r="C546" t="str">
        <f>IFERROR(VLOOKUP(Table1[[#This Row],[Ticker]],[1]!Table2[[Symbol]:[Industry]],2,FALSE),"-")</f>
        <v>-</v>
      </c>
      <c r="D546" t="s">
        <v>230</v>
      </c>
      <c r="E546">
        <v>9439.7684262700004</v>
      </c>
      <c r="F546">
        <v>11907.35</v>
      </c>
      <c r="G546">
        <v>37.3738682756196</v>
      </c>
      <c r="H546">
        <v>8.5855583289899595</v>
      </c>
      <c r="I546">
        <v>33.414243873216101</v>
      </c>
      <c r="J546">
        <v>-3.6289846439976099</v>
      </c>
      <c r="K546">
        <v>11432.6579923308</v>
      </c>
      <c r="L546">
        <v>9721.3910501559294</v>
      </c>
      <c r="M546">
        <v>53.201160976228898</v>
      </c>
      <c r="N546">
        <v>1.22597037793667</v>
      </c>
      <c r="O546">
        <v>9.1594687314977694</v>
      </c>
      <c r="P546">
        <v>84.753297129557794</v>
      </c>
      <c r="Q546">
        <v>0.13548759979389799</v>
      </c>
    </row>
    <row r="547" spans="1:17" x14ac:dyDescent="0.3">
      <c r="A547" t="s">
        <v>1219</v>
      </c>
      <c r="B547" t="s">
        <v>1220</v>
      </c>
      <c r="C547" t="str">
        <f>IFERROR(VLOOKUP(Table1[[#This Row],[Ticker]],[1]!Table2[[Symbol]:[Industry]],2,FALSE),"-")</f>
        <v>Financial Services</v>
      </c>
      <c r="D547" t="s">
        <v>561</v>
      </c>
      <c r="E547">
        <v>9433.2084473329996</v>
      </c>
      <c r="F547">
        <v>160.22</v>
      </c>
      <c r="G547">
        <v>-18.0437301609856</v>
      </c>
      <c r="H547">
        <v>-5.2968723079576003</v>
      </c>
      <c r="I547">
        <v>-25.215080230785901</v>
      </c>
      <c r="J547">
        <v>-3.2996194219152502</v>
      </c>
      <c r="K547">
        <v>166.66307149234501</v>
      </c>
      <c r="L547">
        <v>165.218999571891</v>
      </c>
      <c r="M547">
        <v>40.471150751107302</v>
      </c>
      <c r="N547">
        <v>0.73012020611319495</v>
      </c>
      <c r="O547">
        <v>30.631243463458699</v>
      </c>
      <c r="P547">
        <v>21.983444209037501</v>
      </c>
      <c r="Q547">
        <v>-4.2133532855566001E-2</v>
      </c>
    </row>
    <row r="548" spans="1:17" hidden="1" x14ac:dyDescent="0.3">
      <c r="A548" t="s">
        <v>1221</v>
      </c>
      <c r="B548" t="s">
        <v>1222</v>
      </c>
      <c r="C548" t="str">
        <f>IFERROR(VLOOKUP(Table1[[#This Row],[Ticker]],[1]!Table2[[Symbol]:[Industry]],2,FALSE),"-")</f>
        <v>Consumer Services</v>
      </c>
      <c r="D548" t="s">
        <v>309</v>
      </c>
      <c r="E548">
        <v>9350.6626875999991</v>
      </c>
      <c r="F548">
        <v>420.25</v>
      </c>
      <c r="G548">
        <v>-19.447867749733799</v>
      </c>
      <c r="H548">
        <v>-10.926535329735399</v>
      </c>
      <c r="I548">
        <v>-7.1973371405490596</v>
      </c>
      <c r="J548">
        <v>0.40766826267955902</v>
      </c>
      <c r="K548">
        <v>432.082593944618</v>
      </c>
      <c r="M548">
        <v>53.420958922191502</v>
      </c>
      <c r="N548">
        <v>0.97010237964732904</v>
      </c>
      <c r="O548">
        <v>28.078524687685899</v>
      </c>
      <c r="P548">
        <v>15.136986301369801</v>
      </c>
    </row>
    <row r="549" spans="1:17" x14ac:dyDescent="0.3">
      <c r="A549" t="s">
        <v>1223</v>
      </c>
      <c r="B549" t="s">
        <v>1224</v>
      </c>
      <c r="C549" t="str">
        <f>IFERROR(VLOOKUP(Table1[[#This Row],[Ticker]],[1]!Table2[[Symbol]:[Industry]],2,FALSE),"-")</f>
        <v>Financial Services</v>
      </c>
      <c r="D549" t="s">
        <v>561</v>
      </c>
      <c r="E549">
        <v>9296.2263847800004</v>
      </c>
      <c r="F549">
        <v>1044.2</v>
      </c>
      <c r="G549">
        <v>-1.2129588745881501</v>
      </c>
      <c r="H549">
        <v>-6.1866741742654696</v>
      </c>
      <c r="I549">
        <v>-5.7008867837361397</v>
      </c>
      <c r="J549">
        <v>2.1750124733682301</v>
      </c>
      <c r="K549">
        <v>1012.27443763296</v>
      </c>
      <c r="L549">
        <v>935.660686147717</v>
      </c>
      <c r="M549">
        <v>52.237646269746797</v>
      </c>
      <c r="N549">
        <v>1.00058254074885</v>
      </c>
      <c r="O549">
        <v>14.4416778394943</v>
      </c>
      <c r="P549">
        <v>34.449237108092397</v>
      </c>
      <c r="Q549">
        <v>5.0955969971534003E-2</v>
      </c>
    </row>
    <row r="550" spans="1:17" x14ac:dyDescent="0.3">
      <c r="A550" t="s">
        <v>1225</v>
      </c>
      <c r="B550" t="s">
        <v>1226</v>
      </c>
      <c r="C550" t="str">
        <f>IFERROR(VLOOKUP(Table1[[#This Row],[Ticker]],[1]!Table2[[Symbol]:[Industry]],2,FALSE),"-")</f>
        <v>Financial Services</v>
      </c>
      <c r="D550" t="s">
        <v>530</v>
      </c>
      <c r="E550">
        <v>9294.5641284499998</v>
      </c>
      <c r="F550">
        <v>97.25</v>
      </c>
      <c r="G550">
        <v>6.0695610355609002</v>
      </c>
      <c r="H550">
        <v>1.9722880270854299</v>
      </c>
      <c r="I550">
        <v>-18.177536633298999</v>
      </c>
      <c r="J550">
        <v>-3.64832452159773</v>
      </c>
      <c r="K550">
        <v>93.299671649488999</v>
      </c>
      <c r="L550">
        <v>87.920554769901202</v>
      </c>
      <c r="M550">
        <v>39.953226772508998</v>
      </c>
      <c r="N550">
        <v>0.85942235357267605</v>
      </c>
      <c r="O550">
        <v>18.097686375321299</v>
      </c>
      <c r="P550">
        <v>40.9420289855072</v>
      </c>
      <c r="Q550">
        <v>-2.5157134154649E-2</v>
      </c>
    </row>
    <row r="551" spans="1:17" x14ac:dyDescent="0.3">
      <c r="A551" t="s">
        <v>1227</v>
      </c>
      <c r="B551" t="s">
        <v>1228</v>
      </c>
      <c r="C551" t="str">
        <f>IFERROR(VLOOKUP(Table1[[#This Row],[Ticker]],[1]!Table2[[Symbol]:[Industry]],2,FALSE),"-")</f>
        <v>Financial Services</v>
      </c>
      <c r="D551" t="s">
        <v>21</v>
      </c>
      <c r="E551">
        <v>9231.3783965040002</v>
      </c>
      <c r="F551">
        <v>33.33</v>
      </c>
      <c r="G551">
        <v>108.14695306593499</v>
      </c>
      <c r="H551">
        <v>9.3844009285871106</v>
      </c>
      <c r="I551">
        <v>-17.314133197887202</v>
      </c>
      <c r="J551">
        <v>10.885620659433201</v>
      </c>
      <c r="K551">
        <v>31.116767464476698</v>
      </c>
      <c r="L551">
        <v>28.989496595551699</v>
      </c>
      <c r="M551">
        <v>70.488808646519303</v>
      </c>
      <c r="N551">
        <v>2.1173085616444198</v>
      </c>
      <c r="O551">
        <v>27.512751275127499</v>
      </c>
      <c r="P551">
        <v>143.284671532846</v>
      </c>
      <c r="Q551">
        <v>4.0968327809831E-2</v>
      </c>
    </row>
    <row r="552" spans="1:17" x14ac:dyDescent="0.3">
      <c r="A552" t="s">
        <v>1229</v>
      </c>
      <c r="B552" t="s">
        <v>1230</v>
      </c>
      <c r="C552" t="str">
        <f>IFERROR(VLOOKUP(Table1[[#This Row],[Ticker]],[1]!Table2[[Symbol]:[Industry]],2,FALSE),"-")</f>
        <v>Media Entertainment &amp; Publication</v>
      </c>
      <c r="D552" t="s">
        <v>1159</v>
      </c>
      <c r="E552">
        <v>9230.7643200000002</v>
      </c>
      <c r="F552">
        <v>480</v>
      </c>
      <c r="G552">
        <v>-1.80928095575338</v>
      </c>
      <c r="H552">
        <v>-9.1142852087204993</v>
      </c>
      <c r="I552">
        <v>22.3420979326308</v>
      </c>
      <c r="J552">
        <v>-5.8942768921541298</v>
      </c>
      <c r="K552">
        <v>515.692135215863</v>
      </c>
      <c r="L552">
        <v>443.84923337605898</v>
      </c>
      <c r="M552">
        <v>25.014542924841301</v>
      </c>
      <c r="N552">
        <v>0.92931147175147799</v>
      </c>
      <c r="O552">
        <v>21.124999999999901</v>
      </c>
      <c r="P552">
        <v>55.038759689922401</v>
      </c>
      <c r="Q552">
        <v>3.0239600259764E-2</v>
      </c>
    </row>
    <row r="553" spans="1:17" x14ac:dyDescent="0.3">
      <c r="A553" t="s">
        <v>1231</v>
      </c>
      <c r="B553" t="s">
        <v>1232</v>
      </c>
      <c r="C553" t="str">
        <f>IFERROR(VLOOKUP(Table1[[#This Row],[Ticker]],[1]!Table2[[Symbol]:[Industry]],2,FALSE),"-")</f>
        <v>Chemicals</v>
      </c>
      <c r="D553" t="s">
        <v>380</v>
      </c>
      <c r="E553">
        <v>9215.98831384</v>
      </c>
      <c r="F553">
        <v>231.28</v>
      </c>
      <c r="G553">
        <v>29.3526158382709</v>
      </c>
      <c r="H553">
        <v>-12.848183797586399</v>
      </c>
      <c r="I553">
        <v>-21.062456214535899</v>
      </c>
      <c r="J553">
        <v>-1.8414425703958299</v>
      </c>
      <c r="K553">
        <v>236.451610845711</v>
      </c>
      <c r="L553">
        <v>223.86091888551101</v>
      </c>
      <c r="M553">
        <v>45.375387014937999</v>
      </c>
      <c r="N553">
        <v>0.43849085934978199</v>
      </c>
      <c r="O553">
        <v>39.333275683154604</v>
      </c>
      <c r="P553">
        <v>58.248374957235697</v>
      </c>
      <c r="Q553">
        <v>7.3992160862423995E-2</v>
      </c>
    </row>
    <row r="554" spans="1:17" hidden="1" x14ac:dyDescent="0.3">
      <c r="A554" t="s">
        <v>1233</v>
      </c>
      <c r="B554" t="s">
        <v>1234</v>
      </c>
      <c r="C554" t="str">
        <f>IFERROR(VLOOKUP(Table1[[#This Row],[Ticker]],[1]!Table2[[Symbol]:[Industry]],2,FALSE),"-")</f>
        <v>-</v>
      </c>
      <c r="D554" t="s">
        <v>304</v>
      </c>
      <c r="E554">
        <v>9166.8154085999995</v>
      </c>
      <c r="F554">
        <v>545.4</v>
      </c>
      <c r="G554">
        <v>118.76791624665201</v>
      </c>
      <c r="H554">
        <v>32.104091362327999</v>
      </c>
      <c r="I554">
        <v>80.649441991183807</v>
      </c>
      <c r="J554">
        <v>6.2406362057022697</v>
      </c>
      <c r="K554">
        <v>401.59975264776801</v>
      </c>
      <c r="L554">
        <v>294.27243579909401</v>
      </c>
      <c r="M554">
        <v>75.590145086811702</v>
      </c>
      <c r="N554">
        <v>0.55264903285999201</v>
      </c>
      <c r="O554">
        <v>7.0773744041070703</v>
      </c>
      <c r="P554">
        <v>208.746108123407</v>
      </c>
      <c r="Q554">
        <v>7.8196648040117001E-2</v>
      </c>
    </row>
    <row r="555" spans="1:17" x14ac:dyDescent="0.3">
      <c r="A555" t="s">
        <v>1235</v>
      </c>
      <c r="B555" t="s">
        <v>1236</v>
      </c>
      <c r="C555" t="str">
        <f>IFERROR(VLOOKUP(Table1[[#This Row],[Ticker]],[1]!Table2[[Symbol]:[Industry]],2,FALSE),"-")</f>
        <v>Media Entertainment &amp; Publication</v>
      </c>
      <c r="D555" t="s">
        <v>1159</v>
      </c>
      <c r="E555">
        <v>9157.2159496500008</v>
      </c>
      <c r="F555">
        <v>716.35</v>
      </c>
      <c r="G555">
        <v>83.848795930986299</v>
      </c>
      <c r="H555">
        <v>44.844681035312703</v>
      </c>
      <c r="I555">
        <v>59.672426270605399</v>
      </c>
      <c r="J555">
        <v>6.9557442005702796</v>
      </c>
      <c r="K555">
        <v>540.89522643006796</v>
      </c>
      <c r="L555">
        <v>441.723435648291</v>
      </c>
      <c r="M555">
        <v>81.399723913151504</v>
      </c>
      <c r="N555">
        <v>1.45430967664741</v>
      </c>
      <c r="O555">
        <v>1.2912682348014299</v>
      </c>
      <c r="P555">
        <v>150.998598458304</v>
      </c>
      <c r="Q555">
        <v>0.19425596142406601</v>
      </c>
    </row>
    <row r="556" spans="1:17" x14ac:dyDescent="0.3">
      <c r="A556" t="s">
        <v>1237</v>
      </c>
      <c r="B556" t="s">
        <v>1238</v>
      </c>
      <c r="C556" t="str">
        <f>IFERROR(VLOOKUP(Table1[[#This Row],[Ticker]],[1]!Table2[[Symbol]:[Industry]],2,FALSE),"-")</f>
        <v>Power</v>
      </c>
      <c r="D556" t="s">
        <v>193</v>
      </c>
      <c r="E556">
        <v>9101.4588243880007</v>
      </c>
      <c r="F556">
        <v>230.02</v>
      </c>
      <c r="G556">
        <v>-3.97160301124176</v>
      </c>
      <c r="H556">
        <v>3.6072424571439998</v>
      </c>
      <c r="I556">
        <v>-3.87671435861043</v>
      </c>
      <c r="J556">
        <v>0.37394134567537002</v>
      </c>
      <c r="K556">
        <v>196.693885116145</v>
      </c>
      <c r="L556">
        <v>195.411933204089</v>
      </c>
      <c r="M556">
        <v>69.674415511595598</v>
      </c>
      <c r="N556">
        <v>1.8164528125128401</v>
      </c>
      <c r="O556">
        <v>33.901399878271398</v>
      </c>
      <c r="P556">
        <v>59.238490827275903</v>
      </c>
      <c r="Q556">
        <v>0.108990429002548</v>
      </c>
    </row>
    <row r="557" spans="1:17" hidden="1" x14ac:dyDescent="0.3">
      <c r="A557" t="s">
        <v>1239</v>
      </c>
      <c r="B557" t="s">
        <v>1240</v>
      </c>
      <c r="C557" t="str">
        <f>IFERROR(VLOOKUP(Table1[[#This Row],[Ticker]],[1]!Table2[[Symbol]:[Industry]],2,FALSE),"-")</f>
        <v>-</v>
      </c>
      <c r="D557" t="s">
        <v>141</v>
      </c>
      <c r="E557">
        <v>9090</v>
      </c>
      <c r="F557">
        <v>4545</v>
      </c>
      <c r="G557">
        <v>-26.384326997792702</v>
      </c>
      <c r="H557">
        <v>-0.490574691642786</v>
      </c>
      <c r="I557">
        <v>-26.467901532637399</v>
      </c>
      <c r="J557">
        <v>-0.47728277504441202</v>
      </c>
      <c r="K557">
        <v>4681.3660747174199</v>
      </c>
      <c r="L557">
        <v>4808.0363938030196</v>
      </c>
      <c r="M557">
        <v>40.388671545844097</v>
      </c>
      <c r="N557">
        <v>0.61138989380324404</v>
      </c>
      <c r="O557">
        <v>53.443344334433398</v>
      </c>
      <c r="P557">
        <v>17.078825347758801</v>
      </c>
      <c r="Q557">
        <v>6.5877569025466001E-2</v>
      </c>
    </row>
    <row r="558" spans="1:17" hidden="1" x14ac:dyDescent="0.3">
      <c r="A558" t="s">
        <v>1241</v>
      </c>
      <c r="B558" t="s">
        <v>1242</v>
      </c>
      <c r="C558" t="str">
        <f>IFERROR(VLOOKUP(Table1[[#This Row],[Ticker]],[1]!Table2[[Symbol]:[Industry]],2,FALSE),"-")</f>
        <v>-</v>
      </c>
      <c r="D558" t="s">
        <v>116</v>
      </c>
      <c r="E558">
        <v>9073.9309869999997</v>
      </c>
      <c r="F558">
        <v>2827.6</v>
      </c>
      <c r="G558">
        <v>-7.4970379278672503</v>
      </c>
      <c r="H558">
        <v>-5.8771335885008602</v>
      </c>
      <c r="I558">
        <v>-2.9333184461578998</v>
      </c>
      <c r="J558">
        <v>-3.6192103698210198</v>
      </c>
      <c r="K558">
        <v>2742.4237067797098</v>
      </c>
      <c r="L558">
        <v>2694.5070205940901</v>
      </c>
      <c r="M558">
        <v>57.543036287892903</v>
      </c>
      <c r="N558">
        <v>0.64573685585890395</v>
      </c>
      <c r="O558">
        <v>23.779884000565801</v>
      </c>
      <c r="P558">
        <v>20.3746275010642</v>
      </c>
      <c r="Q558">
        <v>2.980911793642E-2</v>
      </c>
    </row>
    <row r="559" spans="1:17" hidden="1" x14ac:dyDescent="0.3">
      <c r="A559" t="s">
        <v>1243</v>
      </c>
      <c r="B559" t="s">
        <v>1244</v>
      </c>
      <c r="C559" t="str">
        <f>IFERROR(VLOOKUP(Table1[[#This Row],[Ticker]],[1]!Table2[[Symbol]:[Industry]],2,FALSE),"-")</f>
        <v>-</v>
      </c>
      <c r="D559" t="s">
        <v>1245</v>
      </c>
      <c r="E559">
        <v>9032.5783193999996</v>
      </c>
      <c r="F559">
        <v>466.85</v>
      </c>
      <c r="G559">
        <v>-37.712154759694798</v>
      </c>
      <c r="H559">
        <v>-3.3920348544662802</v>
      </c>
      <c r="I559">
        <v>-16.0245819239559</v>
      </c>
      <c r="J559">
        <v>-4.7200224370208002</v>
      </c>
      <c r="K559">
        <v>476.53745451513299</v>
      </c>
      <c r="L559">
        <v>475.65677692155998</v>
      </c>
      <c r="M559">
        <v>31.284163343897401</v>
      </c>
      <c r="N559">
        <v>0.49654560372295398</v>
      </c>
      <c r="O559">
        <v>25.950519438791801</v>
      </c>
      <c r="P559">
        <v>17.550044063955699</v>
      </c>
      <c r="Q559">
        <v>-1.5246711139476E-2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Row],[Ticker]],[1]!Table2[[Symbol]:[Industry]],2,FALSE),"-")</f>
        <v>Capital Goods</v>
      </c>
      <c r="D560" t="s">
        <v>270</v>
      </c>
      <c r="E560">
        <v>9015.8829081679996</v>
      </c>
      <c r="F560">
        <v>78.790000000000006</v>
      </c>
      <c r="G560">
        <v>29.559157281131998</v>
      </c>
      <c r="H560">
        <v>-3.5705268932034002</v>
      </c>
      <c r="I560">
        <v>42.019394062750997</v>
      </c>
      <c r="J560">
        <v>-4.9090041274008902</v>
      </c>
      <c r="K560">
        <v>76.562878388442499</v>
      </c>
      <c r="L560">
        <v>59.560778644332899</v>
      </c>
      <c r="M560">
        <v>37.398084009406901</v>
      </c>
      <c r="N560">
        <v>0.87391415559306196</v>
      </c>
      <c r="O560">
        <v>18.542962304861</v>
      </c>
      <c r="P560">
        <v>111.653353239903</v>
      </c>
      <c r="Q560">
        <v>0.22799771438286501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Row],[Ticker]],[1]!Table2[[Symbol]:[Industry]],2,FALSE),"-")</f>
        <v>Metals &amp; Mining</v>
      </c>
      <c r="D561" t="s">
        <v>1250</v>
      </c>
      <c r="E561">
        <v>8983.8720656500009</v>
      </c>
      <c r="F561">
        <v>441.5</v>
      </c>
      <c r="G561">
        <v>80.091210383492196</v>
      </c>
      <c r="H561">
        <v>-20.749137601167199</v>
      </c>
      <c r="I561">
        <v>24.062478268416001</v>
      </c>
      <c r="J561">
        <v>-5.0192602116771203</v>
      </c>
      <c r="K561">
        <v>481.175486030657</v>
      </c>
      <c r="L561">
        <v>385.75712401452603</v>
      </c>
      <c r="M561">
        <v>26.039337355579701</v>
      </c>
      <c r="N561">
        <v>0.486754070899868</v>
      </c>
      <c r="O561">
        <v>33.182332955832301</v>
      </c>
      <c r="P561">
        <v>119.32439145553801</v>
      </c>
      <c r="Q561">
        <v>8.6876420657615E-2</v>
      </c>
    </row>
    <row r="562" spans="1:17" x14ac:dyDescent="0.3">
      <c r="A562" t="s">
        <v>1251</v>
      </c>
      <c r="B562" t="s">
        <v>1252</v>
      </c>
      <c r="C562" t="str">
        <f>IFERROR(VLOOKUP(Table1[[#This Row],[Ticker]],[1]!Table2[[Symbol]:[Industry]],2,FALSE),"-")</f>
        <v>Consumer Durables</v>
      </c>
      <c r="D562" t="s">
        <v>469</v>
      </c>
      <c r="E562">
        <v>8971.3865140649996</v>
      </c>
      <c r="F562">
        <v>293.85000000000002</v>
      </c>
      <c r="G562">
        <v>-22.369240337984898</v>
      </c>
      <c r="H562">
        <v>3.79510225761382</v>
      </c>
      <c r="I562">
        <v>2.5825292562758899</v>
      </c>
      <c r="J562">
        <v>-3.3588425371085</v>
      </c>
      <c r="K562">
        <v>290.63291826585998</v>
      </c>
      <c r="L562">
        <v>281.14758545438502</v>
      </c>
      <c r="M562">
        <v>39.9484023100445</v>
      </c>
      <c r="N562">
        <v>0.485515851684724</v>
      </c>
      <c r="O562">
        <v>10.0901820656797</v>
      </c>
      <c r="P562">
        <v>37.957746478873197</v>
      </c>
      <c r="Q562">
        <v>-6.7290522918343004E-2</v>
      </c>
    </row>
    <row r="563" spans="1:17" x14ac:dyDescent="0.3">
      <c r="A563" t="s">
        <v>1253</v>
      </c>
      <c r="B563" t="s">
        <v>1254</v>
      </c>
      <c r="C563" t="str">
        <f>IFERROR(VLOOKUP(Table1[[#This Row],[Ticker]],[1]!Table2[[Symbol]:[Industry]],2,FALSE),"-")</f>
        <v>Financial Services</v>
      </c>
      <c r="D563" t="s">
        <v>24</v>
      </c>
      <c r="E563">
        <v>8951.0970071249994</v>
      </c>
      <c r="F563">
        <v>78.75</v>
      </c>
      <c r="G563">
        <v>-37.721804830169297</v>
      </c>
      <c r="H563">
        <v>-14.406640211911</v>
      </c>
      <c r="I563">
        <v>-35.187675222789302</v>
      </c>
      <c r="J563">
        <v>-0.167335227321293</v>
      </c>
      <c r="K563">
        <v>89.738282666332097</v>
      </c>
      <c r="L563">
        <v>93.470650323250496</v>
      </c>
      <c r="M563">
        <v>16.089564516071398</v>
      </c>
      <c r="N563">
        <v>2.1141171574946598</v>
      </c>
      <c r="O563">
        <v>47.936507936507901</v>
      </c>
      <c r="P563">
        <v>0.31847133757962798</v>
      </c>
      <c r="Q563">
        <v>8.6912875907230007E-3</v>
      </c>
    </row>
    <row r="564" spans="1:17" hidden="1" x14ac:dyDescent="0.3">
      <c r="A564" t="s">
        <v>1255</v>
      </c>
      <c r="B564" t="s">
        <v>1256</v>
      </c>
      <c r="C564" t="str">
        <f>IFERROR(VLOOKUP(Table1[[#This Row],[Ticker]],[1]!Table2[[Symbol]:[Industry]],2,FALSE),"-")</f>
        <v>-</v>
      </c>
      <c r="D564" t="s">
        <v>270</v>
      </c>
      <c r="E564">
        <v>8934.853196</v>
      </c>
      <c r="F564">
        <v>4459.6000000000004</v>
      </c>
      <c r="G564">
        <v>488.75921472349302</v>
      </c>
      <c r="H564">
        <v>10.2279039878505</v>
      </c>
      <c r="I564">
        <v>192.33458527182299</v>
      </c>
      <c r="J564">
        <v>5.1753406297625801</v>
      </c>
      <c r="K564">
        <v>3804.9413640338398</v>
      </c>
      <c r="L564">
        <v>2329.3060127908302</v>
      </c>
      <c r="M564">
        <v>49.571452670000397</v>
      </c>
      <c r="N564">
        <v>1.1891197464772001</v>
      </c>
      <c r="O564">
        <v>13.809534487397899</v>
      </c>
      <c r="P564">
        <v>630.42338874785003</v>
      </c>
      <c r="Q564">
        <v>0.161301858947594</v>
      </c>
    </row>
    <row r="565" spans="1:17" x14ac:dyDescent="0.3">
      <c r="A565" t="s">
        <v>1257</v>
      </c>
      <c r="B565" t="s">
        <v>1258</v>
      </c>
      <c r="C565" t="str">
        <f>IFERROR(VLOOKUP(Table1[[#This Row],[Ticker]],[1]!Table2[[Symbol]:[Industry]],2,FALSE),"-")</f>
        <v>Construction</v>
      </c>
      <c r="D565" t="s">
        <v>46</v>
      </c>
      <c r="E565">
        <v>8872.5023220000003</v>
      </c>
      <c r="F565">
        <v>1324.5</v>
      </c>
      <c r="G565">
        <v>48.545421981626397</v>
      </c>
      <c r="H565">
        <v>-12.739290664883599</v>
      </c>
      <c r="I565">
        <v>36.669178621038498</v>
      </c>
      <c r="J565">
        <v>-2.3935934895896298</v>
      </c>
      <c r="K565">
        <v>1308.46686415512</v>
      </c>
      <c r="L565">
        <v>1078.6688305975399</v>
      </c>
      <c r="M565">
        <v>43.339691735589497</v>
      </c>
      <c r="N565">
        <v>0.431700368649441</v>
      </c>
      <c r="O565">
        <v>16.4552661381653</v>
      </c>
      <c r="P565">
        <v>103.76923076923001</v>
      </c>
      <c r="Q565">
        <v>0.14093296271918301</v>
      </c>
    </row>
    <row r="566" spans="1:17" x14ac:dyDescent="0.3">
      <c r="A566" t="s">
        <v>1259</v>
      </c>
      <c r="B566" t="s">
        <v>1260</v>
      </c>
      <c r="C566" t="str">
        <f>IFERROR(VLOOKUP(Table1[[#This Row],[Ticker]],[1]!Table2[[Symbol]:[Industry]],2,FALSE),"-")</f>
        <v>Construction</v>
      </c>
      <c r="D566" t="s">
        <v>46</v>
      </c>
      <c r="E566">
        <v>8864.8921138799997</v>
      </c>
      <c r="F566">
        <v>5607.8</v>
      </c>
      <c r="G566">
        <v>18.1651477736192</v>
      </c>
      <c r="H566">
        <v>13.5506881739887</v>
      </c>
      <c r="I566">
        <v>-6.6444592883803804</v>
      </c>
      <c r="J566">
        <v>-6.9451339296301002</v>
      </c>
      <c r="K566">
        <v>5534.1205351380204</v>
      </c>
      <c r="L566">
        <v>4858.4269454688801</v>
      </c>
      <c r="M566">
        <v>37.1129534447456</v>
      </c>
      <c r="N566">
        <v>0.88491862499038398</v>
      </c>
      <c r="O566">
        <v>15.927814829344801</v>
      </c>
      <c r="P566">
        <v>66.653293511047707</v>
      </c>
      <c r="Q566">
        <v>0.21553054712077599</v>
      </c>
    </row>
    <row r="567" spans="1:17" x14ac:dyDescent="0.3">
      <c r="A567" t="s">
        <v>1261</v>
      </c>
      <c r="B567" t="s">
        <v>1262</v>
      </c>
      <c r="C567" t="str">
        <f>IFERROR(VLOOKUP(Table1[[#This Row],[Ticker]],[1]!Table2[[Symbol]:[Industry]],2,FALSE),"-")</f>
        <v>Healthcare</v>
      </c>
      <c r="D567" t="s">
        <v>54</v>
      </c>
      <c r="E567">
        <v>8837.5993744919997</v>
      </c>
      <c r="F567">
        <v>195.02</v>
      </c>
      <c r="G567">
        <v>41.574583106284997</v>
      </c>
      <c r="H567">
        <v>4.1237704455713899</v>
      </c>
      <c r="I567">
        <v>17.542098006845301</v>
      </c>
      <c r="J567">
        <v>-0.22662780628821</v>
      </c>
      <c r="K567">
        <v>182.78229507000299</v>
      </c>
      <c r="L567">
        <v>156.55894441129601</v>
      </c>
      <c r="M567">
        <v>47.4598084427099</v>
      </c>
      <c r="N567">
        <v>0.83559912743889797</v>
      </c>
      <c r="O567">
        <v>11.0039995897856</v>
      </c>
      <c r="P567">
        <v>100.123140071831</v>
      </c>
      <c r="Q567">
        <v>0.102234564053943</v>
      </c>
    </row>
    <row r="568" spans="1:17" x14ac:dyDescent="0.3">
      <c r="A568" t="s">
        <v>1263</v>
      </c>
      <c r="B568" t="s">
        <v>1264</v>
      </c>
      <c r="C568" t="str">
        <f>IFERROR(VLOOKUP(Table1[[#This Row],[Ticker]],[1]!Table2[[Symbol]:[Industry]],2,FALSE),"-")</f>
        <v>Oil Gas &amp; Consumable Fuels</v>
      </c>
      <c r="D568" t="s">
        <v>1250</v>
      </c>
      <c r="E568">
        <v>8826.8532475499997</v>
      </c>
      <c r="F568">
        <v>544.75</v>
      </c>
      <c r="G568">
        <v>140.35598861666199</v>
      </c>
      <c r="H568">
        <v>-5.3939331439087903</v>
      </c>
      <c r="I568">
        <v>-1.3143059150520799</v>
      </c>
      <c r="J568">
        <v>-3.8823468106127801</v>
      </c>
      <c r="K568">
        <v>547.77131835246098</v>
      </c>
      <c r="L568">
        <v>454.11962600324199</v>
      </c>
      <c r="M568">
        <v>40.941169998031199</v>
      </c>
      <c r="N568">
        <v>0.93765879196470703</v>
      </c>
      <c r="O568">
        <v>16.530518586507501</v>
      </c>
      <c r="P568">
        <v>174.03060155103699</v>
      </c>
    </row>
    <row r="569" spans="1:17" x14ac:dyDescent="0.3">
      <c r="A569" t="s">
        <v>1265</v>
      </c>
      <c r="B569" t="s">
        <v>1266</v>
      </c>
      <c r="C569" t="str">
        <f>IFERROR(VLOOKUP(Table1[[#This Row],[Ticker]],[1]!Table2[[Symbol]:[Industry]],2,FALSE),"-")</f>
        <v>Services</v>
      </c>
      <c r="D569" t="s">
        <v>304</v>
      </c>
      <c r="E569">
        <v>8824.1576065649897</v>
      </c>
      <c r="F569">
        <v>542.15</v>
      </c>
      <c r="G569">
        <v>14.6103944476808</v>
      </c>
      <c r="H569">
        <v>6.4653494766264199</v>
      </c>
      <c r="I569">
        <v>36.544939205441899</v>
      </c>
      <c r="J569">
        <v>-2.3262331015922499</v>
      </c>
      <c r="K569">
        <v>510.70818393780502</v>
      </c>
      <c r="L569">
        <v>432.81772080015998</v>
      </c>
      <c r="M569">
        <v>45.928632709310698</v>
      </c>
      <c r="N569">
        <v>0.63755964820941102</v>
      </c>
      <c r="O569">
        <v>9.6744443419717694</v>
      </c>
      <c r="P569">
        <v>58.848520363316702</v>
      </c>
      <c r="Q569">
        <v>0.126333495716518</v>
      </c>
    </row>
    <row r="570" spans="1:17" x14ac:dyDescent="0.3">
      <c r="A570" t="s">
        <v>1267</v>
      </c>
      <c r="B570" t="s">
        <v>1268</v>
      </c>
      <c r="C570" t="str">
        <f>IFERROR(VLOOKUP(Table1[[#This Row],[Ticker]],[1]!Table2[[Symbol]:[Industry]],2,FALSE),"-")</f>
        <v>Fast Moving Consumer Goods</v>
      </c>
      <c r="D570" t="s">
        <v>219</v>
      </c>
      <c r="E570">
        <v>8810.8398011999998</v>
      </c>
      <c r="F570">
        <v>659.85</v>
      </c>
      <c r="G570">
        <v>-16.158103987533199</v>
      </c>
      <c r="H570">
        <v>12.9287069536568</v>
      </c>
      <c r="I570">
        <v>-12.116757793824799</v>
      </c>
      <c r="J570">
        <v>3.7282246384670201</v>
      </c>
      <c r="K570">
        <v>612.25403583360105</v>
      </c>
      <c r="L570">
        <v>606.69508462945896</v>
      </c>
      <c r="M570">
        <v>65.7666801185119</v>
      </c>
      <c r="N570">
        <v>2.1972357992173799</v>
      </c>
      <c r="O570">
        <v>4.8723194665454201</v>
      </c>
      <c r="P570">
        <v>19.624728063814299</v>
      </c>
      <c r="Q570">
        <v>4.0253698786586002E-2</v>
      </c>
    </row>
    <row r="571" spans="1:17" x14ac:dyDescent="0.3">
      <c r="A571" t="s">
        <v>1269</v>
      </c>
      <c r="B571" t="s">
        <v>1270</v>
      </c>
      <c r="C571" t="str">
        <f>IFERROR(VLOOKUP(Table1[[#This Row],[Ticker]],[1]!Table2[[Symbol]:[Industry]],2,FALSE),"-")</f>
        <v>Chemicals</v>
      </c>
      <c r="D571" t="s">
        <v>297</v>
      </c>
      <c r="E571">
        <v>8786.4811776450006</v>
      </c>
      <c r="F571">
        <v>712.05</v>
      </c>
      <c r="G571">
        <v>13.2109778761795</v>
      </c>
      <c r="H571">
        <v>-6.2531814986227099</v>
      </c>
      <c r="I571">
        <v>-0.45283556191645102</v>
      </c>
      <c r="J571">
        <v>-11.254741847494101</v>
      </c>
      <c r="K571">
        <v>701.12552898711704</v>
      </c>
      <c r="L571">
        <v>654.24545107549602</v>
      </c>
      <c r="M571">
        <v>45.8529296365584</v>
      </c>
      <c r="N571">
        <v>1.2678149676667501</v>
      </c>
      <c r="O571">
        <v>17.646232708377202</v>
      </c>
      <c r="P571">
        <v>41.279761904761898</v>
      </c>
    </row>
    <row r="572" spans="1:17" x14ac:dyDescent="0.3">
      <c r="A572" t="s">
        <v>1271</v>
      </c>
      <c r="B572" t="s">
        <v>1272</v>
      </c>
      <c r="C572" t="str">
        <f>IFERROR(VLOOKUP(Table1[[#This Row],[Ticker]],[1]!Table2[[Symbol]:[Industry]],2,FALSE),"-")</f>
        <v>Consumer Services</v>
      </c>
      <c r="D572" t="s">
        <v>309</v>
      </c>
      <c r="E572">
        <v>8755.6452023999991</v>
      </c>
      <c r="F572">
        <v>434.4</v>
      </c>
      <c r="G572">
        <v>4.2130161954421803</v>
      </c>
      <c r="H572">
        <v>-5.4843654946572702</v>
      </c>
      <c r="I572">
        <v>-6.2894901994618397</v>
      </c>
      <c r="J572">
        <v>-4.3672051264697496</v>
      </c>
      <c r="K572">
        <v>438.68795226152997</v>
      </c>
      <c r="L572">
        <v>408.97627656200501</v>
      </c>
      <c r="M572">
        <v>46.508692950377799</v>
      </c>
      <c r="N572">
        <v>0.98323040177778298</v>
      </c>
      <c r="O572">
        <v>16.252302025782601</v>
      </c>
      <c r="P572">
        <v>31.060491778548698</v>
      </c>
      <c r="Q572">
        <v>8.0633072154944002E-2</v>
      </c>
    </row>
    <row r="573" spans="1:17" x14ac:dyDescent="0.3">
      <c r="A573" t="s">
        <v>1273</v>
      </c>
      <c r="B573" t="s">
        <v>1274</v>
      </c>
      <c r="C573" t="str">
        <f>IFERROR(VLOOKUP(Table1[[#This Row],[Ticker]],[1]!Table2[[Symbol]:[Industry]],2,FALSE),"-")</f>
        <v>Healthcare</v>
      </c>
      <c r="D573" t="s">
        <v>288</v>
      </c>
      <c r="E573">
        <v>8740.2785627100002</v>
      </c>
      <c r="F573">
        <v>1333.05</v>
      </c>
      <c r="G573">
        <v>1.4342991655394199</v>
      </c>
      <c r="H573">
        <v>0.302619992082381</v>
      </c>
      <c r="I573">
        <v>5.5664946317837698</v>
      </c>
      <c r="J573">
        <v>0.37544510507387202</v>
      </c>
      <c r="K573">
        <v>1286.5414552085999</v>
      </c>
      <c r="L573">
        <v>1194.1622533794</v>
      </c>
      <c r="M573">
        <v>57.474090793589902</v>
      </c>
      <c r="N573">
        <v>0.94114177134167598</v>
      </c>
      <c r="O573">
        <v>24.072615430778999</v>
      </c>
      <c r="P573">
        <v>36.457160405363901</v>
      </c>
    </row>
    <row r="574" spans="1:17" x14ac:dyDescent="0.3">
      <c r="A574" t="s">
        <v>1275</v>
      </c>
      <c r="B574" t="s">
        <v>1276</v>
      </c>
      <c r="C574" t="str">
        <f>IFERROR(VLOOKUP(Table1[[#This Row],[Ticker]],[1]!Table2[[Symbol]:[Industry]],2,FALSE),"-")</f>
        <v>Financial Services</v>
      </c>
      <c r="D574" t="s">
        <v>124</v>
      </c>
      <c r="E574">
        <v>8716.3285354109994</v>
      </c>
      <c r="F574">
        <v>81.27</v>
      </c>
      <c r="G574">
        <v>-35.972519070837201</v>
      </c>
      <c r="H574">
        <v>-2.2349819806661002</v>
      </c>
      <c r="I574">
        <v>-19.3573645278863</v>
      </c>
      <c r="J574">
        <v>-0.73982801749159199</v>
      </c>
      <c r="K574">
        <v>82.726576917073203</v>
      </c>
      <c r="L574">
        <v>84.906897693781801</v>
      </c>
      <c r="M574">
        <v>45.711721404766003</v>
      </c>
      <c r="N574">
        <v>1.0416891537259201</v>
      </c>
      <c r="O574">
        <v>20.5857019810508</v>
      </c>
      <c r="P574">
        <v>12.2513812154696</v>
      </c>
    </row>
    <row r="575" spans="1:17" x14ac:dyDescent="0.3">
      <c r="A575" t="s">
        <v>1277</v>
      </c>
      <c r="B575" t="s">
        <v>1278</v>
      </c>
      <c r="C575" t="str">
        <f>IFERROR(VLOOKUP(Table1[[#This Row],[Ticker]],[1]!Table2[[Symbol]:[Industry]],2,FALSE),"-")</f>
        <v>Consumer Durables</v>
      </c>
      <c r="D575" t="s">
        <v>95</v>
      </c>
      <c r="E575">
        <v>8699.8346919350006</v>
      </c>
      <c r="F575">
        <v>294.64999999999998</v>
      </c>
      <c r="G575">
        <v>-67.929830887585496</v>
      </c>
      <c r="H575">
        <v>3.5242667001213102</v>
      </c>
      <c r="I575">
        <v>-27.561173042041499</v>
      </c>
      <c r="J575">
        <v>-1.69693471369626</v>
      </c>
      <c r="K575">
        <v>300.15850678244198</v>
      </c>
      <c r="L575">
        <v>347.62172587047303</v>
      </c>
      <c r="M575">
        <v>36.7773794589882</v>
      </c>
      <c r="N575">
        <v>0.38717790728825102</v>
      </c>
      <c r="O575">
        <v>90.055998642457098</v>
      </c>
      <c r="P575">
        <v>12.8927203065134</v>
      </c>
      <c r="Q575">
        <v>-9.6142034274369001E-2</v>
      </c>
    </row>
    <row r="576" spans="1:17" x14ac:dyDescent="0.3">
      <c r="A576" t="s">
        <v>1279</v>
      </c>
      <c r="B576" t="s">
        <v>1280</v>
      </c>
      <c r="C576" t="str">
        <f>IFERROR(VLOOKUP(Table1[[#This Row],[Ticker]],[1]!Table2[[Symbol]:[Industry]],2,FALSE),"-")</f>
        <v>Realty</v>
      </c>
      <c r="D576" t="s">
        <v>141</v>
      </c>
      <c r="E576">
        <v>8675.1196194700005</v>
      </c>
      <c r="F576">
        <v>559.54999999999995</v>
      </c>
      <c r="G576">
        <v>-15.435714867182501</v>
      </c>
      <c r="H576">
        <v>-9.5145261556336695</v>
      </c>
      <c r="I576">
        <v>-16.7542871213811</v>
      </c>
      <c r="J576">
        <v>-5.9088119790064502</v>
      </c>
      <c r="K576">
        <v>599.36984881632702</v>
      </c>
      <c r="L576">
        <v>574.19643404877399</v>
      </c>
      <c r="M576">
        <v>24.901589469749698</v>
      </c>
      <c r="N576">
        <v>0.63395391027348502</v>
      </c>
      <c r="O576">
        <v>21.311768385309598</v>
      </c>
      <c r="P576">
        <v>17.799999999999901</v>
      </c>
      <c r="Q576">
        <v>9.0935342800592997E-2</v>
      </c>
    </row>
    <row r="577" spans="1:17" hidden="1" x14ac:dyDescent="0.3">
      <c r="A577" t="s">
        <v>1281</v>
      </c>
      <c r="B577" t="s">
        <v>1282</v>
      </c>
      <c r="C577" t="str">
        <f>IFERROR(VLOOKUP(Table1[[#This Row],[Ticker]],[1]!Table2[[Symbol]:[Industry]],2,FALSE),"-")</f>
        <v>-</v>
      </c>
      <c r="D577" t="s">
        <v>54</v>
      </c>
      <c r="E577">
        <v>8667.6992989399896</v>
      </c>
      <c r="F577">
        <v>5221.7</v>
      </c>
      <c r="G577">
        <v>-24.614258516861501</v>
      </c>
      <c r="H577">
        <v>1.0702667775068599</v>
      </c>
      <c r="I577">
        <v>-16.841801716575301</v>
      </c>
      <c r="J577">
        <v>-0.80861157960768704</v>
      </c>
      <c r="K577">
        <v>5102.9937935350899</v>
      </c>
      <c r="L577">
        <v>5004.8749998495005</v>
      </c>
      <c r="M577">
        <v>53.804405541733502</v>
      </c>
      <c r="N577">
        <v>0.98326669123477295</v>
      </c>
      <c r="O577">
        <v>8.0653810061857403</v>
      </c>
      <c r="P577">
        <v>12.620375063355199</v>
      </c>
      <c r="Q577">
        <v>-6.7036910603697E-2</v>
      </c>
    </row>
    <row r="578" spans="1:17" hidden="1" x14ac:dyDescent="0.3">
      <c r="A578" t="s">
        <v>1283</v>
      </c>
      <c r="B578" t="s">
        <v>1284</v>
      </c>
      <c r="C578" t="str">
        <f>IFERROR(VLOOKUP(Table1[[#This Row],[Ticker]],[1]!Table2[[Symbol]:[Industry]],2,FALSE),"-")</f>
        <v>-</v>
      </c>
      <c r="D578" t="s">
        <v>720</v>
      </c>
      <c r="E578">
        <v>8642.3479203879997</v>
      </c>
      <c r="F578">
        <v>517.69000000000005</v>
      </c>
      <c r="G578">
        <v>-11.0628881631542</v>
      </c>
      <c r="H578">
        <v>-4.3523210371099799</v>
      </c>
      <c r="I578">
        <v>-0.80365009701465295</v>
      </c>
      <c r="J578">
        <v>-0.37599980258743199</v>
      </c>
      <c r="K578">
        <v>521.82748547021299</v>
      </c>
      <c r="L578">
        <v>493.26720065813902</v>
      </c>
      <c r="M578">
        <v>73.886051750125603</v>
      </c>
      <c r="N578">
        <v>0.845899495515542</v>
      </c>
      <c r="O578">
        <v>6.70478471672235</v>
      </c>
      <c r="P578">
        <v>20.637102975788199</v>
      </c>
      <c r="Q578">
        <v>-1.0545973830429E-2</v>
      </c>
    </row>
    <row r="579" spans="1:17" x14ac:dyDescent="0.3">
      <c r="A579" t="s">
        <v>1285</v>
      </c>
      <c r="B579" t="s">
        <v>1286</v>
      </c>
      <c r="C579" t="str">
        <f>IFERROR(VLOOKUP(Table1[[#This Row],[Ticker]],[1]!Table2[[Symbol]:[Industry]],2,FALSE),"-")</f>
        <v>Consumer Durables</v>
      </c>
      <c r="D579" t="s">
        <v>204</v>
      </c>
      <c r="E579">
        <v>8617.74012726</v>
      </c>
      <c r="F579">
        <v>2126.85</v>
      </c>
      <c r="G579">
        <v>132.73257644078001</v>
      </c>
      <c r="H579">
        <v>24.838547498240999</v>
      </c>
      <c r="I579">
        <v>46.298065362576203</v>
      </c>
      <c r="J579">
        <v>12.467063038797001</v>
      </c>
      <c r="K579">
        <v>1696.9310799335201</v>
      </c>
      <c r="L579">
        <v>1386.36996081186</v>
      </c>
      <c r="M579">
        <v>80.547259452814501</v>
      </c>
      <c r="N579">
        <v>1.9296833208298201</v>
      </c>
      <c r="O579">
        <v>2.1228577473728798</v>
      </c>
      <c r="P579">
        <v>159.49853587115601</v>
      </c>
      <c r="Q579">
        <v>7.8382738680474004E-2</v>
      </c>
    </row>
    <row r="580" spans="1:17" hidden="1" x14ac:dyDescent="0.3">
      <c r="A580" t="s">
        <v>1287</v>
      </c>
      <c r="B580" t="s">
        <v>1288</v>
      </c>
      <c r="C580" t="str">
        <f>IFERROR(VLOOKUP(Table1[[#This Row],[Ticker]],[1]!Table2[[Symbol]:[Industry]],2,FALSE),"-")</f>
        <v>-</v>
      </c>
      <c r="D580" t="s">
        <v>141</v>
      </c>
      <c r="E580">
        <v>8597.6663938000002</v>
      </c>
      <c r="F580">
        <v>682.3</v>
      </c>
      <c r="G580">
        <v>-11.6940622498033</v>
      </c>
      <c r="H580">
        <v>-9.2634715332964995E-2</v>
      </c>
      <c r="I580">
        <v>-5.8542731024136403</v>
      </c>
      <c r="J580">
        <v>-4.3864916759757104</v>
      </c>
      <c r="K580">
        <v>691.91144248181502</v>
      </c>
      <c r="L580">
        <v>653.76227290501902</v>
      </c>
      <c r="M580">
        <v>42.5048931521968</v>
      </c>
      <c r="N580">
        <v>1.40844773210943</v>
      </c>
      <c r="O580">
        <v>9.9223215594313299</v>
      </c>
      <c r="P580">
        <v>31.718146718146699</v>
      </c>
    </row>
    <row r="581" spans="1:17" x14ac:dyDescent="0.3">
      <c r="A581" t="s">
        <v>1289</v>
      </c>
      <c r="B581" t="s">
        <v>1290</v>
      </c>
      <c r="C581" t="str">
        <f>IFERROR(VLOOKUP(Table1[[#This Row],[Ticker]],[1]!Table2[[Symbol]:[Industry]],2,FALSE),"-")</f>
        <v>Financial Services</v>
      </c>
      <c r="D581" t="s">
        <v>24</v>
      </c>
      <c r="E581">
        <v>8564.48972718</v>
      </c>
      <c r="F581">
        <v>226.86</v>
      </c>
      <c r="G581">
        <v>-22.4780703501971</v>
      </c>
      <c r="H581">
        <v>-2.4856820818349998</v>
      </c>
      <c r="I581">
        <v>-20.868528056683299</v>
      </c>
      <c r="J581">
        <v>-5.8750470050297201</v>
      </c>
      <c r="K581">
        <v>225.158302349091</v>
      </c>
      <c r="L581">
        <v>222.21837487104401</v>
      </c>
      <c r="M581">
        <v>51.865727763315398</v>
      </c>
      <c r="N581">
        <v>1.4663983010612001</v>
      </c>
      <c r="O581">
        <v>26.3113814687472</v>
      </c>
      <c r="P581">
        <v>18.15625</v>
      </c>
      <c r="Q581">
        <v>0.13622425258559001</v>
      </c>
    </row>
    <row r="582" spans="1:17" x14ac:dyDescent="0.3">
      <c r="A582" t="s">
        <v>1291</v>
      </c>
      <c r="B582" t="s">
        <v>1292</v>
      </c>
      <c r="C582" t="str">
        <f>IFERROR(VLOOKUP(Table1[[#This Row],[Ticker]],[1]!Table2[[Symbol]:[Industry]],2,FALSE),"-")</f>
        <v>Chemicals</v>
      </c>
      <c r="D582" t="s">
        <v>533</v>
      </c>
      <c r="E582">
        <v>8561.0647561599999</v>
      </c>
      <c r="F582">
        <v>779.45</v>
      </c>
      <c r="G582">
        <v>-41.285761778899101</v>
      </c>
      <c r="H582">
        <v>3.1367288278083301</v>
      </c>
      <c r="I582">
        <v>-27.374099754999602</v>
      </c>
      <c r="J582">
        <v>-0.113068838325858</v>
      </c>
      <c r="K582">
        <v>784.13577400398003</v>
      </c>
      <c r="L582">
        <v>849.94268541995996</v>
      </c>
      <c r="M582">
        <v>46.155958351450003</v>
      </c>
      <c r="N582">
        <v>1.677063654893</v>
      </c>
      <c r="O582">
        <v>41.933414587208901</v>
      </c>
      <c r="P582">
        <v>8.1968350916157693</v>
      </c>
      <c r="Q582">
        <v>-3.0528698401499001E-2</v>
      </c>
    </row>
    <row r="583" spans="1:17" x14ac:dyDescent="0.3">
      <c r="A583" t="s">
        <v>1293</v>
      </c>
      <c r="B583" t="s">
        <v>1294</v>
      </c>
      <c r="C583" t="str">
        <f>IFERROR(VLOOKUP(Table1[[#This Row],[Ticker]],[1]!Table2[[Symbol]:[Industry]],2,FALSE),"-")</f>
        <v>Power</v>
      </c>
      <c r="D583" t="s">
        <v>60</v>
      </c>
      <c r="E583">
        <v>8554.5786349800001</v>
      </c>
      <c r="F583">
        <v>15.93</v>
      </c>
      <c r="G583">
        <v>200.98418551989201</v>
      </c>
      <c r="H583">
        <v>-2.11050151504157</v>
      </c>
      <c r="I583">
        <v>32.950857130932803</v>
      </c>
      <c r="J583">
        <v>-5.0555047184645696</v>
      </c>
      <c r="K583">
        <v>16.053498460132602</v>
      </c>
      <c r="L583">
        <v>12.2104113744217</v>
      </c>
      <c r="M583">
        <v>43.249132749736098</v>
      </c>
      <c r="N583">
        <v>0.54502207689158</v>
      </c>
      <c r="O583">
        <v>32.4544883866917</v>
      </c>
      <c r="P583">
        <v>242.58064516128999</v>
      </c>
      <c r="Q583">
        <v>8.1135652813444994E-2</v>
      </c>
    </row>
    <row r="584" spans="1:17" x14ac:dyDescent="0.3">
      <c r="A584" t="s">
        <v>1295</v>
      </c>
      <c r="B584" t="s">
        <v>1296</v>
      </c>
      <c r="C584" t="str">
        <f>IFERROR(VLOOKUP(Table1[[#This Row],[Ticker]],[1]!Table2[[Symbol]:[Industry]],2,FALSE),"-")</f>
        <v>Consumer Services</v>
      </c>
      <c r="D584" t="s">
        <v>347</v>
      </c>
      <c r="E584">
        <v>8549.1174916399996</v>
      </c>
      <c r="F584">
        <v>222.2</v>
      </c>
      <c r="G584">
        <v>70.538298886658595</v>
      </c>
      <c r="H584">
        <v>-9.7982630788810905</v>
      </c>
      <c r="I584">
        <v>-11.1420300362969</v>
      </c>
      <c r="J584">
        <v>4.2923448423397303</v>
      </c>
      <c r="K584">
        <v>221.05063897776</v>
      </c>
      <c r="L584">
        <v>200.45952771611999</v>
      </c>
      <c r="M584">
        <v>56.662746453272703</v>
      </c>
      <c r="N584">
        <v>1.2056459476800001</v>
      </c>
      <c r="O584">
        <v>17.911791179117898</v>
      </c>
      <c r="P584">
        <v>105.64553447478001</v>
      </c>
    </row>
    <row r="585" spans="1:17" x14ac:dyDescent="0.3">
      <c r="A585" t="s">
        <v>1297</v>
      </c>
      <c r="B585" t="s">
        <v>1298</v>
      </c>
      <c r="C585" t="str">
        <f>IFERROR(VLOOKUP(Table1[[#This Row],[Ticker]],[1]!Table2[[Symbol]:[Industry]],2,FALSE),"-")</f>
        <v>Healthcare</v>
      </c>
      <c r="D585" t="s">
        <v>288</v>
      </c>
      <c r="E585">
        <v>8510.9779624500006</v>
      </c>
      <c r="F585">
        <v>829.35</v>
      </c>
      <c r="G585">
        <v>38.533240790433702</v>
      </c>
      <c r="H585">
        <v>2.1974669444750599</v>
      </c>
      <c r="I585">
        <v>16.843779526299599</v>
      </c>
      <c r="J585">
        <v>2.7543781063669002</v>
      </c>
      <c r="K585">
        <v>779.45171099857498</v>
      </c>
      <c r="L585">
        <v>686.04795821614005</v>
      </c>
      <c r="M585">
        <v>69.487348693881202</v>
      </c>
      <c r="N585">
        <v>0.36438266027746502</v>
      </c>
      <c r="O585">
        <v>6.1071923795743501</v>
      </c>
      <c r="P585">
        <v>84.3</v>
      </c>
      <c r="Q585">
        <v>1.9154175865266999E-2</v>
      </c>
    </row>
    <row r="586" spans="1:17" x14ac:dyDescent="0.3">
      <c r="A586" t="s">
        <v>1299</v>
      </c>
      <c r="B586" t="s">
        <v>1300</v>
      </c>
      <c r="C586" t="str">
        <f>IFERROR(VLOOKUP(Table1[[#This Row],[Ticker]],[1]!Table2[[Symbol]:[Industry]],2,FALSE),"-")</f>
        <v>Automobile and Auto Components</v>
      </c>
      <c r="D586" t="s">
        <v>204</v>
      </c>
      <c r="E586">
        <v>8497.9795680000007</v>
      </c>
      <c r="F586">
        <v>556.20000000000005</v>
      </c>
      <c r="G586">
        <v>38.110524461477901</v>
      </c>
      <c r="H586">
        <v>-15.639521470345899</v>
      </c>
      <c r="I586">
        <v>-7.4264271189454698</v>
      </c>
      <c r="J586">
        <v>-7.1017200299859997</v>
      </c>
      <c r="K586">
        <v>616.93978985197305</v>
      </c>
      <c r="L586">
        <v>545.54333875545001</v>
      </c>
      <c r="M586">
        <v>16.9093079032187</v>
      </c>
      <c r="N586">
        <v>0.51579136047889695</v>
      </c>
      <c r="O586">
        <v>27.256382596188399</v>
      </c>
      <c r="P586">
        <v>63.829160530191402</v>
      </c>
      <c r="Q586">
        <v>5.6643540758602E-2</v>
      </c>
    </row>
    <row r="587" spans="1:17" hidden="1" x14ac:dyDescent="0.3">
      <c r="A587" t="s">
        <v>1301</v>
      </c>
      <c r="B587" t="s">
        <v>1302</v>
      </c>
      <c r="C587" t="str">
        <f>IFERROR(VLOOKUP(Table1[[#This Row],[Ticker]],[1]!Table2[[Symbol]:[Industry]],2,FALSE),"-")</f>
        <v>-</v>
      </c>
      <c r="D587" t="s">
        <v>204</v>
      </c>
      <c r="E587">
        <v>8490.1630777600003</v>
      </c>
      <c r="F587">
        <v>1927.4</v>
      </c>
      <c r="G587">
        <v>19.3539327041617</v>
      </c>
      <c r="H587">
        <v>-3.6907551938555998</v>
      </c>
      <c r="I587">
        <v>-3.8685574219588199</v>
      </c>
      <c r="J587">
        <v>-3.98724191550789</v>
      </c>
      <c r="K587">
        <v>1912.52714038202</v>
      </c>
      <c r="L587">
        <v>1684.15627177497</v>
      </c>
      <c r="M587">
        <v>54.539933870440898</v>
      </c>
      <c r="N587">
        <v>1.5609436842198601</v>
      </c>
      <c r="O587">
        <v>14.454705821313601</v>
      </c>
      <c r="P587">
        <v>103.119401412161</v>
      </c>
      <c r="Q587">
        <v>0.13395799638863701</v>
      </c>
    </row>
    <row r="588" spans="1:17" x14ac:dyDescent="0.3">
      <c r="A588" t="s">
        <v>1303</v>
      </c>
      <c r="B588" t="s">
        <v>1304</v>
      </c>
      <c r="C588" t="str">
        <f>IFERROR(VLOOKUP(Table1[[#This Row],[Ticker]],[1]!Table2[[Symbol]:[Industry]],2,FALSE),"-")</f>
        <v>Realty</v>
      </c>
      <c r="D588" t="s">
        <v>141</v>
      </c>
      <c r="E588">
        <v>8477.1690675299997</v>
      </c>
      <c r="F588">
        <v>578.70000000000005</v>
      </c>
      <c r="G588">
        <v>22.786508199511601</v>
      </c>
      <c r="H588">
        <v>2.32458347440082</v>
      </c>
      <c r="I588">
        <v>13.4059732887225</v>
      </c>
      <c r="J588">
        <v>-0.21410279902113599</v>
      </c>
      <c r="K588">
        <v>555.93902287651997</v>
      </c>
      <c r="L588">
        <v>483.253413046248</v>
      </c>
      <c r="M588">
        <v>51.192460589414601</v>
      </c>
      <c r="N588">
        <v>0.38405548445561299</v>
      </c>
      <c r="O588">
        <v>20.787973043027399</v>
      </c>
      <c r="P588">
        <v>64.7544483985765</v>
      </c>
      <c r="Q588">
        <v>3.4345261549138001E-2</v>
      </c>
    </row>
    <row r="589" spans="1:17" x14ac:dyDescent="0.3">
      <c r="A589" t="s">
        <v>1305</v>
      </c>
      <c r="B589" t="s">
        <v>1306</v>
      </c>
      <c r="C589" t="str">
        <f>IFERROR(VLOOKUP(Table1[[#This Row],[Ticker]],[1]!Table2[[Symbol]:[Industry]],2,FALSE),"-")</f>
        <v>Information Technology</v>
      </c>
      <c r="D589" t="s">
        <v>21</v>
      </c>
      <c r="E589">
        <v>8434.0340769750001</v>
      </c>
      <c r="F589">
        <v>2733.25</v>
      </c>
      <c r="G589">
        <v>10.0425530872112</v>
      </c>
      <c r="H589">
        <v>-1.61335128533894</v>
      </c>
      <c r="I589">
        <v>-18.1296495667866</v>
      </c>
      <c r="J589">
        <v>0.65843259908776897</v>
      </c>
      <c r="K589">
        <v>2746.6789170526799</v>
      </c>
      <c r="L589">
        <v>2603.5750349590699</v>
      </c>
      <c r="M589">
        <v>36.238000364539602</v>
      </c>
      <c r="N589">
        <v>0.68390950833036501</v>
      </c>
      <c r="O589">
        <v>15.0644836732827</v>
      </c>
      <c r="P589">
        <v>34.656123756035001</v>
      </c>
      <c r="Q589">
        <v>-3.7977400761619999E-3</v>
      </c>
    </row>
    <row r="590" spans="1:17" x14ac:dyDescent="0.3">
      <c r="A590" t="s">
        <v>1307</v>
      </c>
      <c r="B590" t="s">
        <v>1308</v>
      </c>
      <c r="C590" t="str">
        <f>IFERROR(VLOOKUP(Table1[[#This Row],[Ticker]],[1]!Table2[[Symbol]:[Industry]],2,FALSE),"-")</f>
        <v>Chemicals</v>
      </c>
      <c r="D590" t="s">
        <v>380</v>
      </c>
      <c r="E590">
        <v>8417.1769846999996</v>
      </c>
      <c r="F590">
        <v>1846.75</v>
      </c>
      <c r="G590">
        <v>117.082432041122</v>
      </c>
      <c r="H590">
        <v>2.0548257030266499</v>
      </c>
      <c r="I590">
        <v>61.130333392376301</v>
      </c>
      <c r="J590">
        <v>7.2172625256554799</v>
      </c>
      <c r="K590">
        <v>1635.9207134983201</v>
      </c>
      <c r="L590">
        <v>1291.80421531877</v>
      </c>
      <c r="M590">
        <v>70.070018860166201</v>
      </c>
      <c r="N590">
        <v>1.7609784459026201</v>
      </c>
      <c r="O590">
        <v>4.2804927575470497</v>
      </c>
      <c r="P590">
        <v>146.23333333333301</v>
      </c>
      <c r="Q590">
        <v>7.4075515723304994E-2</v>
      </c>
    </row>
    <row r="591" spans="1:17" hidden="1" x14ac:dyDescent="0.3">
      <c r="A591" t="s">
        <v>1309</v>
      </c>
      <c r="B591" t="s">
        <v>1310</v>
      </c>
      <c r="C591" t="str">
        <f>IFERROR(VLOOKUP(Table1[[#This Row],[Ticker]],[1]!Table2[[Symbol]:[Industry]],2,FALSE),"-")</f>
        <v>-</v>
      </c>
      <c r="D591" t="s">
        <v>720</v>
      </c>
      <c r="E591">
        <v>8375.5088797930002</v>
      </c>
      <c r="F591">
        <v>256.63</v>
      </c>
      <c r="G591">
        <v>1.2999924212869101</v>
      </c>
      <c r="H591">
        <v>-0.15573794131514501</v>
      </c>
      <c r="I591">
        <v>0.83303981145554695</v>
      </c>
      <c r="J591">
        <v>-0.99422332547437997</v>
      </c>
      <c r="K591">
        <v>252.52422388154201</v>
      </c>
      <c r="L591">
        <v>233.914225884525</v>
      </c>
      <c r="M591">
        <v>59.785019392106697</v>
      </c>
      <c r="N591">
        <v>2.3218289973305</v>
      </c>
      <c r="O591">
        <v>3.1913650001948302</v>
      </c>
      <c r="P591">
        <v>30.3351955307262</v>
      </c>
      <c r="Q591">
        <v>1.1816369177710001E-3</v>
      </c>
    </row>
    <row r="592" spans="1:17" hidden="1" x14ac:dyDescent="0.3">
      <c r="A592" t="s">
        <v>1311</v>
      </c>
      <c r="B592" t="s">
        <v>1312</v>
      </c>
      <c r="C592" t="str">
        <f>IFERROR(VLOOKUP(Table1[[#This Row],[Ticker]],[1]!Table2[[Symbol]:[Industry]],2,FALSE),"-")</f>
        <v>-</v>
      </c>
      <c r="D592" t="s">
        <v>1313</v>
      </c>
      <c r="E592">
        <v>8369.7008711939998</v>
      </c>
      <c r="F592">
        <v>1230.3900000000001</v>
      </c>
      <c r="K592">
        <v>1221.0284065276701</v>
      </c>
      <c r="L592">
        <v>1201.49851616978</v>
      </c>
      <c r="M592">
        <v>68.273684852772604</v>
      </c>
      <c r="N592">
        <v>1</v>
      </c>
      <c r="Q592">
        <v>-6.1080809493942997E-2</v>
      </c>
    </row>
    <row r="593" spans="1:17" x14ac:dyDescent="0.3">
      <c r="A593" t="s">
        <v>1314</v>
      </c>
      <c r="B593" t="s">
        <v>1315</v>
      </c>
      <c r="C593" t="str">
        <f>IFERROR(VLOOKUP(Table1[[#This Row],[Ticker]],[1]!Table2[[Symbol]:[Industry]],2,FALSE),"-")</f>
        <v>Construction Materials</v>
      </c>
      <c r="D593" t="s">
        <v>83</v>
      </c>
      <c r="E593">
        <v>8353.2024450999997</v>
      </c>
      <c r="F593">
        <v>165.95</v>
      </c>
      <c r="G593">
        <v>0.79746273141722601</v>
      </c>
      <c r="H593">
        <v>-2.7529303955232902</v>
      </c>
      <c r="I593">
        <v>-21.184264577959301</v>
      </c>
      <c r="J593">
        <v>1.5230484885325</v>
      </c>
      <c r="K593">
        <v>163.127538901094</v>
      </c>
      <c r="L593">
        <v>160.05329042100701</v>
      </c>
      <c r="M593">
        <v>59.6325692003591</v>
      </c>
      <c r="N593">
        <v>0.49248920175308297</v>
      </c>
      <c r="O593">
        <v>19.915637240132501</v>
      </c>
      <c r="P593">
        <v>38.2916666666666</v>
      </c>
      <c r="Q593">
        <v>-3.3442303825399998E-3</v>
      </c>
    </row>
    <row r="594" spans="1:17" x14ac:dyDescent="0.3">
      <c r="A594" t="s">
        <v>1316</v>
      </c>
      <c r="B594" t="s">
        <v>1317</v>
      </c>
      <c r="C594" t="str">
        <f>IFERROR(VLOOKUP(Table1[[#This Row],[Ticker]],[1]!Table2[[Symbol]:[Industry]],2,FALSE),"-")</f>
        <v>Services</v>
      </c>
      <c r="D594" t="s">
        <v>393</v>
      </c>
      <c r="E594">
        <v>8351.6084273699998</v>
      </c>
      <c r="F594">
        <v>189.67</v>
      </c>
      <c r="G594">
        <v>-29.635268231757099</v>
      </c>
      <c r="H594">
        <v>7.7526615266174895E-2</v>
      </c>
      <c r="I594">
        <v>-9.5089868567038902</v>
      </c>
      <c r="J594">
        <v>1.6173050313775901</v>
      </c>
      <c r="K594">
        <v>184.40046596901399</v>
      </c>
      <c r="L594">
        <v>190.818347302387</v>
      </c>
      <c r="M594">
        <v>53.659086649164401</v>
      </c>
      <c r="N594">
        <v>1.07442392267817</v>
      </c>
      <c r="O594">
        <v>36.025728897558899</v>
      </c>
      <c r="P594">
        <v>30.806896551724101</v>
      </c>
    </row>
    <row r="595" spans="1:17" x14ac:dyDescent="0.3">
      <c r="A595" t="s">
        <v>1318</v>
      </c>
      <c r="B595" t="s">
        <v>1319</v>
      </c>
      <c r="C595" t="str">
        <f>IFERROR(VLOOKUP(Table1[[#This Row],[Ticker]],[1]!Table2[[Symbol]:[Industry]],2,FALSE),"-")</f>
        <v>Fast Moving Consumer Goods</v>
      </c>
      <c r="D595" t="s">
        <v>119</v>
      </c>
      <c r="E595">
        <v>8318.8494351899899</v>
      </c>
      <c r="F595">
        <v>1414.35</v>
      </c>
      <c r="G595">
        <v>10.7105527111925</v>
      </c>
      <c r="H595">
        <v>-5.3565013234032897</v>
      </c>
      <c r="I595">
        <v>19.7001171732161</v>
      </c>
      <c r="J595">
        <v>1.2438354713909E-2</v>
      </c>
      <c r="K595">
        <v>1369.2307774018</v>
      </c>
      <c r="L595">
        <v>1203.9874633653701</v>
      </c>
      <c r="M595">
        <v>59.248874429514501</v>
      </c>
      <c r="N595">
        <v>0.88661148994184502</v>
      </c>
      <c r="O595">
        <v>10.718704705341599</v>
      </c>
      <c r="P595">
        <v>54.068627450980301</v>
      </c>
      <c r="Q595">
        <v>0.13859539987938499</v>
      </c>
    </row>
    <row r="596" spans="1:17" x14ac:dyDescent="0.3">
      <c r="A596" t="s">
        <v>1320</v>
      </c>
      <c r="B596" t="s">
        <v>1321</v>
      </c>
      <c r="C596" t="str">
        <f>IFERROR(VLOOKUP(Table1[[#This Row],[Ticker]],[1]!Table2[[Symbol]:[Industry]],2,FALSE),"-")</f>
        <v>Fast Moving Consumer Goods</v>
      </c>
      <c r="D596" t="s">
        <v>989</v>
      </c>
      <c r="E596">
        <v>8313.7448246399999</v>
      </c>
      <c r="F596">
        <v>379.8</v>
      </c>
      <c r="G596">
        <v>1.6334314377518899</v>
      </c>
      <c r="H596">
        <v>-5.45662796001203</v>
      </c>
      <c r="I596">
        <v>-2.9016095818121199</v>
      </c>
      <c r="J596">
        <v>-3.3928207499444301</v>
      </c>
      <c r="K596">
        <v>387.46279054365999</v>
      </c>
      <c r="L596">
        <v>356.53792954373699</v>
      </c>
      <c r="M596">
        <v>36.537541954360002</v>
      </c>
      <c r="N596">
        <v>0.54907138150538504</v>
      </c>
      <c r="O596">
        <v>14.494470774091599</v>
      </c>
      <c r="P596">
        <v>41.981308411214897</v>
      </c>
      <c r="Q596">
        <v>7.8365363012332004E-2</v>
      </c>
    </row>
    <row r="597" spans="1:17" x14ac:dyDescent="0.3">
      <c r="A597" t="s">
        <v>1322</v>
      </c>
      <c r="B597" t="s">
        <v>1323</v>
      </c>
      <c r="C597" t="str">
        <f>IFERROR(VLOOKUP(Table1[[#This Row],[Ticker]],[1]!Table2[[Symbol]:[Industry]],2,FALSE),"-")</f>
        <v>Capital Goods</v>
      </c>
      <c r="D597" t="s">
        <v>156</v>
      </c>
      <c r="E597">
        <v>8292.6051000000007</v>
      </c>
      <c r="F597">
        <v>442.65</v>
      </c>
      <c r="G597">
        <v>3.7602322378722</v>
      </c>
      <c r="H597">
        <v>-14.9191239474571</v>
      </c>
      <c r="I597">
        <v>-15.618140081899901</v>
      </c>
      <c r="J597">
        <v>-4.16621065877061</v>
      </c>
      <c r="K597">
        <v>468.152066858382</v>
      </c>
      <c r="L597">
        <v>425.38650545546301</v>
      </c>
      <c r="M597">
        <v>27.096427996403602</v>
      </c>
      <c r="N597">
        <v>0.36775516384423301</v>
      </c>
      <c r="O597">
        <v>23.686885801423202</v>
      </c>
      <c r="P597">
        <v>30.1911764705882</v>
      </c>
      <c r="Q597">
        <v>8.7316180296362997E-2</v>
      </c>
    </row>
    <row r="598" spans="1:17" x14ac:dyDescent="0.3">
      <c r="A598" t="s">
        <v>1324</v>
      </c>
      <c r="B598" t="s">
        <v>1325</v>
      </c>
      <c r="C598" t="str">
        <f>IFERROR(VLOOKUP(Table1[[#This Row],[Ticker]],[1]!Table2[[Symbol]:[Industry]],2,FALSE),"-")</f>
        <v>Utilities</v>
      </c>
      <c r="D598" t="s">
        <v>1326</v>
      </c>
      <c r="E598">
        <v>8287.3562867500004</v>
      </c>
      <c r="F598">
        <v>674.15</v>
      </c>
      <c r="G598">
        <v>19.501658977106899</v>
      </c>
      <c r="H598">
        <v>3.58442244571535</v>
      </c>
      <c r="I598">
        <v>21.588084597121998</v>
      </c>
      <c r="J598">
        <v>-2.9049387784151199</v>
      </c>
      <c r="K598">
        <v>625.45067294717001</v>
      </c>
      <c r="L598">
        <v>549.47025119879004</v>
      </c>
      <c r="M598">
        <v>49.300904002134303</v>
      </c>
      <c r="N598">
        <v>1.3964638893681101</v>
      </c>
      <c r="O598">
        <v>13.9805681228213</v>
      </c>
      <c r="P598">
        <v>65.659171888438294</v>
      </c>
      <c r="Q598">
        <v>0.15028907034076899</v>
      </c>
    </row>
    <row r="599" spans="1:17" x14ac:dyDescent="0.3">
      <c r="A599" t="s">
        <v>1327</v>
      </c>
      <c r="B599" t="s">
        <v>1328</v>
      </c>
      <c r="C599" t="str">
        <f>IFERROR(VLOOKUP(Table1[[#This Row],[Ticker]],[1]!Table2[[Symbol]:[Industry]],2,FALSE),"-")</f>
        <v>Consumer Services</v>
      </c>
      <c r="D599" t="s">
        <v>86</v>
      </c>
      <c r="E599">
        <v>8283.0076057949991</v>
      </c>
      <c r="F599">
        <v>753.15</v>
      </c>
      <c r="G599">
        <v>-30.5878956565703</v>
      </c>
      <c r="H599">
        <v>-6.2822511152640796</v>
      </c>
      <c r="I599">
        <v>-11.3669243669927</v>
      </c>
      <c r="J599">
        <v>-1.37358869437803</v>
      </c>
      <c r="K599">
        <v>758.478196682516</v>
      </c>
      <c r="L599">
        <v>736.75258252462402</v>
      </c>
      <c r="M599">
        <v>52.621120976782301</v>
      </c>
      <c r="N599">
        <v>0.78830256090673201</v>
      </c>
      <c r="O599">
        <v>22.1536214565491</v>
      </c>
      <c r="P599">
        <v>22.264610389610301</v>
      </c>
      <c r="Q599">
        <v>0.13433916692207001</v>
      </c>
    </row>
    <row r="600" spans="1:17" hidden="1" x14ac:dyDescent="0.3">
      <c r="A600" t="s">
        <v>1329</v>
      </c>
      <c r="B600" t="s">
        <v>1330</v>
      </c>
      <c r="C600" t="str">
        <f>IFERROR(VLOOKUP(Table1[[#This Row],[Ticker]],[1]!Table2[[Symbol]:[Industry]],2,FALSE),"-")</f>
        <v>Healthcare</v>
      </c>
      <c r="D600" t="s">
        <v>54</v>
      </c>
      <c r="E600">
        <v>8250.8829401250005</v>
      </c>
      <c r="F600">
        <v>475.65</v>
      </c>
      <c r="G600">
        <v>-9.0598001440389506</v>
      </c>
      <c r="H600">
        <v>11.1398224578392</v>
      </c>
      <c r="I600">
        <v>21.911328104200901</v>
      </c>
      <c r="J600">
        <v>-0.40175071332644902</v>
      </c>
      <c r="K600">
        <v>432.96779478783799</v>
      </c>
      <c r="M600">
        <v>51.704587447944697</v>
      </c>
      <c r="N600">
        <v>2.4227069524493698</v>
      </c>
      <c r="O600">
        <v>13.213497319457501</v>
      </c>
      <c r="P600">
        <v>48.873239436619698</v>
      </c>
    </row>
    <row r="601" spans="1:17" x14ac:dyDescent="0.3">
      <c r="A601" t="s">
        <v>1331</v>
      </c>
      <c r="B601" t="s">
        <v>1332</v>
      </c>
      <c r="C601" t="str">
        <f>IFERROR(VLOOKUP(Table1[[#This Row],[Ticker]],[1]!Table2[[Symbol]:[Industry]],2,FALSE),"-")</f>
        <v>Forest Materials</v>
      </c>
      <c r="D601" t="s">
        <v>697</v>
      </c>
      <c r="E601">
        <v>8238.0359887199993</v>
      </c>
      <c r="F601">
        <v>486.3</v>
      </c>
      <c r="G601">
        <v>22.8671832406676</v>
      </c>
      <c r="H601">
        <v>-16.6111817021668</v>
      </c>
      <c r="I601">
        <v>12.204623265296</v>
      </c>
      <c r="J601">
        <v>-0.83776187219714504</v>
      </c>
      <c r="K601">
        <v>496.287171793016</v>
      </c>
      <c r="L601">
        <v>426.49684664544498</v>
      </c>
      <c r="M601">
        <v>40.713059365308197</v>
      </c>
      <c r="N601">
        <v>0.34005565704806501</v>
      </c>
      <c r="O601">
        <v>31.3489615463705</v>
      </c>
      <c r="P601">
        <v>52.397367596364703</v>
      </c>
      <c r="Q601">
        <v>6.0477858642564997E-2</v>
      </c>
    </row>
    <row r="602" spans="1:17" hidden="1" x14ac:dyDescent="0.3">
      <c r="A602" t="s">
        <v>1333</v>
      </c>
      <c r="B602" t="s">
        <v>1334</v>
      </c>
      <c r="C602" t="str">
        <f>IFERROR(VLOOKUP(Table1[[#This Row],[Ticker]],[1]!Table2[[Symbol]:[Industry]],2,FALSE),"-")</f>
        <v>-</v>
      </c>
      <c r="D602" t="s">
        <v>270</v>
      </c>
      <c r="E602">
        <v>8211.6230779500002</v>
      </c>
      <c r="F602">
        <v>1264.9000000000001</v>
      </c>
      <c r="G602">
        <v>80.8404206494465</v>
      </c>
      <c r="H602">
        <v>-5.4066886257525901</v>
      </c>
      <c r="I602">
        <v>80.395937206655901</v>
      </c>
      <c r="J602">
        <v>-4.8054237336897101</v>
      </c>
      <c r="K602">
        <v>1270.2706138998501</v>
      </c>
      <c r="L602">
        <v>968.68057308070695</v>
      </c>
      <c r="M602">
        <v>37.084306017448299</v>
      </c>
      <c r="N602">
        <v>0.456578735500689</v>
      </c>
      <c r="O602">
        <v>15.0090916277966</v>
      </c>
      <c r="P602">
        <v>133.786156547454</v>
      </c>
    </row>
    <row r="603" spans="1:17" x14ac:dyDescent="0.3">
      <c r="A603" t="s">
        <v>1335</v>
      </c>
      <c r="B603" t="s">
        <v>1336</v>
      </c>
      <c r="C603" t="str">
        <f>IFERROR(VLOOKUP(Table1[[#This Row],[Ticker]],[1]!Table2[[Symbol]:[Industry]],2,FALSE),"-")</f>
        <v>Chemicals</v>
      </c>
      <c r="D603" t="s">
        <v>426</v>
      </c>
      <c r="E603">
        <v>8199.5625076399992</v>
      </c>
      <c r="F603">
        <v>518.6</v>
      </c>
      <c r="G603">
        <v>-9.8510270492154799</v>
      </c>
      <c r="H603">
        <v>-3.2273518743493601</v>
      </c>
      <c r="I603">
        <v>-1.3858589863541599</v>
      </c>
      <c r="J603">
        <v>-1.08809023481231</v>
      </c>
      <c r="K603">
        <v>529.36110599810695</v>
      </c>
      <c r="L603">
        <v>495.47119214769799</v>
      </c>
      <c r="M603">
        <v>37.965738154755698</v>
      </c>
      <c r="N603">
        <v>1.3789960802913499</v>
      </c>
      <c r="O603">
        <v>22.232934824527501</v>
      </c>
      <c r="P603">
        <v>28.748758689175698</v>
      </c>
      <c r="Q603">
        <v>-1.1995370994261E-2</v>
      </c>
    </row>
    <row r="604" spans="1:17" x14ac:dyDescent="0.3">
      <c r="A604" t="s">
        <v>1337</v>
      </c>
      <c r="B604" t="s">
        <v>1338</v>
      </c>
      <c r="C604" t="str">
        <f>IFERROR(VLOOKUP(Table1[[#This Row],[Ticker]],[1]!Table2[[Symbol]:[Industry]],2,FALSE),"-")</f>
        <v>Financial Services</v>
      </c>
      <c r="D604" t="s">
        <v>24</v>
      </c>
      <c r="E604">
        <v>8178.8406312879997</v>
      </c>
      <c r="F604">
        <v>42.29</v>
      </c>
      <c r="G604">
        <v>-36.415991942396403</v>
      </c>
      <c r="H604">
        <v>-6.3453134460639102</v>
      </c>
      <c r="I604">
        <v>-38.191366499095601</v>
      </c>
      <c r="J604">
        <v>-3.1972010613211799</v>
      </c>
      <c r="K604">
        <v>45.881316284081301</v>
      </c>
      <c r="L604">
        <v>48.674387639020601</v>
      </c>
      <c r="M604">
        <v>29.3576269117147</v>
      </c>
      <c r="N604">
        <v>0.94287142811212199</v>
      </c>
      <c r="O604">
        <v>48.971388034996401</v>
      </c>
      <c r="P604">
        <v>5.7249999999999996</v>
      </c>
      <c r="Q604">
        <v>4.4571753890531002E-2</v>
      </c>
    </row>
    <row r="605" spans="1:17" hidden="1" x14ac:dyDescent="0.3">
      <c r="A605" t="s">
        <v>1339</v>
      </c>
      <c r="B605" t="s">
        <v>1340</v>
      </c>
      <c r="C605" t="str">
        <f>IFERROR(VLOOKUP(Table1[[#This Row],[Ticker]],[1]!Table2[[Symbol]:[Industry]],2,FALSE),"-")</f>
        <v>-</v>
      </c>
      <c r="D605" t="s">
        <v>248</v>
      </c>
      <c r="E605">
        <v>8174.529162975</v>
      </c>
      <c r="F605">
        <v>292.25</v>
      </c>
      <c r="G605">
        <v>-32.186430320025998</v>
      </c>
      <c r="H605">
        <v>-14.3897285416129</v>
      </c>
      <c r="I605">
        <v>-19.935899710841198</v>
      </c>
      <c r="J605">
        <v>-0.48150659621325798</v>
      </c>
      <c r="M605">
        <v>40.525414213985599</v>
      </c>
      <c r="O605">
        <v>18.8537211291702</v>
      </c>
      <c r="P605">
        <v>3.61638007445488</v>
      </c>
    </row>
    <row r="606" spans="1:17" x14ac:dyDescent="0.3">
      <c r="A606" t="s">
        <v>1341</v>
      </c>
      <c r="B606" t="s">
        <v>1342</v>
      </c>
      <c r="C606" t="str">
        <f>IFERROR(VLOOKUP(Table1[[#This Row],[Ticker]],[1]!Table2[[Symbol]:[Industry]],2,FALSE),"-")</f>
        <v>Financial Services</v>
      </c>
      <c r="D606" t="s">
        <v>530</v>
      </c>
      <c r="E606">
        <v>8065.80788046</v>
      </c>
      <c r="F606">
        <v>244.2</v>
      </c>
      <c r="G606">
        <v>-13.0421218418055</v>
      </c>
      <c r="H606">
        <v>-1.02828345573091</v>
      </c>
      <c r="I606">
        <v>-6.8576493486120897</v>
      </c>
      <c r="J606">
        <v>-0.419936205345039</v>
      </c>
      <c r="K606">
        <v>238.47408042529401</v>
      </c>
      <c r="L606">
        <v>224.377308146453</v>
      </c>
      <c r="M606">
        <v>50.3011017849959</v>
      </c>
      <c r="N606">
        <v>0.75862212906306703</v>
      </c>
      <c r="O606">
        <v>14.9058149058149</v>
      </c>
      <c r="P606">
        <v>21.130952380952301</v>
      </c>
      <c r="Q606">
        <v>4.2911792551529E-2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Row],[Ticker]],[1]!Table2[[Symbol]:[Industry]],2,FALSE),"-")</f>
        <v>Consumer Durables</v>
      </c>
      <c r="D607" t="s">
        <v>95</v>
      </c>
      <c r="E607">
        <v>8051.2683883199998</v>
      </c>
      <c r="F607">
        <v>1035.9000000000001</v>
      </c>
      <c r="G607">
        <v>134.501543030866</v>
      </c>
      <c r="H607">
        <v>-1.81597817315133</v>
      </c>
      <c r="I607">
        <v>20.111271312241399</v>
      </c>
      <c r="J607">
        <v>8.4240827811353594</v>
      </c>
      <c r="K607">
        <v>978.98935232526196</v>
      </c>
      <c r="L607">
        <v>818.482437809099</v>
      </c>
      <c r="M607">
        <v>73.086818616872407</v>
      </c>
      <c r="N607">
        <v>0.82463447623584196</v>
      </c>
      <c r="O607">
        <v>13.6210058885992</v>
      </c>
      <c r="P607">
        <v>172.605263157894</v>
      </c>
    </row>
    <row r="608" spans="1:17" x14ac:dyDescent="0.3">
      <c r="A608" t="s">
        <v>1345</v>
      </c>
      <c r="B608" t="s">
        <v>1346</v>
      </c>
      <c r="C608" t="str">
        <f>IFERROR(VLOOKUP(Table1[[#This Row],[Ticker]],[1]!Table2[[Symbol]:[Industry]],2,FALSE),"-")</f>
        <v>Construction Materials</v>
      </c>
      <c r="D608" t="s">
        <v>83</v>
      </c>
      <c r="E608">
        <v>8039.9568549639998</v>
      </c>
      <c r="F608">
        <v>198.92</v>
      </c>
      <c r="G608">
        <v>-3.8154664243442298</v>
      </c>
      <c r="H608">
        <v>-6.2737742052604801</v>
      </c>
      <c r="I608">
        <v>-9.9615869823308998</v>
      </c>
      <c r="J608">
        <v>-2.26468765147039</v>
      </c>
      <c r="K608">
        <v>210.11257556121799</v>
      </c>
      <c r="L608">
        <v>197.97243880318601</v>
      </c>
      <c r="M608">
        <v>27.7937217902364</v>
      </c>
      <c r="N608">
        <v>0.46564787757473503</v>
      </c>
      <c r="O608">
        <v>28.694952744822</v>
      </c>
      <c r="P608">
        <v>35.319727891156397</v>
      </c>
      <c r="Q608">
        <v>4.7291307717929998E-2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Row],[Ticker]],[1]!Table2[[Symbol]:[Industry]],2,FALSE),"-")</f>
        <v>Chemicals</v>
      </c>
      <c r="D609" t="s">
        <v>297</v>
      </c>
      <c r="E609">
        <v>8039.7478222099999</v>
      </c>
      <c r="F609">
        <v>1934.95</v>
      </c>
      <c r="G609">
        <v>87.086641783738699</v>
      </c>
      <c r="H609">
        <v>25.795854661636401</v>
      </c>
      <c r="I609">
        <v>78.019819571828506</v>
      </c>
      <c r="J609">
        <v>8.2438829876931106</v>
      </c>
      <c r="K609">
        <v>1539.0798637708001</v>
      </c>
      <c r="L609">
        <v>1269.8856881798399</v>
      </c>
      <c r="M609">
        <v>75.908262979968598</v>
      </c>
      <c r="N609">
        <v>1.70259801482359</v>
      </c>
      <c r="O609">
        <v>1.50133078374117</v>
      </c>
      <c r="P609">
        <v>121.872491686733</v>
      </c>
      <c r="Q609">
        <v>0.13672148306941301</v>
      </c>
    </row>
    <row r="610" spans="1:17" x14ac:dyDescent="0.3">
      <c r="A610" t="s">
        <v>1349</v>
      </c>
      <c r="B610" t="s">
        <v>1350</v>
      </c>
      <c r="C610" t="str">
        <f>IFERROR(VLOOKUP(Table1[[#This Row],[Ticker]],[1]!Table2[[Symbol]:[Industry]],2,FALSE),"-")</f>
        <v>Media Entertainment &amp; Publication</v>
      </c>
      <c r="D610" t="s">
        <v>553</v>
      </c>
      <c r="E610">
        <v>8031.7773496</v>
      </c>
      <c r="F610">
        <v>46.85</v>
      </c>
      <c r="G610">
        <v>-10.5774826256262</v>
      </c>
      <c r="H610">
        <v>3.31395899956035</v>
      </c>
      <c r="I610">
        <v>-33.849006618972403</v>
      </c>
      <c r="J610">
        <v>2.8355526450388302</v>
      </c>
      <c r="K610">
        <v>44.338302581442903</v>
      </c>
      <c r="L610">
        <v>46.252871432595597</v>
      </c>
      <c r="M610">
        <v>61.087585745892298</v>
      </c>
      <c r="N610">
        <v>1.9729403868031801</v>
      </c>
      <c r="O610">
        <v>46.638207043756601</v>
      </c>
      <c r="P610">
        <v>21.216041397153901</v>
      </c>
      <c r="Q610">
        <v>1.9278324331759002E-2</v>
      </c>
    </row>
    <row r="611" spans="1:17" x14ac:dyDescent="0.3">
      <c r="A611" t="s">
        <v>1351</v>
      </c>
      <c r="B611" t="s">
        <v>1352</v>
      </c>
      <c r="C611" t="str">
        <f>IFERROR(VLOOKUP(Table1[[#This Row],[Ticker]],[1]!Table2[[Symbol]:[Industry]],2,FALSE),"-")</f>
        <v>Construction</v>
      </c>
      <c r="D611" t="s">
        <v>46</v>
      </c>
      <c r="E611">
        <v>8028.150266736</v>
      </c>
      <c r="F611">
        <v>47.79</v>
      </c>
      <c r="G611">
        <v>82.022763262234605</v>
      </c>
      <c r="H611">
        <v>-4.5571823546886003</v>
      </c>
      <c r="I611">
        <v>-1.9799942664625501</v>
      </c>
      <c r="J611">
        <v>-7.9903929594752601</v>
      </c>
      <c r="K611">
        <v>47.5985278610205</v>
      </c>
      <c r="L611">
        <v>38.339299788284698</v>
      </c>
      <c r="M611">
        <v>40.864101208248698</v>
      </c>
      <c r="N611">
        <v>0.98958044190314698</v>
      </c>
      <c r="O611">
        <v>20.3180581711655</v>
      </c>
      <c r="P611">
        <v>147.06183316088499</v>
      </c>
      <c r="Q611">
        <v>0.135162761187512</v>
      </c>
    </row>
    <row r="612" spans="1:17" hidden="1" x14ac:dyDescent="0.3">
      <c r="A612" t="s">
        <v>1353</v>
      </c>
      <c r="B612" t="s">
        <v>1354</v>
      </c>
      <c r="C612" t="str">
        <f>IFERROR(VLOOKUP(Table1[[#This Row],[Ticker]],[1]!Table2[[Symbol]:[Industry]],2,FALSE),"-")</f>
        <v>Automobile and Auto Components</v>
      </c>
      <c r="D612" t="s">
        <v>204</v>
      </c>
      <c r="E612">
        <v>8017.7895420000004</v>
      </c>
      <c r="F612">
        <v>406.7</v>
      </c>
      <c r="G612">
        <v>7.0333862385549599</v>
      </c>
      <c r="H612">
        <v>0.19126967802428399</v>
      </c>
      <c r="I612">
        <v>17.366866606046202</v>
      </c>
      <c r="J612">
        <v>2.3235994960891899</v>
      </c>
      <c r="K612">
        <v>370.10068257871598</v>
      </c>
      <c r="M612">
        <v>60.724737416477502</v>
      </c>
      <c r="N612">
        <v>1.2869617730488101</v>
      </c>
      <c r="O612">
        <v>6.6633882468650096</v>
      </c>
      <c r="P612">
        <v>69.387755102040799</v>
      </c>
    </row>
    <row r="613" spans="1:17" hidden="1" x14ac:dyDescent="0.3">
      <c r="A613" t="s">
        <v>1355</v>
      </c>
      <c r="B613" t="s">
        <v>1356</v>
      </c>
      <c r="C613" t="str">
        <f>IFERROR(VLOOKUP(Table1[[#This Row],[Ticker]],[1]!Table2[[Symbol]:[Industry]],2,FALSE),"-")</f>
        <v>-</v>
      </c>
      <c r="D613" t="s">
        <v>230</v>
      </c>
      <c r="E613">
        <v>7992.5700670199903</v>
      </c>
      <c r="F613">
        <v>1516.7</v>
      </c>
      <c r="G613">
        <v>6385.3242047894</v>
      </c>
      <c r="H613">
        <v>17.5537079669195</v>
      </c>
      <c r="I613">
        <v>423.40707093653702</v>
      </c>
      <c r="J613">
        <v>-3.26268869095466</v>
      </c>
      <c r="K613">
        <v>1249.9731218183799</v>
      </c>
      <c r="L613">
        <v>630.56996134201097</v>
      </c>
      <c r="M613">
        <v>63.570574868706302</v>
      </c>
      <c r="N613">
        <v>1.61903504710485</v>
      </c>
      <c r="O613">
        <v>8.4591547438517694</v>
      </c>
    </row>
    <row r="614" spans="1:17" x14ac:dyDescent="0.3">
      <c r="A614" t="s">
        <v>1357</v>
      </c>
      <c r="B614" t="s">
        <v>1358</v>
      </c>
      <c r="C614" t="str">
        <f>IFERROR(VLOOKUP(Table1[[#This Row],[Ticker]],[1]!Table2[[Symbol]:[Industry]],2,FALSE),"-")</f>
        <v>Healthcare</v>
      </c>
      <c r="D614" t="s">
        <v>54</v>
      </c>
      <c r="E614">
        <v>7964.6693092799997</v>
      </c>
      <c r="F614">
        <v>489.2</v>
      </c>
      <c r="G614">
        <v>1.60817914201395</v>
      </c>
      <c r="H614">
        <v>-0.96007346373666902</v>
      </c>
      <c r="I614">
        <v>-2.3776201214476802</v>
      </c>
      <c r="J614">
        <v>1.72710879884282</v>
      </c>
      <c r="K614">
        <v>486.10534498703498</v>
      </c>
      <c r="L614">
        <v>439.87243474064098</v>
      </c>
      <c r="M614">
        <v>41.680496934114103</v>
      </c>
      <c r="N614">
        <v>1.54088085032827</v>
      </c>
      <c r="O614">
        <v>11.8560915780866</v>
      </c>
      <c r="P614">
        <v>42.499271773958597</v>
      </c>
      <c r="Q614">
        <v>7.2849819012390004E-3</v>
      </c>
    </row>
    <row r="615" spans="1:17" x14ac:dyDescent="0.3">
      <c r="A615" t="s">
        <v>1359</v>
      </c>
      <c r="B615" t="s">
        <v>1360</v>
      </c>
      <c r="C615" t="str">
        <f>IFERROR(VLOOKUP(Table1[[#This Row],[Ticker]],[1]!Table2[[Symbol]:[Industry]],2,FALSE),"-")</f>
        <v>Capital Goods</v>
      </c>
      <c r="D615" t="s">
        <v>230</v>
      </c>
      <c r="E615">
        <v>7946.0427752799997</v>
      </c>
      <c r="F615">
        <v>2058.8000000000002</v>
      </c>
      <c r="G615">
        <v>-5.9013240455365299</v>
      </c>
      <c r="H615">
        <v>-7.4157276078334498</v>
      </c>
      <c r="I615">
        <v>-2.4556225030537799</v>
      </c>
      <c r="J615">
        <v>-5.4912681160425798</v>
      </c>
      <c r="K615">
        <v>2151.9266170084902</v>
      </c>
      <c r="L615">
        <v>1992.05681685986</v>
      </c>
      <c r="M615">
        <v>42.439941370556397</v>
      </c>
      <c r="N615">
        <v>0.77091505732527299</v>
      </c>
      <c r="O615">
        <v>33.232951233728301</v>
      </c>
      <c r="P615">
        <v>40.8304261577399</v>
      </c>
      <c r="Q615">
        <v>-3.0723469725791999E-2</v>
      </c>
    </row>
    <row r="616" spans="1:17" hidden="1" x14ac:dyDescent="0.3">
      <c r="A616" t="s">
        <v>1361</v>
      </c>
      <c r="B616" t="s">
        <v>1362</v>
      </c>
      <c r="C616" t="str">
        <f>IFERROR(VLOOKUP(Table1[[#This Row],[Ticker]],[1]!Table2[[Symbol]:[Industry]],2,FALSE),"-")</f>
        <v>-</v>
      </c>
      <c r="D616" t="s">
        <v>989</v>
      </c>
      <c r="E616">
        <v>7945.7258579999998</v>
      </c>
      <c r="F616">
        <v>842.25</v>
      </c>
      <c r="G616">
        <v>852.74366175297405</v>
      </c>
      <c r="H616">
        <v>11.5609811961061</v>
      </c>
      <c r="I616">
        <v>141.44094598944201</v>
      </c>
      <c r="J616">
        <v>-2.02128754886022</v>
      </c>
      <c r="K616">
        <v>757.08328375789995</v>
      </c>
      <c r="L616">
        <v>520.26626024005395</v>
      </c>
      <c r="M616">
        <v>57.988996710440603</v>
      </c>
      <c r="N616">
        <v>1.02794552300283</v>
      </c>
      <c r="O616">
        <v>8.1270406648857207</v>
      </c>
      <c r="P616">
        <v>920.29073288915799</v>
      </c>
      <c r="Q616">
        <v>0.25571858373925899</v>
      </c>
    </row>
    <row r="617" spans="1:17" hidden="1" x14ac:dyDescent="0.3">
      <c r="A617" t="s">
        <v>1363</v>
      </c>
      <c r="B617" t="s">
        <v>1364</v>
      </c>
      <c r="C617" t="str">
        <f>IFERROR(VLOOKUP(Table1[[#This Row],[Ticker]],[1]!Table2[[Symbol]:[Industry]],2,FALSE),"-")</f>
        <v>Financial Services</v>
      </c>
      <c r="D617" t="s">
        <v>561</v>
      </c>
      <c r="E617">
        <v>7934.2040857749998</v>
      </c>
      <c r="F617">
        <v>739.75</v>
      </c>
      <c r="G617">
        <v>11.690846741385201</v>
      </c>
      <c r="H617">
        <v>-1.6544749649075601</v>
      </c>
      <c r="I617">
        <v>3.3405868530095799</v>
      </c>
      <c r="J617">
        <v>-0.46168496292279299</v>
      </c>
      <c r="K617">
        <v>699.99790892181397</v>
      </c>
      <c r="M617">
        <v>57.064970020515801</v>
      </c>
      <c r="N617">
        <v>0.94311825834618901</v>
      </c>
      <c r="O617">
        <v>5.1165934437309799</v>
      </c>
      <c r="P617">
        <v>42.492535875950999</v>
      </c>
    </row>
    <row r="618" spans="1:17" hidden="1" x14ac:dyDescent="0.3">
      <c r="A618" t="s">
        <v>1365</v>
      </c>
      <c r="B618" t="s">
        <v>1366</v>
      </c>
      <c r="C618" t="str">
        <f>IFERROR(VLOOKUP(Table1[[#This Row],[Ticker]],[1]!Table2[[Symbol]:[Industry]],2,FALSE),"-")</f>
        <v>-</v>
      </c>
      <c r="D618" t="s">
        <v>393</v>
      </c>
      <c r="E618">
        <v>7912.6118090250002</v>
      </c>
      <c r="F618">
        <v>1016.05</v>
      </c>
      <c r="G618">
        <v>6.3899546506285603</v>
      </c>
      <c r="H618">
        <v>3.8495827318118598</v>
      </c>
      <c r="I618">
        <v>1.70222765165454</v>
      </c>
      <c r="J618">
        <v>0.42177361291062099</v>
      </c>
      <c r="K618">
        <v>948.38779702059105</v>
      </c>
      <c r="L618">
        <v>873.45452359804801</v>
      </c>
      <c r="M618">
        <v>62.753794270934002</v>
      </c>
      <c r="N618">
        <v>1.13272963681348</v>
      </c>
      <c r="O618">
        <v>6.2447714187293801</v>
      </c>
      <c r="P618">
        <v>34.105457665148798</v>
      </c>
      <c r="Q618">
        <v>8.7157318691575003E-2</v>
      </c>
    </row>
    <row r="619" spans="1:17" x14ac:dyDescent="0.3">
      <c r="A619" t="s">
        <v>1367</v>
      </c>
      <c r="B619" t="s">
        <v>1368</v>
      </c>
      <c r="C619" t="str">
        <f>IFERROR(VLOOKUP(Table1[[#This Row],[Ticker]],[1]!Table2[[Symbol]:[Industry]],2,FALSE),"-")</f>
        <v>Construction</v>
      </c>
      <c r="D619" t="s">
        <v>46</v>
      </c>
      <c r="E619">
        <v>7895.6084339999998</v>
      </c>
      <c r="F619">
        <v>540</v>
      </c>
      <c r="G619">
        <v>51.320741194794302</v>
      </c>
      <c r="H619">
        <v>1.71822342994301E-2</v>
      </c>
      <c r="I619">
        <v>19.232456813115199</v>
      </c>
      <c r="J619">
        <v>8.6312273462479396</v>
      </c>
      <c r="K619">
        <v>506.55404504842699</v>
      </c>
      <c r="L619">
        <v>435.74981809213699</v>
      </c>
      <c r="M619">
        <v>62.056599141204202</v>
      </c>
      <c r="N619">
        <v>0.68653112247113102</v>
      </c>
      <c r="O619">
        <v>4.9629629629629397</v>
      </c>
      <c r="P619">
        <v>88.646288209606894</v>
      </c>
      <c r="Q619">
        <v>-9.293874464018E-3</v>
      </c>
    </row>
    <row r="620" spans="1:17" hidden="1" x14ac:dyDescent="0.3">
      <c r="A620" t="s">
        <v>1369</v>
      </c>
      <c r="B620" t="s">
        <v>1370</v>
      </c>
      <c r="C620" t="str">
        <f>IFERROR(VLOOKUP(Table1[[#This Row],[Ticker]],[1]!Table2[[Symbol]:[Industry]],2,FALSE),"-")</f>
        <v>-</v>
      </c>
      <c r="D620" t="s">
        <v>136</v>
      </c>
      <c r="E620">
        <v>7893.5061156749998</v>
      </c>
      <c r="F620">
        <v>327.14999999999998</v>
      </c>
      <c r="G620">
        <v>258.51372365093403</v>
      </c>
      <c r="H620">
        <v>-6.2226770279478796</v>
      </c>
      <c r="I620">
        <v>45.3785296746832</v>
      </c>
      <c r="J620">
        <v>5.38743579250316</v>
      </c>
      <c r="K620">
        <v>313.29432349762902</v>
      </c>
      <c r="L620">
        <v>236.69962948950999</v>
      </c>
      <c r="M620">
        <v>62.8558537289546</v>
      </c>
      <c r="N620">
        <v>2.29614001032669</v>
      </c>
      <c r="O620">
        <v>17.377349839523099</v>
      </c>
      <c r="P620">
        <v>315.42857142857099</v>
      </c>
      <c r="Q620">
        <v>0.13948437694740501</v>
      </c>
    </row>
    <row r="621" spans="1:17" x14ac:dyDescent="0.3">
      <c r="A621" t="s">
        <v>1371</v>
      </c>
      <c r="B621" t="s">
        <v>1372</v>
      </c>
      <c r="C621" t="str">
        <f>IFERROR(VLOOKUP(Table1[[#This Row],[Ticker]],[1]!Table2[[Symbol]:[Industry]],2,FALSE),"-")</f>
        <v>Capital Goods</v>
      </c>
      <c r="D621" t="s">
        <v>953</v>
      </c>
      <c r="E621">
        <v>7876.1631386399904</v>
      </c>
      <c r="F621">
        <v>829.55</v>
      </c>
      <c r="G621">
        <v>93.383455663188698</v>
      </c>
      <c r="H621">
        <v>-11.836768563092001</v>
      </c>
      <c r="I621">
        <v>16.4169094424966</v>
      </c>
      <c r="J621">
        <v>-3.8309657276776301</v>
      </c>
      <c r="K621">
        <v>869.30346404381396</v>
      </c>
      <c r="L621">
        <v>703.46394662057799</v>
      </c>
      <c r="M621">
        <v>31.9229076268897</v>
      </c>
      <c r="N621">
        <v>0.42971103555373602</v>
      </c>
      <c r="O621">
        <v>27.659574468085101</v>
      </c>
      <c r="P621">
        <v>142.87805592153401</v>
      </c>
      <c r="Q621">
        <v>0.163275590014751</v>
      </c>
    </row>
    <row r="622" spans="1:17" x14ac:dyDescent="0.3">
      <c r="A622" t="s">
        <v>1373</v>
      </c>
      <c r="B622" t="s">
        <v>1374</v>
      </c>
      <c r="C622" t="str">
        <f>IFERROR(VLOOKUP(Table1[[#This Row],[Ticker]],[1]!Table2[[Symbol]:[Industry]],2,FALSE),"-")</f>
        <v>Financial Services</v>
      </c>
      <c r="D622" t="s">
        <v>530</v>
      </c>
      <c r="E622">
        <v>7868.4922349999997</v>
      </c>
      <c r="F622">
        <v>394.65</v>
      </c>
      <c r="G622">
        <v>98.063706983650604</v>
      </c>
      <c r="H622">
        <v>-1.4672017583338</v>
      </c>
      <c r="I622">
        <v>28.228521958118399</v>
      </c>
      <c r="J622">
        <v>-1.62502660652452</v>
      </c>
      <c r="K622">
        <v>375.73537703235399</v>
      </c>
      <c r="L622">
        <v>306.25092658651403</v>
      </c>
      <c r="M622">
        <v>58.099613218042997</v>
      </c>
      <c r="N622">
        <v>0.92766292652822302</v>
      </c>
      <c r="O622">
        <v>14.329152413530901</v>
      </c>
      <c r="P622">
        <v>124.42422519192399</v>
      </c>
      <c r="Q622">
        <v>0.33060047683626598</v>
      </c>
    </row>
    <row r="623" spans="1:17" x14ac:dyDescent="0.3">
      <c r="A623" t="s">
        <v>1375</v>
      </c>
      <c r="B623" t="s">
        <v>1376</v>
      </c>
      <c r="C623" t="str">
        <f>IFERROR(VLOOKUP(Table1[[#This Row],[Ticker]],[1]!Table2[[Symbol]:[Industry]],2,FALSE),"-")</f>
        <v>Capital Goods</v>
      </c>
      <c r="D623" t="s">
        <v>704</v>
      </c>
      <c r="E623">
        <v>7863.2815348499998</v>
      </c>
      <c r="F623">
        <v>244.3</v>
      </c>
      <c r="G623">
        <v>89.3529652388887</v>
      </c>
      <c r="H623">
        <v>-15.1328224266429</v>
      </c>
      <c r="I623">
        <v>11.828877844396599</v>
      </c>
      <c r="J623">
        <v>-4.61054601368199</v>
      </c>
      <c r="K623">
        <v>243.19530285767701</v>
      </c>
      <c r="L623">
        <v>191.40865238722699</v>
      </c>
      <c r="M623">
        <v>36.949014232184901</v>
      </c>
      <c r="N623">
        <v>0.58019550112275697</v>
      </c>
      <c r="O623">
        <v>21.363078182562401</v>
      </c>
      <c r="P623">
        <v>121.085972850678</v>
      </c>
      <c r="Q623">
        <v>0.17870176845437699</v>
      </c>
    </row>
    <row r="624" spans="1:17" x14ac:dyDescent="0.3">
      <c r="A624" t="s">
        <v>1377</v>
      </c>
      <c r="B624" t="s">
        <v>1378</v>
      </c>
      <c r="C624" t="str">
        <f>IFERROR(VLOOKUP(Table1[[#This Row],[Ticker]],[1]!Table2[[Symbol]:[Industry]],2,FALSE),"-")</f>
        <v>Utilities</v>
      </c>
      <c r="D624" t="s">
        <v>1379</v>
      </c>
      <c r="E624">
        <v>7835.6829758599997</v>
      </c>
      <c r="F624">
        <v>1259.95</v>
      </c>
      <c r="G624">
        <v>124.49752931895</v>
      </c>
      <c r="H624">
        <v>-3.57096153027938</v>
      </c>
      <c r="I624">
        <v>71.892611140068198</v>
      </c>
      <c r="J624">
        <v>-0.77087923658596402</v>
      </c>
      <c r="K624">
        <v>1207.2406635105799</v>
      </c>
      <c r="L624">
        <v>900.31607499605002</v>
      </c>
      <c r="M624">
        <v>44.210833144081001</v>
      </c>
      <c r="N624">
        <v>0.70534561102272497</v>
      </c>
      <c r="O624">
        <v>11.512361601650801</v>
      </c>
      <c r="P624">
        <v>189.344356412906</v>
      </c>
      <c r="Q624">
        <v>0.14601570925620899</v>
      </c>
    </row>
    <row r="625" spans="1:17" hidden="1" x14ac:dyDescent="0.3">
      <c r="A625" t="s">
        <v>1380</v>
      </c>
      <c r="B625" t="s">
        <v>1381</v>
      </c>
      <c r="C625" t="str">
        <f>IFERROR(VLOOKUP(Table1[[#This Row],[Ticker]],[1]!Table2[[Symbol]:[Industry]],2,FALSE),"-")</f>
        <v>-</v>
      </c>
      <c r="D625" t="s">
        <v>141</v>
      </c>
      <c r="E625">
        <v>7823.7280043999999</v>
      </c>
      <c r="F625">
        <v>530.75</v>
      </c>
      <c r="G625">
        <v>63.393185155783101</v>
      </c>
      <c r="H625">
        <v>6.5644251566710698</v>
      </c>
      <c r="I625">
        <v>70.458336597532906</v>
      </c>
      <c r="J625">
        <v>-3.7465408944076</v>
      </c>
      <c r="K625">
        <v>483.09771329194098</v>
      </c>
      <c r="M625">
        <v>49.064146092432502</v>
      </c>
      <c r="N625">
        <v>0.72518047464997504</v>
      </c>
      <c r="O625">
        <v>10.7866227037211</v>
      </c>
      <c r="P625">
        <v>118.640576725025</v>
      </c>
    </row>
    <row r="626" spans="1:17" x14ac:dyDescent="0.3">
      <c r="A626" t="s">
        <v>1382</v>
      </c>
      <c r="B626" t="s">
        <v>1383</v>
      </c>
      <c r="C626" t="str">
        <f>IFERROR(VLOOKUP(Table1[[#This Row],[Ticker]],[1]!Table2[[Symbol]:[Industry]],2,FALSE),"-")</f>
        <v>Realty</v>
      </c>
      <c r="D626" t="s">
        <v>141</v>
      </c>
      <c r="E626">
        <v>7818.669041352</v>
      </c>
      <c r="F626">
        <v>122.96</v>
      </c>
      <c r="G626">
        <v>58.9945795509229</v>
      </c>
      <c r="H626">
        <v>-15.912624079194</v>
      </c>
      <c r="I626">
        <v>-13.7739860354739</v>
      </c>
      <c r="J626">
        <v>-4.4092554423448096</v>
      </c>
      <c r="K626">
        <v>134.97757164865001</v>
      </c>
      <c r="L626">
        <v>117.69158526269899</v>
      </c>
      <c r="M626">
        <v>27.3071087715856</v>
      </c>
      <c r="N626">
        <v>0.44103429090575502</v>
      </c>
      <c r="O626">
        <v>33.669486011711101</v>
      </c>
      <c r="P626">
        <v>97.367576243980693</v>
      </c>
      <c r="Q626">
        <v>-1.4352007433971E-2</v>
      </c>
    </row>
    <row r="627" spans="1:17" x14ac:dyDescent="0.3">
      <c r="A627" t="s">
        <v>1384</v>
      </c>
      <c r="B627" t="s">
        <v>1385</v>
      </c>
      <c r="C627" t="str">
        <f>IFERROR(VLOOKUP(Table1[[#This Row],[Ticker]],[1]!Table2[[Symbol]:[Industry]],2,FALSE),"-")</f>
        <v>Capital Goods</v>
      </c>
      <c r="D627" t="s">
        <v>426</v>
      </c>
      <c r="E627">
        <v>7767.2666421800004</v>
      </c>
      <c r="F627">
        <v>579.65</v>
      </c>
      <c r="G627">
        <v>-6.6132941774392098</v>
      </c>
      <c r="H627">
        <v>-10.1951991093303</v>
      </c>
      <c r="I627">
        <v>-52.926859996619001</v>
      </c>
      <c r="J627">
        <v>-8.3402487003788597</v>
      </c>
      <c r="K627">
        <v>667.53054478224306</v>
      </c>
      <c r="L627">
        <v>737.91253677717202</v>
      </c>
      <c r="M627">
        <v>20.854436250933599</v>
      </c>
      <c r="N627">
        <v>1.39624831518477</v>
      </c>
      <c r="O627">
        <v>89.252134908996794</v>
      </c>
      <c r="P627">
        <v>23.3166684395277</v>
      </c>
      <c r="Q627">
        <v>0.13743883183600999</v>
      </c>
    </row>
    <row r="628" spans="1:17" hidden="1" x14ac:dyDescent="0.3">
      <c r="A628" t="s">
        <v>1386</v>
      </c>
      <c r="B628" t="s">
        <v>1387</v>
      </c>
      <c r="C628" t="str">
        <f>IFERROR(VLOOKUP(Table1[[#This Row],[Ticker]],[1]!Table2[[Symbol]:[Industry]],2,FALSE),"-")</f>
        <v>-</v>
      </c>
      <c r="D628" t="s">
        <v>1388</v>
      </c>
      <c r="E628">
        <v>7703.8349748099999</v>
      </c>
      <c r="F628">
        <v>1903.85</v>
      </c>
      <c r="G628">
        <v>91.493696232445004</v>
      </c>
      <c r="H628">
        <v>24.279068833582699</v>
      </c>
      <c r="I628">
        <v>26.942780668006002</v>
      </c>
      <c r="J628">
        <v>2.9075295518473201</v>
      </c>
      <c r="K628">
        <v>1526.0714356900401</v>
      </c>
      <c r="M628">
        <v>61.192787200531598</v>
      </c>
      <c r="N628">
        <v>1.8142214066369</v>
      </c>
      <c r="O628">
        <v>4.4173648134044203</v>
      </c>
      <c r="P628">
        <v>145.658064516129</v>
      </c>
    </row>
    <row r="629" spans="1:17" x14ac:dyDescent="0.3">
      <c r="A629" t="s">
        <v>1389</v>
      </c>
      <c r="B629" t="s">
        <v>1390</v>
      </c>
      <c r="C629" t="str">
        <f>IFERROR(VLOOKUP(Table1[[#This Row],[Ticker]],[1]!Table2[[Symbol]:[Industry]],2,FALSE),"-")</f>
        <v>Textiles</v>
      </c>
      <c r="D629" t="s">
        <v>605</v>
      </c>
      <c r="E629">
        <v>7702.3332825999996</v>
      </c>
      <c r="F629">
        <v>388.9</v>
      </c>
      <c r="G629">
        <v>43.909796464205698</v>
      </c>
      <c r="H629">
        <v>-6.6166156351429697</v>
      </c>
      <c r="I629">
        <v>37.365215604385703</v>
      </c>
      <c r="J629">
        <v>2.2483993201333399</v>
      </c>
      <c r="K629">
        <v>386.56058414828402</v>
      </c>
      <c r="L629">
        <v>334.90280664682302</v>
      </c>
      <c r="M629">
        <v>47.722082559144397</v>
      </c>
      <c r="N629">
        <v>1.0555003656275601</v>
      </c>
      <c r="O629">
        <v>15.878117768063699</v>
      </c>
      <c r="P629">
        <v>86.881307063911507</v>
      </c>
      <c r="Q629">
        <v>3.5896669442328E-2</v>
      </c>
    </row>
    <row r="630" spans="1:17" x14ac:dyDescent="0.3">
      <c r="A630" t="s">
        <v>1391</v>
      </c>
      <c r="B630" t="s">
        <v>1392</v>
      </c>
      <c r="C630" t="str">
        <f>IFERROR(VLOOKUP(Table1[[#This Row],[Ticker]],[1]!Table2[[Symbol]:[Industry]],2,FALSE),"-")</f>
        <v>Consumer Services</v>
      </c>
      <c r="D630" t="s">
        <v>127</v>
      </c>
      <c r="E630">
        <v>7695.8323252500004</v>
      </c>
      <c r="F630">
        <v>644.25</v>
      </c>
      <c r="G630">
        <v>-52.291109100993602</v>
      </c>
      <c r="H630">
        <v>-2.64956208181647</v>
      </c>
      <c r="I630">
        <v>-9.1652682549198996</v>
      </c>
      <c r="J630">
        <v>-3.0590640856378699</v>
      </c>
      <c r="K630">
        <v>678.64649923386798</v>
      </c>
      <c r="L630">
        <v>709.14557241212901</v>
      </c>
      <c r="M630">
        <v>24.032172378833302</v>
      </c>
      <c r="N630">
        <v>1.10365499747865</v>
      </c>
      <c r="O630">
        <v>42.801707411719001</v>
      </c>
      <c r="P630">
        <v>7.6261276311393198</v>
      </c>
      <c r="Q630">
        <v>-0.107649706889532</v>
      </c>
    </row>
    <row r="631" spans="1:17" x14ac:dyDescent="0.3">
      <c r="A631" t="s">
        <v>1393</v>
      </c>
      <c r="B631" t="s">
        <v>1394</v>
      </c>
      <c r="C631" t="str">
        <f>IFERROR(VLOOKUP(Table1[[#This Row],[Ticker]],[1]!Table2[[Symbol]:[Industry]],2,FALSE),"-")</f>
        <v>Consumer Durables</v>
      </c>
      <c r="D631" t="s">
        <v>95</v>
      </c>
      <c r="E631">
        <v>7659.19620141</v>
      </c>
      <c r="F631">
        <v>3128.7</v>
      </c>
      <c r="G631">
        <v>78.682339161514705</v>
      </c>
      <c r="H631">
        <v>11.884619487348701</v>
      </c>
      <c r="I631">
        <v>11.3607814196062</v>
      </c>
      <c r="J631">
        <v>0.46515739317418697</v>
      </c>
      <c r="K631">
        <v>2854.9058359227502</v>
      </c>
      <c r="L631">
        <v>2414.6591211213399</v>
      </c>
      <c r="M631">
        <v>59.119996184762101</v>
      </c>
      <c r="N631">
        <v>0.63068596947711297</v>
      </c>
      <c r="O631">
        <v>7.71246843737016</v>
      </c>
      <c r="P631">
        <v>106.371821509844</v>
      </c>
      <c r="Q631">
        <v>0.19716910372923299</v>
      </c>
    </row>
    <row r="632" spans="1:17" x14ac:dyDescent="0.3">
      <c r="A632" t="s">
        <v>1395</v>
      </c>
      <c r="B632" t="s">
        <v>1396</v>
      </c>
      <c r="C632" t="str">
        <f>IFERROR(VLOOKUP(Table1[[#This Row],[Ticker]],[1]!Table2[[Symbol]:[Industry]],2,FALSE),"-")</f>
        <v>Construction</v>
      </c>
      <c r="D632" t="s">
        <v>46</v>
      </c>
      <c r="E632">
        <v>7578.5641621499999</v>
      </c>
      <c r="F632">
        <v>555.15</v>
      </c>
      <c r="G632">
        <v>67.544357424036605</v>
      </c>
      <c r="H632">
        <v>11.885459119403899</v>
      </c>
      <c r="I632">
        <v>42.298184893422999</v>
      </c>
      <c r="J632">
        <v>-2.0793915607727298</v>
      </c>
      <c r="K632">
        <v>487.02537452279</v>
      </c>
      <c r="L632">
        <v>381.557551963614</v>
      </c>
      <c r="M632">
        <v>62.189031142265698</v>
      </c>
      <c r="N632">
        <v>0.84759211124418998</v>
      </c>
      <c r="O632">
        <v>4.4672611006034399</v>
      </c>
      <c r="P632">
        <v>130.113989637305</v>
      </c>
      <c r="Q632">
        <v>0.19611328812666301</v>
      </c>
    </row>
    <row r="633" spans="1:17" x14ac:dyDescent="0.3">
      <c r="A633" t="s">
        <v>1397</v>
      </c>
      <c r="B633" t="s">
        <v>1398</v>
      </c>
      <c r="C633" t="str">
        <f>IFERROR(VLOOKUP(Table1[[#This Row],[Ticker]],[1]!Table2[[Symbol]:[Industry]],2,FALSE),"-")</f>
        <v>Automobile and Auto Components</v>
      </c>
      <c r="D633" t="s">
        <v>204</v>
      </c>
      <c r="E633">
        <v>7527.09637398</v>
      </c>
      <c r="F633">
        <v>1393.95</v>
      </c>
      <c r="G633">
        <v>26.481755766660399</v>
      </c>
      <c r="H633">
        <v>2.0352512299803598</v>
      </c>
      <c r="I633">
        <v>28.2140741671375</v>
      </c>
      <c r="J633">
        <v>-1.8438063066792201</v>
      </c>
      <c r="K633">
        <v>1303.55711522099</v>
      </c>
      <c r="L633">
        <v>1100.3146099093699</v>
      </c>
      <c r="M633">
        <v>50.059311414067899</v>
      </c>
      <c r="N633">
        <v>0.72716168577982099</v>
      </c>
      <c r="O633">
        <v>6.1013666200365702</v>
      </c>
      <c r="P633">
        <v>69.890310786105999</v>
      </c>
      <c r="Q633">
        <v>6.1198241699913003E-2</v>
      </c>
    </row>
    <row r="634" spans="1:17" hidden="1" x14ac:dyDescent="0.3">
      <c r="A634" t="s">
        <v>1399</v>
      </c>
      <c r="B634" t="s">
        <v>1400</v>
      </c>
      <c r="C634" t="str">
        <f>IFERROR(VLOOKUP(Table1[[#This Row],[Ticker]],[1]!Table2[[Symbol]:[Industry]],2,FALSE),"-")</f>
        <v>-</v>
      </c>
      <c r="D634" t="s">
        <v>605</v>
      </c>
      <c r="E634">
        <v>7515.516390795</v>
      </c>
      <c r="F634">
        <v>3785.55</v>
      </c>
      <c r="G634">
        <v>-6.0260784059919903</v>
      </c>
      <c r="H634">
        <v>-4.6210315777417401</v>
      </c>
      <c r="I634">
        <v>-0.872030673087</v>
      </c>
      <c r="J634">
        <v>2.8737114873450902</v>
      </c>
      <c r="K634">
        <v>3757.3330518897501</v>
      </c>
      <c r="L634">
        <v>3512.33236704809</v>
      </c>
      <c r="M634">
        <v>53.756332244515903</v>
      </c>
      <c r="N634">
        <v>0.80398046151873503</v>
      </c>
      <c r="O634">
        <v>13.293973134683201</v>
      </c>
      <c r="P634">
        <v>25.078059176289798</v>
      </c>
      <c r="Q634">
        <v>-2.4623074781297001E-2</v>
      </c>
    </row>
    <row r="635" spans="1:17" hidden="1" x14ac:dyDescent="0.3">
      <c r="A635" t="s">
        <v>1401</v>
      </c>
      <c r="B635" t="s">
        <v>1402</v>
      </c>
      <c r="C635" t="str">
        <f>IFERROR(VLOOKUP(Table1[[#This Row],[Ticker]],[1]!Table2[[Symbol]:[Industry]],2,FALSE),"-")</f>
        <v>-</v>
      </c>
      <c r="D635" t="s">
        <v>21</v>
      </c>
      <c r="E635">
        <v>7506.5553164000003</v>
      </c>
      <c r="F635">
        <v>128.44999999999999</v>
      </c>
      <c r="G635">
        <v>62.990666189363701</v>
      </c>
      <c r="H635">
        <v>-3.36207253469034</v>
      </c>
      <c r="I635">
        <v>-10.9480915005739</v>
      </c>
      <c r="J635">
        <v>-5.4424072876407701</v>
      </c>
      <c r="K635">
        <v>125.478019761653</v>
      </c>
      <c r="L635">
        <v>107.425417228865</v>
      </c>
      <c r="M635">
        <v>49.4974833870262</v>
      </c>
      <c r="N635">
        <v>1.68445190571361</v>
      </c>
      <c r="O635">
        <v>11.4830673413779</v>
      </c>
      <c r="P635">
        <v>97.615384615384599</v>
      </c>
      <c r="Q635">
        <v>0.27063870254163602</v>
      </c>
    </row>
    <row r="636" spans="1:17" x14ac:dyDescent="0.3">
      <c r="A636" t="s">
        <v>1403</v>
      </c>
      <c r="B636" t="s">
        <v>1404</v>
      </c>
      <c r="C636" t="str">
        <f>IFERROR(VLOOKUP(Table1[[#This Row],[Ticker]],[1]!Table2[[Symbol]:[Industry]],2,FALSE),"-")</f>
        <v>Financial Services</v>
      </c>
      <c r="D636" t="s">
        <v>256</v>
      </c>
      <c r="E636">
        <v>7434.0287849599999</v>
      </c>
      <c r="F636">
        <v>6699.1</v>
      </c>
      <c r="G636">
        <v>22.061336464061998</v>
      </c>
      <c r="H636">
        <v>-6.6499944783584102</v>
      </c>
      <c r="I636">
        <v>2.3076079916207601</v>
      </c>
      <c r="J636">
        <v>-2.0036049362244102</v>
      </c>
      <c r="K636">
        <v>6879.0631825868304</v>
      </c>
      <c r="L636">
        <v>6244.2939033209204</v>
      </c>
      <c r="M636">
        <v>40.070404621742398</v>
      </c>
      <c r="N636">
        <v>0.40137576724991603</v>
      </c>
      <c r="O636">
        <v>16.806735233090901</v>
      </c>
      <c r="P636">
        <v>55.3558590941768</v>
      </c>
      <c r="Q636">
        <v>7.9578716261049995E-3</v>
      </c>
    </row>
    <row r="637" spans="1:17" x14ac:dyDescent="0.3">
      <c r="A637" t="s">
        <v>1405</v>
      </c>
      <c r="B637" t="s">
        <v>1406</v>
      </c>
      <c r="C637" t="str">
        <f>IFERROR(VLOOKUP(Table1[[#This Row],[Ticker]],[1]!Table2[[Symbol]:[Industry]],2,FALSE),"-")</f>
        <v>Capital Goods</v>
      </c>
      <c r="D637" t="s">
        <v>369</v>
      </c>
      <c r="E637">
        <v>7425.1190395200001</v>
      </c>
      <c r="F637">
        <v>327.2</v>
      </c>
      <c r="G637">
        <v>105.546525793425</v>
      </c>
      <c r="H637">
        <v>-1.4197285909064099</v>
      </c>
      <c r="I637">
        <v>72.991432374897897</v>
      </c>
      <c r="J637">
        <v>-3.3868268891109801</v>
      </c>
      <c r="K637">
        <v>315.93525374284502</v>
      </c>
      <c r="L637">
        <v>248.740266916704</v>
      </c>
      <c r="M637">
        <v>50.775128998011802</v>
      </c>
      <c r="N637">
        <v>0.65248426324129905</v>
      </c>
      <c r="O637">
        <v>10.788508557457201</v>
      </c>
      <c r="P637">
        <v>152.66409266409201</v>
      </c>
      <c r="Q637">
        <v>0.13689767325309801</v>
      </c>
    </row>
    <row r="638" spans="1:17" x14ac:dyDescent="0.3">
      <c r="A638" t="s">
        <v>1407</v>
      </c>
      <c r="B638" t="s">
        <v>1408</v>
      </c>
      <c r="C638" t="str">
        <f>IFERROR(VLOOKUP(Table1[[#This Row],[Ticker]],[1]!Table2[[Symbol]:[Industry]],2,FALSE),"-")</f>
        <v>Capital Goods</v>
      </c>
      <c r="D638" t="s">
        <v>297</v>
      </c>
      <c r="E638">
        <v>7415.8963267700001</v>
      </c>
      <c r="F638">
        <v>3192.05</v>
      </c>
      <c r="G638">
        <v>196.095817773737</v>
      </c>
      <c r="H638">
        <v>17.9603786485192</v>
      </c>
      <c r="I638">
        <v>52.277894246749398</v>
      </c>
      <c r="J638">
        <v>18.263385384959001</v>
      </c>
      <c r="K638">
        <v>2300.3061291444901</v>
      </c>
      <c r="L638">
        <v>1824.79890182139</v>
      </c>
      <c r="M638">
        <v>85.118216441206997</v>
      </c>
      <c r="N638">
        <v>1.67820607278822</v>
      </c>
      <c r="O638">
        <v>6.5146222646888399</v>
      </c>
      <c r="P638">
        <v>257.45240761478101</v>
      </c>
      <c r="Q638">
        <v>0.13854542077877099</v>
      </c>
    </row>
    <row r="639" spans="1:17" hidden="1" x14ac:dyDescent="0.3">
      <c r="A639" t="s">
        <v>1409</v>
      </c>
      <c r="B639" t="s">
        <v>1410</v>
      </c>
      <c r="C639" t="str">
        <f>IFERROR(VLOOKUP(Table1[[#This Row],[Ticker]],[1]!Table2[[Symbol]:[Industry]],2,FALSE),"-")</f>
        <v>-</v>
      </c>
      <c r="D639" t="s">
        <v>270</v>
      </c>
      <c r="E639">
        <v>7408.014268375</v>
      </c>
      <c r="F639">
        <v>3226.25</v>
      </c>
      <c r="G639">
        <v>73.422867533803</v>
      </c>
      <c r="H639">
        <v>5.1751971646861197</v>
      </c>
      <c r="I639">
        <v>25.706765969865899</v>
      </c>
      <c r="J639">
        <v>-10.5302288431102</v>
      </c>
      <c r="K639">
        <v>2925.4916020737601</v>
      </c>
      <c r="L639">
        <v>2415.2327249936802</v>
      </c>
      <c r="M639">
        <v>52.032853058110597</v>
      </c>
      <c r="N639">
        <v>1.7977838059170299</v>
      </c>
      <c r="O639">
        <v>19.7985277024409</v>
      </c>
      <c r="P639">
        <v>110.522022838499</v>
      </c>
      <c r="Q639">
        <v>0.13807283857820399</v>
      </c>
    </row>
    <row r="640" spans="1:17" x14ac:dyDescent="0.3">
      <c r="A640" t="s">
        <v>1411</v>
      </c>
      <c r="B640" t="s">
        <v>1412</v>
      </c>
      <c r="C640" t="str">
        <f>IFERROR(VLOOKUP(Table1[[#This Row],[Ticker]],[1]!Table2[[Symbol]:[Industry]],2,FALSE),"-")</f>
        <v>Chemicals</v>
      </c>
      <c r="D640" t="s">
        <v>533</v>
      </c>
      <c r="E640">
        <v>7407.7668203550002</v>
      </c>
      <c r="F640">
        <v>267.85000000000002</v>
      </c>
      <c r="G640">
        <v>-22.717136008150501</v>
      </c>
      <c r="H640">
        <v>-4.1425149693375403</v>
      </c>
      <c r="I640">
        <v>-8.33040934128835</v>
      </c>
      <c r="J640">
        <v>7.25940580172806</v>
      </c>
      <c r="K640">
        <v>257.23349984333498</v>
      </c>
      <c r="L640">
        <v>260.06091867646398</v>
      </c>
      <c r="M640">
        <v>62.292414820273102</v>
      </c>
      <c r="N640">
        <v>1.57869868396377</v>
      </c>
      <c r="O640">
        <v>19.824528654097399</v>
      </c>
      <c r="P640">
        <v>21.75</v>
      </c>
      <c r="Q640">
        <v>-5.2893309633426998E-2</v>
      </c>
    </row>
    <row r="641" spans="1:17" x14ac:dyDescent="0.3">
      <c r="A641" t="s">
        <v>1413</v>
      </c>
      <c r="B641" t="s">
        <v>1414</v>
      </c>
      <c r="C641" t="str">
        <f>IFERROR(VLOOKUP(Table1[[#This Row],[Ticker]],[1]!Table2[[Symbol]:[Industry]],2,FALSE),"-")</f>
        <v>Textiles</v>
      </c>
      <c r="D641" t="s">
        <v>605</v>
      </c>
      <c r="E641">
        <v>7399.3654733399899</v>
      </c>
      <c r="F641">
        <v>559.79999999999995</v>
      </c>
      <c r="G641">
        <v>48.7666413064075</v>
      </c>
      <c r="H641">
        <v>5.8660724508831299</v>
      </c>
      <c r="I641">
        <v>-7.9022397211425304</v>
      </c>
      <c r="J641">
        <v>-2.9690175956208602</v>
      </c>
      <c r="K641">
        <v>527.663556441178</v>
      </c>
      <c r="L641">
        <v>496.79296707846697</v>
      </c>
      <c r="M641">
        <v>52.229840580324698</v>
      </c>
      <c r="N641">
        <v>2.37329808321011</v>
      </c>
      <c r="O641">
        <v>18.971061093247599</v>
      </c>
      <c r="P641">
        <v>77.179933533786894</v>
      </c>
      <c r="Q641">
        <v>6.8010410405698996E-2</v>
      </c>
    </row>
    <row r="642" spans="1:17" x14ac:dyDescent="0.3">
      <c r="A642" t="s">
        <v>1415</v>
      </c>
      <c r="B642" t="s">
        <v>1416</v>
      </c>
      <c r="C642" t="str">
        <f>IFERROR(VLOOKUP(Table1[[#This Row],[Ticker]],[1]!Table2[[Symbol]:[Industry]],2,FALSE),"-")</f>
        <v>Textiles</v>
      </c>
      <c r="D642" t="s">
        <v>605</v>
      </c>
      <c r="E642">
        <v>7391.1819439999999</v>
      </c>
      <c r="F642">
        <v>368.6</v>
      </c>
      <c r="G642">
        <v>-15.482429419628501</v>
      </c>
      <c r="H642">
        <v>8.0155687683057302</v>
      </c>
      <c r="I642">
        <v>1.9683763627819399</v>
      </c>
      <c r="J642">
        <v>1.5786762708069</v>
      </c>
      <c r="K642">
        <v>357.301719560148</v>
      </c>
      <c r="L642">
        <v>345.52711157343202</v>
      </c>
      <c r="M642">
        <v>52.384668319249798</v>
      </c>
      <c r="N642">
        <v>1.24688177098993</v>
      </c>
      <c r="O642">
        <v>18.5431361909929</v>
      </c>
      <c r="P642">
        <v>37.665732959850601</v>
      </c>
      <c r="Q642">
        <v>0.14354035651123401</v>
      </c>
    </row>
    <row r="643" spans="1:17" hidden="1" x14ac:dyDescent="0.3">
      <c r="A643" t="s">
        <v>1417</v>
      </c>
      <c r="B643" t="s">
        <v>1418</v>
      </c>
      <c r="C643" t="str">
        <f>IFERROR(VLOOKUP(Table1[[#This Row],[Ticker]],[1]!Table2[[Symbol]:[Industry]],2,FALSE),"-")</f>
        <v>-</v>
      </c>
      <c r="D643" t="s">
        <v>1419</v>
      </c>
      <c r="E643">
        <v>7371.8549800350002</v>
      </c>
      <c r="F643">
        <v>577.85</v>
      </c>
      <c r="G643">
        <v>9.0733398170847597</v>
      </c>
      <c r="H643">
        <v>-2.6704002613853999</v>
      </c>
      <c r="I643">
        <v>-5.5471774931366902</v>
      </c>
      <c r="J643">
        <v>-1.9258434679708301</v>
      </c>
      <c r="K643">
        <v>579.45365299967898</v>
      </c>
      <c r="L643">
        <v>542.36447289849195</v>
      </c>
      <c r="M643">
        <v>53.188547928574799</v>
      </c>
      <c r="N643">
        <v>0.33344215960165802</v>
      </c>
      <c r="O643">
        <v>14.562602751579099</v>
      </c>
      <c r="P643">
        <v>48.853683668212199</v>
      </c>
      <c r="Q643">
        <v>7.175658164465E-2</v>
      </c>
    </row>
    <row r="644" spans="1:17" x14ac:dyDescent="0.3">
      <c r="A644" t="s">
        <v>1420</v>
      </c>
      <c r="B644" t="s">
        <v>1421</v>
      </c>
      <c r="C644" t="str">
        <f>IFERROR(VLOOKUP(Table1[[#This Row],[Ticker]],[1]!Table2[[Symbol]:[Industry]],2,FALSE),"-")</f>
        <v>Capital Goods</v>
      </c>
      <c r="D644" t="s">
        <v>133</v>
      </c>
      <c r="E644">
        <v>7366.2291598800002</v>
      </c>
      <c r="F644">
        <v>414.8</v>
      </c>
      <c r="G644">
        <v>-38.849242775283102</v>
      </c>
      <c r="H644">
        <v>-18.825201144344099</v>
      </c>
      <c r="I644">
        <v>-30.930739321395201</v>
      </c>
      <c r="J644">
        <v>-16.364154864534701</v>
      </c>
      <c r="K644">
        <v>470.34843293448102</v>
      </c>
      <c r="L644">
        <v>488.56498824787002</v>
      </c>
      <c r="M644">
        <v>28.054373951415599</v>
      </c>
      <c r="N644">
        <v>0.97845571048711699</v>
      </c>
      <c r="O644">
        <v>70.0096432015429</v>
      </c>
      <c r="P644">
        <v>7.43330743330743</v>
      </c>
    </row>
    <row r="645" spans="1:17" x14ac:dyDescent="0.3">
      <c r="A645" t="s">
        <v>1422</v>
      </c>
      <c r="B645" t="s">
        <v>1423</v>
      </c>
      <c r="C645" t="str">
        <f>IFERROR(VLOOKUP(Table1[[#This Row],[Ticker]],[1]!Table2[[Symbol]:[Industry]],2,FALSE),"-")</f>
        <v>Financial Services</v>
      </c>
      <c r="D645" t="s">
        <v>413</v>
      </c>
      <c r="E645">
        <v>7319.297877213</v>
      </c>
      <c r="F645">
        <v>81.41</v>
      </c>
      <c r="G645">
        <v>57.600894703566198</v>
      </c>
      <c r="H645">
        <v>10.042858309369599</v>
      </c>
      <c r="I645">
        <v>2.9563706583081699</v>
      </c>
      <c r="J645">
        <v>6.9930066669711701</v>
      </c>
      <c r="K645">
        <v>68.347563593864294</v>
      </c>
      <c r="L645">
        <v>67.539730353125506</v>
      </c>
      <c r="M645">
        <v>80.492253408400998</v>
      </c>
      <c r="N645">
        <v>1.94801519509027</v>
      </c>
      <c r="O645">
        <v>7.8491585800270096</v>
      </c>
      <c r="P645">
        <v>83.149606299212493</v>
      </c>
      <c r="Q645">
        <v>5.5129438173557997E-2</v>
      </c>
    </row>
    <row r="646" spans="1:17" x14ac:dyDescent="0.3">
      <c r="A646" t="s">
        <v>1424</v>
      </c>
      <c r="B646" t="s">
        <v>1425</v>
      </c>
      <c r="C646" t="str">
        <f>IFERROR(VLOOKUP(Table1[[#This Row],[Ticker]],[1]!Table2[[Symbol]:[Industry]],2,FALSE),"-")</f>
        <v>Realty</v>
      </c>
      <c r="D646" t="s">
        <v>141</v>
      </c>
      <c r="E646">
        <v>7275.9405379500004</v>
      </c>
      <c r="F646">
        <v>872.55</v>
      </c>
      <c r="G646">
        <v>71.565033243597597</v>
      </c>
      <c r="H646">
        <v>-19.986840238209901</v>
      </c>
      <c r="I646">
        <v>15.4378985400635</v>
      </c>
      <c r="J646">
        <v>-0.16512241542229</v>
      </c>
      <c r="K646">
        <v>910.19435604216096</v>
      </c>
      <c r="L646">
        <v>741.67842748382895</v>
      </c>
      <c r="M646">
        <v>38.507083706732402</v>
      </c>
      <c r="N646">
        <v>0.45914077498490402</v>
      </c>
      <c r="O646">
        <v>27.213340209730099</v>
      </c>
      <c r="P646">
        <v>141.16915422885501</v>
      </c>
      <c r="Q646">
        <v>0.169395657493605</v>
      </c>
    </row>
    <row r="647" spans="1:17" x14ac:dyDescent="0.3">
      <c r="A647" t="s">
        <v>1426</v>
      </c>
      <c r="B647" t="s">
        <v>1427</v>
      </c>
      <c r="C647" t="str">
        <f>IFERROR(VLOOKUP(Table1[[#This Row],[Ticker]],[1]!Table2[[Symbol]:[Industry]],2,FALSE),"-")</f>
        <v>Consumer Durables</v>
      </c>
      <c r="D647" t="s">
        <v>1428</v>
      </c>
      <c r="E647">
        <v>7273.0810803199902</v>
      </c>
      <c r="F647">
        <v>272.8</v>
      </c>
      <c r="G647">
        <v>-2.00505314782137</v>
      </c>
      <c r="H647">
        <v>-11.8432633341365</v>
      </c>
      <c r="I647">
        <v>-17.879383257447</v>
      </c>
      <c r="J647">
        <v>-1.6069596108195501</v>
      </c>
      <c r="K647">
        <v>292.196078180104</v>
      </c>
      <c r="L647">
        <v>286.90318475253798</v>
      </c>
      <c r="M647">
        <v>40.094028512961799</v>
      </c>
      <c r="N647">
        <v>0.84183460470667704</v>
      </c>
      <c r="O647">
        <v>33.779325513196397</v>
      </c>
      <c r="P647">
        <v>23.438914027149298</v>
      </c>
      <c r="Q647">
        <v>6.8322025808906006E-2</v>
      </c>
    </row>
    <row r="648" spans="1:17" x14ac:dyDescent="0.3">
      <c r="A648" t="s">
        <v>1429</v>
      </c>
      <c r="B648" t="s">
        <v>1430</v>
      </c>
      <c r="C648" t="str">
        <f>IFERROR(VLOOKUP(Table1[[#This Row],[Ticker]],[1]!Table2[[Symbol]:[Industry]],2,FALSE),"-")</f>
        <v>Consumer Services</v>
      </c>
      <c r="D648" t="s">
        <v>86</v>
      </c>
      <c r="E648">
        <v>7257.9149892599999</v>
      </c>
      <c r="F648">
        <v>3669.9</v>
      </c>
      <c r="G648">
        <v>26.574630759842499</v>
      </c>
      <c r="H648">
        <v>8.7250261549250094</v>
      </c>
      <c r="I648">
        <v>57.670475880972198</v>
      </c>
      <c r="J648">
        <v>6.7216166530273096</v>
      </c>
      <c r="K648">
        <v>3067.6937583700401</v>
      </c>
      <c r="L648">
        <v>2479.3923019662002</v>
      </c>
      <c r="M648">
        <v>74.8749013415094</v>
      </c>
      <c r="N648">
        <v>0.95654322981833695</v>
      </c>
      <c r="O648">
        <v>4.0913921360255099</v>
      </c>
      <c r="P648">
        <v>130.08777429467</v>
      </c>
      <c r="Q648">
        <v>-2.4337376239466999E-2</v>
      </c>
    </row>
    <row r="649" spans="1:17" x14ac:dyDescent="0.3">
      <c r="A649" t="s">
        <v>1431</v>
      </c>
      <c r="B649" t="s">
        <v>1432</v>
      </c>
      <c r="C649" t="str">
        <f>IFERROR(VLOOKUP(Table1[[#This Row],[Ticker]],[1]!Table2[[Symbol]:[Industry]],2,FALSE),"-")</f>
        <v>Media Entertainment &amp; Publication</v>
      </c>
      <c r="D649" t="s">
        <v>1433</v>
      </c>
      <c r="E649">
        <v>7245.8143505999997</v>
      </c>
      <c r="F649">
        <v>946.65</v>
      </c>
      <c r="G649">
        <v>14.281267510583801</v>
      </c>
      <c r="H649">
        <v>-0.81840622605319502</v>
      </c>
      <c r="I649">
        <v>-1.3806300093777799</v>
      </c>
      <c r="J649">
        <v>-1.8520299633503301</v>
      </c>
      <c r="K649">
        <v>865.45156531826899</v>
      </c>
      <c r="L649">
        <v>787.28986597470305</v>
      </c>
      <c r="M649">
        <v>60.592126400184497</v>
      </c>
      <c r="N649">
        <v>1.3027307353573201</v>
      </c>
      <c r="O649">
        <v>9.3223472244229697</v>
      </c>
      <c r="P649">
        <v>60.042265426880803</v>
      </c>
      <c r="Q649">
        <v>6.3105610661830002E-3</v>
      </c>
    </row>
    <row r="650" spans="1:17" x14ac:dyDescent="0.3">
      <c r="A650" t="s">
        <v>1434</v>
      </c>
      <c r="B650" t="s">
        <v>1435</v>
      </c>
      <c r="C650" t="str">
        <f>IFERROR(VLOOKUP(Table1[[#This Row],[Ticker]],[1]!Table2[[Symbol]:[Industry]],2,FALSE),"-")</f>
        <v>Automobile and Auto Components</v>
      </c>
      <c r="D650" t="s">
        <v>204</v>
      </c>
      <c r="E650">
        <v>7233.1905987</v>
      </c>
      <c r="F650">
        <v>503.55</v>
      </c>
      <c r="G650">
        <v>96.061418861852204</v>
      </c>
      <c r="H650">
        <v>-3.0070324863693401</v>
      </c>
      <c r="I650">
        <v>23.659522305080401</v>
      </c>
      <c r="J650">
        <v>1.9003375831827201</v>
      </c>
      <c r="K650">
        <v>461.20994396278502</v>
      </c>
      <c r="L650">
        <v>386.11913349231401</v>
      </c>
      <c r="M650">
        <v>61.059524736243397</v>
      </c>
      <c r="N650">
        <v>0.62951898466670697</v>
      </c>
      <c r="O650">
        <v>3.5349021944196299</v>
      </c>
      <c r="P650">
        <v>130.246913580246</v>
      </c>
      <c r="Q650">
        <v>0.13830539431581801</v>
      </c>
    </row>
    <row r="651" spans="1:17" x14ac:dyDescent="0.3">
      <c r="A651" t="s">
        <v>1436</v>
      </c>
      <c r="B651" t="s">
        <v>1437</v>
      </c>
      <c r="C651" t="str">
        <f>IFERROR(VLOOKUP(Table1[[#This Row],[Ticker]],[1]!Table2[[Symbol]:[Industry]],2,FALSE),"-")</f>
        <v>Chemicals</v>
      </c>
      <c r="D651" t="s">
        <v>533</v>
      </c>
      <c r="E651">
        <v>7200.6362349999999</v>
      </c>
      <c r="F651">
        <v>2222.35</v>
      </c>
      <c r="G651">
        <v>-22.936376512969801</v>
      </c>
      <c r="H651">
        <v>-5.3040289246473096</v>
      </c>
      <c r="I651">
        <v>-10.888135301570999</v>
      </c>
      <c r="J651">
        <v>-7.47209040035637</v>
      </c>
      <c r="K651">
        <v>2308.0863321830302</v>
      </c>
      <c r="L651">
        <v>2272.6986887264902</v>
      </c>
      <c r="M651">
        <v>35.670324033678803</v>
      </c>
      <c r="N651">
        <v>1.73441515997188</v>
      </c>
      <c r="O651">
        <v>23.067923594393299</v>
      </c>
      <c r="P651">
        <v>13.385204081632599</v>
      </c>
      <c r="Q651">
        <v>-7.1123414923750003E-2</v>
      </c>
    </row>
    <row r="652" spans="1:17" hidden="1" x14ac:dyDescent="0.3">
      <c r="A652" t="s">
        <v>1438</v>
      </c>
      <c r="B652" t="s">
        <v>1439</v>
      </c>
      <c r="C652" t="str">
        <f>IFERROR(VLOOKUP(Table1[[#This Row],[Ticker]],[1]!Table2[[Symbol]:[Industry]],2,FALSE),"-")</f>
        <v>-</v>
      </c>
      <c r="D652" t="s">
        <v>60</v>
      </c>
      <c r="E652">
        <v>7170.5218620140004</v>
      </c>
      <c r="F652">
        <v>100.31</v>
      </c>
      <c r="G652">
        <v>344.62046246057503</v>
      </c>
      <c r="H652">
        <v>5.04417493039342</v>
      </c>
      <c r="I652">
        <v>79.0175468636549</v>
      </c>
      <c r="J652">
        <v>6.2572240204474001</v>
      </c>
      <c r="K652">
        <v>88.714061874682002</v>
      </c>
      <c r="L652">
        <v>64.323108626781604</v>
      </c>
      <c r="M652">
        <v>63.132206150643903</v>
      </c>
      <c r="N652">
        <v>0.80886061256951802</v>
      </c>
      <c r="O652">
        <v>7.1677798823646697</v>
      </c>
      <c r="P652">
        <v>413.09462915601</v>
      </c>
      <c r="Q652">
        <v>9.5682344654691998E-2</v>
      </c>
    </row>
    <row r="653" spans="1:17" x14ac:dyDescent="0.3">
      <c r="A653" t="s">
        <v>1440</v>
      </c>
      <c r="B653" t="s">
        <v>1441</v>
      </c>
      <c r="C653" t="str">
        <f>IFERROR(VLOOKUP(Table1[[#This Row],[Ticker]],[1]!Table2[[Symbol]:[Industry]],2,FALSE),"-")</f>
        <v>Financial Services</v>
      </c>
      <c r="D653" t="s">
        <v>24</v>
      </c>
      <c r="E653">
        <v>7150.35990537</v>
      </c>
      <c r="F653">
        <v>451.55</v>
      </c>
      <c r="G653">
        <v>-24.317102584456698</v>
      </c>
      <c r="H653">
        <v>-6.8950160336202302</v>
      </c>
      <c r="I653">
        <v>-20.3956342182931</v>
      </c>
      <c r="J653">
        <v>0.41910086765760501</v>
      </c>
      <c r="K653">
        <v>466.09252772986298</v>
      </c>
      <c r="L653">
        <v>481.129919139805</v>
      </c>
      <c r="M653">
        <v>38.4678967511324</v>
      </c>
      <c r="N653">
        <v>3.06345997017812</v>
      </c>
      <c r="O653">
        <v>35.389214926364701</v>
      </c>
      <c r="P653">
        <v>3.0818399726058701</v>
      </c>
    </row>
    <row r="654" spans="1:17" x14ac:dyDescent="0.3">
      <c r="A654" t="s">
        <v>1442</v>
      </c>
      <c r="B654" t="s">
        <v>1443</v>
      </c>
      <c r="C654" t="str">
        <f>IFERROR(VLOOKUP(Table1[[#This Row],[Ticker]],[1]!Table2[[Symbol]:[Industry]],2,FALSE),"-")</f>
        <v>Automobile and Auto Components</v>
      </c>
      <c r="D654" t="s">
        <v>204</v>
      </c>
      <c r="E654">
        <v>7109.8008688350001</v>
      </c>
      <c r="F654">
        <v>2476.9499999999998</v>
      </c>
      <c r="G654">
        <v>166.51869501157401</v>
      </c>
      <c r="H654">
        <v>-7.7285776200606202</v>
      </c>
      <c r="I654">
        <v>67.882312468048497</v>
      </c>
      <c r="J654">
        <v>-4.0052017196056902</v>
      </c>
      <c r="K654">
        <v>2214.7437537111</v>
      </c>
      <c r="L654">
        <v>1646.7951514906499</v>
      </c>
      <c r="M654">
        <v>61.284682140492102</v>
      </c>
      <c r="N654">
        <v>0.465017020417688</v>
      </c>
      <c r="O654">
        <v>19.182866024748101</v>
      </c>
      <c r="P654">
        <v>207.695652173913</v>
      </c>
      <c r="Q654">
        <v>0.14271732450727201</v>
      </c>
    </row>
    <row r="655" spans="1:17" x14ac:dyDescent="0.3">
      <c r="A655" t="s">
        <v>1444</v>
      </c>
      <c r="B655" t="s">
        <v>1445</v>
      </c>
      <c r="C655" t="str">
        <f>IFERROR(VLOOKUP(Table1[[#This Row],[Ticker]],[1]!Table2[[Symbol]:[Industry]],2,FALSE),"-")</f>
        <v>Healthcare</v>
      </c>
      <c r="D655" t="s">
        <v>54</v>
      </c>
      <c r="E655">
        <v>7097.6116511479904</v>
      </c>
      <c r="F655">
        <v>218.71</v>
      </c>
      <c r="G655">
        <v>-27.471810223521601</v>
      </c>
      <c r="H655">
        <v>-11.020864489396899</v>
      </c>
      <c r="I655">
        <v>-50.834814571440297</v>
      </c>
      <c r="J655">
        <v>-1.2974301108189199</v>
      </c>
      <c r="K655">
        <v>234.82897949939601</v>
      </c>
      <c r="L655">
        <v>266.30132509243401</v>
      </c>
      <c r="M655">
        <v>38.547682311829597</v>
      </c>
      <c r="N655">
        <v>0.59786245418643502</v>
      </c>
      <c r="O655">
        <v>116.17667230579301</v>
      </c>
      <c r="P655">
        <v>11.5298317185109</v>
      </c>
      <c r="Q655">
        <v>-2.7563615205685999E-2</v>
      </c>
    </row>
    <row r="656" spans="1:17" x14ac:dyDescent="0.3">
      <c r="A656" t="s">
        <v>1446</v>
      </c>
      <c r="B656" t="s">
        <v>1447</v>
      </c>
      <c r="C656" t="str">
        <f>IFERROR(VLOOKUP(Table1[[#This Row],[Ticker]],[1]!Table2[[Symbol]:[Industry]],2,FALSE),"-")</f>
        <v>Chemicals</v>
      </c>
      <c r="D656" t="s">
        <v>380</v>
      </c>
      <c r="E656">
        <v>7094.277670722</v>
      </c>
      <c r="F656">
        <v>87.07</v>
      </c>
      <c r="G656">
        <v>8.7120455426204195</v>
      </c>
      <c r="H656">
        <v>-11.101063435745999</v>
      </c>
      <c r="I656">
        <v>-5.4898048338585896</v>
      </c>
      <c r="J656">
        <v>-4.9616165035650104</v>
      </c>
      <c r="K656">
        <v>82.717425681894497</v>
      </c>
      <c r="L656">
        <v>74.612165533882703</v>
      </c>
      <c r="M656">
        <v>54.302633270472398</v>
      </c>
      <c r="N656">
        <v>1.00708465771323</v>
      </c>
      <c r="O656">
        <v>12.9550936028482</v>
      </c>
      <c r="P656">
        <v>48.456947996589903</v>
      </c>
      <c r="Q656">
        <v>7.8753006019204999E-2</v>
      </c>
    </row>
    <row r="657" spans="1:17" x14ac:dyDescent="0.3">
      <c r="A657" t="s">
        <v>1448</v>
      </c>
      <c r="B657" t="s">
        <v>1449</v>
      </c>
      <c r="C657" t="str">
        <f>IFERROR(VLOOKUP(Table1[[#This Row],[Ticker]],[1]!Table2[[Symbol]:[Industry]],2,FALSE),"-")</f>
        <v>Fast Moving Consumer Goods</v>
      </c>
      <c r="D657" t="s">
        <v>119</v>
      </c>
      <c r="E657">
        <v>7092.4388650849996</v>
      </c>
      <c r="F657">
        <v>1175.6500000000001</v>
      </c>
      <c r="G657">
        <v>39.098859961097801</v>
      </c>
      <c r="H657">
        <v>3.0436231818659398</v>
      </c>
      <c r="I657">
        <v>6.9271986290750203</v>
      </c>
      <c r="J657">
        <v>-3.3568640629078099</v>
      </c>
      <c r="K657">
        <v>1107.9317250963099</v>
      </c>
      <c r="L657">
        <v>940.45421286234102</v>
      </c>
      <c r="M657">
        <v>47.450283696217497</v>
      </c>
      <c r="N657">
        <v>0.59774111445323497</v>
      </c>
      <c r="O657">
        <v>14.498362607919001</v>
      </c>
      <c r="P657">
        <v>80.522072936660194</v>
      </c>
      <c r="Q657">
        <v>6.6094385918299997E-2</v>
      </c>
    </row>
    <row r="658" spans="1:17" hidden="1" x14ac:dyDescent="0.3">
      <c r="A658" t="s">
        <v>1450</v>
      </c>
      <c r="B658" t="s">
        <v>1451</v>
      </c>
      <c r="C658" t="str">
        <f>IFERROR(VLOOKUP(Table1[[#This Row],[Ticker]],[1]!Table2[[Symbol]:[Industry]],2,FALSE),"-")</f>
        <v>-</v>
      </c>
      <c r="D658" t="s">
        <v>270</v>
      </c>
      <c r="E658">
        <v>7054.5754752000003</v>
      </c>
      <c r="F658">
        <v>3209.8</v>
      </c>
      <c r="G658">
        <v>-15.3847929658104</v>
      </c>
      <c r="H658">
        <v>-9.2323301469760093</v>
      </c>
      <c r="I658">
        <v>17.364683365091199</v>
      </c>
      <c r="J658">
        <v>-4.4018614027461496</v>
      </c>
      <c r="K658">
        <v>3257.2265560528599</v>
      </c>
      <c r="L658">
        <v>2858.9168172343502</v>
      </c>
      <c r="M658">
        <v>38.993039944079698</v>
      </c>
      <c r="N658">
        <v>0.778149572960251</v>
      </c>
      <c r="O658">
        <v>21.191351486073799</v>
      </c>
      <c r="P658">
        <v>52.920438303954199</v>
      </c>
      <c r="Q658">
        <v>0.107404531693761</v>
      </c>
    </row>
    <row r="659" spans="1:17" x14ac:dyDescent="0.3">
      <c r="A659" t="s">
        <v>1452</v>
      </c>
      <c r="B659" t="s">
        <v>1453</v>
      </c>
      <c r="C659" t="str">
        <f>IFERROR(VLOOKUP(Table1[[#This Row],[Ticker]],[1]!Table2[[Symbol]:[Industry]],2,FALSE),"-")</f>
        <v>Consumer Services</v>
      </c>
      <c r="D659" t="s">
        <v>819</v>
      </c>
      <c r="E659">
        <v>6999.5604411000004</v>
      </c>
      <c r="F659">
        <v>39.5</v>
      </c>
      <c r="G659">
        <v>-26.707251104078601</v>
      </c>
      <c r="H659">
        <v>-4.4671121697692797</v>
      </c>
      <c r="I659">
        <v>-34.567911771397597</v>
      </c>
      <c r="J659">
        <v>-2.48659258246041</v>
      </c>
      <c r="K659">
        <v>41.629587598862102</v>
      </c>
      <c r="L659">
        <v>43.260972485188397</v>
      </c>
      <c r="M659">
        <v>35.147159961105999</v>
      </c>
      <c r="N659">
        <v>1.6361223535298</v>
      </c>
      <c r="O659">
        <v>36.708860759493597</v>
      </c>
      <c r="P659">
        <v>6.7567567567567499</v>
      </c>
      <c r="Q659">
        <v>2.8423828173514999E-2</v>
      </c>
    </row>
    <row r="660" spans="1:17" x14ac:dyDescent="0.3">
      <c r="A660" t="s">
        <v>1454</v>
      </c>
      <c r="B660" t="s">
        <v>1455</v>
      </c>
      <c r="C660" t="str">
        <f>IFERROR(VLOOKUP(Table1[[#This Row],[Ticker]],[1]!Table2[[Symbol]:[Industry]],2,FALSE),"-")</f>
        <v>Construction</v>
      </c>
      <c r="D660" t="s">
        <v>46</v>
      </c>
      <c r="E660">
        <v>6981.7351164299998</v>
      </c>
      <c r="F660">
        <v>188.06</v>
      </c>
      <c r="G660">
        <v>5.8925145618448598</v>
      </c>
      <c r="H660">
        <v>-6.3316314494373804</v>
      </c>
      <c r="I660">
        <v>-28.654935306717899</v>
      </c>
      <c r="J660">
        <v>-4.9322455764915203</v>
      </c>
      <c r="K660">
        <v>196.96856350194901</v>
      </c>
      <c r="L660">
        <v>189.601145994864</v>
      </c>
      <c r="M660">
        <v>43.572716922400403</v>
      </c>
      <c r="N660">
        <v>1.5332917670778199</v>
      </c>
      <c r="O660">
        <v>32.564075295118499</v>
      </c>
      <c r="P660">
        <v>41.771579344138701</v>
      </c>
      <c r="Q660">
        <v>0.151182751436954</v>
      </c>
    </row>
    <row r="661" spans="1:17" x14ac:dyDescent="0.3">
      <c r="A661" t="s">
        <v>1456</v>
      </c>
      <c r="B661" t="s">
        <v>1457</v>
      </c>
      <c r="C661" t="str">
        <f>IFERROR(VLOOKUP(Table1[[#This Row],[Ticker]],[1]!Table2[[Symbol]:[Industry]],2,FALSE),"-")</f>
        <v>Textiles</v>
      </c>
      <c r="D661" t="s">
        <v>469</v>
      </c>
      <c r="E661">
        <v>6973.9235407100005</v>
      </c>
      <c r="F661">
        <v>2319.1</v>
      </c>
      <c r="G661">
        <v>22.669916081501501</v>
      </c>
      <c r="H661">
        <v>39.848556465529597</v>
      </c>
      <c r="I661">
        <v>80.095261191403495</v>
      </c>
      <c r="J661">
        <v>17.214438126339001</v>
      </c>
      <c r="K661">
        <v>1812.2747504511201</v>
      </c>
      <c r="L661">
        <v>1513.82518640679</v>
      </c>
      <c r="M661">
        <v>74.558429953386806</v>
      </c>
      <c r="N661">
        <v>1.99166672148436</v>
      </c>
      <c r="O661">
        <v>7.4985985942822797</v>
      </c>
      <c r="P661">
        <v>116.38441800792999</v>
      </c>
      <c r="Q661">
        <v>-8.7490304833935995E-2</v>
      </c>
    </row>
    <row r="662" spans="1:17" hidden="1" x14ac:dyDescent="0.3">
      <c r="A662" t="s">
        <v>1458</v>
      </c>
      <c r="B662" t="s">
        <v>1459</v>
      </c>
      <c r="C662" t="str">
        <f>IFERROR(VLOOKUP(Table1[[#This Row],[Ticker]],[1]!Table2[[Symbol]:[Industry]],2,FALSE),"-")</f>
        <v>-</v>
      </c>
      <c r="D662" t="s">
        <v>46</v>
      </c>
      <c r="E662">
        <v>6916.8040060049998</v>
      </c>
      <c r="F662">
        <v>397.05</v>
      </c>
      <c r="G662">
        <v>-21.454636162626301</v>
      </c>
      <c r="H662">
        <v>-3.10049000301772</v>
      </c>
      <c r="I662">
        <v>-9.2041055534415595</v>
      </c>
      <c r="J662">
        <v>-1.8874409129637399</v>
      </c>
      <c r="M662">
        <v>100</v>
      </c>
      <c r="O662">
        <v>6.9890442009822502</v>
      </c>
      <c r="P662">
        <v>3.60078277886497</v>
      </c>
    </row>
    <row r="663" spans="1:17" x14ac:dyDescent="0.3">
      <c r="A663" t="s">
        <v>1460</v>
      </c>
      <c r="B663" t="s">
        <v>1461</v>
      </c>
      <c r="C663" t="str">
        <f>IFERROR(VLOOKUP(Table1[[#This Row],[Ticker]],[1]!Table2[[Symbol]:[Industry]],2,FALSE),"-")</f>
        <v>Information Technology</v>
      </c>
      <c r="D663" t="s">
        <v>21</v>
      </c>
      <c r="E663">
        <v>6898.2151930999999</v>
      </c>
      <c r="F663">
        <v>833</v>
      </c>
      <c r="G663">
        <v>64.215854855047098</v>
      </c>
      <c r="H663">
        <v>-5.8077596243719096</v>
      </c>
      <c r="I663">
        <v>60.418094133847198</v>
      </c>
      <c r="J663">
        <v>6.8062195798095804E-2</v>
      </c>
      <c r="K663">
        <v>844.93291468905295</v>
      </c>
      <c r="L663">
        <v>683.21514416948696</v>
      </c>
      <c r="M663">
        <v>33.1171332174223</v>
      </c>
      <c r="N663">
        <v>0.90085581515310298</v>
      </c>
      <c r="O663">
        <v>11.3685474189676</v>
      </c>
      <c r="P663">
        <v>100.72289156626501</v>
      </c>
      <c r="Q663">
        <v>0.13283014305271201</v>
      </c>
    </row>
    <row r="664" spans="1:17" x14ac:dyDescent="0.3">
      <c r="A664" t="s">
        <v>1462</v>
      </c>
      <c r="B664" t="s">
        <v>1463</v>
      </c>
      <c r="C664" t="str">
        <f>IFERROR(VLOOKUP(Table1[[#This Row],[Ticker]],[1]!Table2[[Symbol]:[Industry]],2,FALSE),"-")</f>
        <v>Capital Goods</v>
      </c>
      <c r="D664" t="s">
        <v>1464</v>
      </c>
      <c r="E664">
        <v>6889.9166961089904</v>
      </c>
      <c r="F664">
        <v>216.39</v>
      </c>
      <c r="G664">
        <v>-20.952181875694698</v>
      </c>
      <c r="H664">
        <v>-8.2201283557312301</v>
      </c>
      <c r="I664">
        <v>-0.26856243866720497</v>
      </c>
      <c r="J664">
        <v>-0.81086708432878696</v>
      </c>
      <c r="K664">
        <v>211.68636739682501</v>
      </c>
      <c r="L664">
        <v>198.43573264761301</v>
      </c>
      <c r="M664">
        <v>47.211594982843401</v>
      </c>
      <c r="N664">
        <v>0.57980963695824494</v>
      </c>
      <c r="O664">
        <v>11.7888996718887</v>
      </c>
      <c r="P664">
        <v>27.588443396226399</v>
      </c>
      <c r="Q664">
        <v>-4.9457558826600002E-2</v>
      </c>
    </row>
    <row r="665" spans="1:17" x14ac:dyDescent="0.3">
      <c r="A665" t="s">
        <v>1465</v>
      </c>
      <c r="B665" t="s">
        <v>1466</v>
      </c>
      <c r="C665" t="str">
        <f>IFERROR(VLOOKUP(Table1[[#This Row],[Ticker]],[1]!Table2[[Symbol]:[Industry]],2,FALSE),"-")</f>
        <v>Healthcare</v>
      </c>
      <c r="D665" t="s">
        <v>54</v>
      </c>
      <c r="E665">
        <v>6867.85546884</v>
      </c>
      <c r="F665">
        <v>702.3</v>
      </c>
      <c r="G665">
        <v>77.750497678559</v>
      </c>
      <c r="H665">
        <v>4.1664359656426999</v>
      </c>
      <c r="I665">
        <v>78.871404264407701</v>
      </c>
      <c r="J665">
        <v>3.5726978798942302</v>
      </c>
      <c r="K665">
        <v>620.36835241771303</v>
      </c>
      <c r="L665">
        <v>491.47384078144302</v>
      </c>
      <c r="M665">
        <v>61.9974817745316</v>
      </c>
      <c r="N665">
        <v>1.1885901237645899</v>
      </c>
      <c r="O665">
        <v>5.2826427452655498</v>
      </c>
      <c r="P665">
        <v>136.62398921832801</v>
      </c>
      <c r="Q665">
        <v>-5.9812440468399997E-4</v>
      </c>
    </row>
    <row r="666" spans="1:17" x14ac:dyDescent="0.3">
      <c r="A666" t="s">
        <v>1467</v>
      </c>
      <c r="B666" t="s">
        <v>1468</v>
      </c>
      <c r="C666" t="str">
        <f>IFERROR(VLOOKUP(Table1[[#This Row],[Ticker]],[1]!Table2[[Symbol]:[Industry]],2,FALSE),"-")</f>
        <v>Telecommunication</v>
      </c>
      <c r="D666" t="s">
        <v>639</v>
      </c>
      <c r="E666">
        <v>6857.437754134</v>
      </c>
      <c r="F666">
        <v>140.62</v>
      </c>
      <c r="G666">
        <v>-33.947929038017499</v>
      </c>
      <c r="H666">
        <v>-0.73784352187545599</v>
      </c>
      <c r="I666">
        <v>-8.3560990707601501</v>
      </c>
      <c r="J666">
        <v>5.21501807310222</v>
      </c>
      <c r="K666">
        <v>138.35397510219201</v>
      </c>
      <c r="L666">
        <v>139.67155798284099</v>
      </c>
      <c r="M666">
        <v>50.930127161783702</v>
      </c>
      <c r="N666">
        <v>1.4998624925161701</v>
      </c>
      <c r="O666">
        <v>27.328971696771401</v>
      </c>
      <c r="P666">
        <v>28.4200913242009</v>
      </c>
      <c r="Q666">
        <v>-9.5989197792168995E-2</v>
      </c>
    </row>
    <row r="667" spans="1:17" x14ac:dyDescent="0.3">
      <c r="A667" t="s">
        <v>1469</v>
      </c>
      <c r="B667" t="s">
        <v>1470</v>
      </c>
      <c r="C667" t="str">
        <f>IFERROR(VLOOKUP(Table1[[#This Row],[Ticker]],[1]!Table2[[Symbol]:[Industry]],2,FALSE),"-")</f>
        <v>Automobile and Auto Components</v>
      </c>
      <c r="D667" t="s">
        <v>204</v>
      </c>
      <c r="E667">
        <v>6851.5632413249996</v>
      </c>
      <c r="F667">
        <v>494.45</v>
      </c>
      <c r="G667">
        <v>-4.5324894427751898</v>
      </c>
      <c r="H667">
        <v>-6.8322354500062996</v>
      </c>
      <c r="I667">
        <v>10.6122393454486</v>
      </c>
      <c r="J667">
        <v>-2.9941070616135299</v>
      </c>
      <c r="K667">
        <v>499.20060187179001</v>
      </c>
      <c r="L667">
        <v>442.96167991713003</v>
      </c>
      <c r="M667">
        <v>37.456150329254399</v>
      </c>
      <c r="N667">
        <v>0.437577972515032</v>
      </c>
      <c r="O667">
        <v>14.460511679644</v>
      </c>
      <c r="P667">
        <v>39.773851590105998</v>
      </c>
      <c r="Q667">
        <v>2.4681817439288E-2</v>
      </c>
    </row>
    <row r="668" spans="1:17" x14ac:dyDescent="0.3">
      <c r="A668" t="s">
        <v>1471</v>
      </c>
      <c r="B668" t="s">
        <v>1472</v>
      </c>
      <c r="C668" t="str">
        <f>IFERROR(VLOOKUP(Table1[[#This Row],[Ticker]],[1]!Table2[[Symbol]:[Industry]],2,FALSE),"-")</f>
        <v>Construction Materials</v>
      </c>
      <c r="D668" t="s">
        <v>83</v>
      </c>
      <c r="E668">
        <v>6798.5698006000002</v>
      </c>
      <c r="F668">
        <v>331.85</v>
      </c>
      <c r="G668">
        <v>47.027064765453801</v>
      </c>
      <c r="H668">
        <v>11.9561609740412</v>
      </c>
      <c r="I668">
        <v>13.976437163338799</v>
      </c>
      <c r="J668">
        <v>5.1166343829081704</v>
      </c>
      <c r="K668">
        <v>298.36338309620299</v>
      </c>
      <c r="L668">
        <v>243.918745255152</v>
      </c>
      <c r="M668">
        <v>44.914183219159703</v>
      </c>
      <c r="N668">
        <v>1.5011404859534401</v>
      </c>
      <c r="O668">
        <v>11.375621515744999</v>
      </c>
      <c r="P668">
        <v>106.18204411307801</v>
      </c>
      <c r="Q668">
        <v>7.3518496802234004E-2</v>
      </c>
    </row>
    <row r="669" spans="1:17" x14ac:dyDescent="0.3">
      <c r="A669" t="s">
        <v>1473</v>
      </c>
      <c r="B669" t="s">
        <v>1474</v>
      </c>
      <c r="C669" t="str">
        <f>IFERROR(VLOOKUP(Table1[[#This Row],[Ticker]],[1]!Table2[[Symbol]:[Industry]],2,FALSE),"-")</f>
        <v>Consumer Durables</v>
      </c>
      <c r="D669" t="s">
        <v>98</v>
      </c>
      <c r="E669">
        <v>6773.8472958149996</v>
      </c>
      <c r="F669">
        <v>1422.45</v>
      </c>
      <c r="G669">
        <v>-35.175818155184402</v>
      </c>
      <c r="H669">
        <v>5.2397206215001102</v>
      </c>
      <c r="I669">
        <v>-11.927045055407399</v>
      </c>
      <c r="J669">
        <v>-1.37947314928373</v>
      </c>
      <c r="K669">
        <v>1436.99188700638</v>
      </c>
      <c r="L669">
        <v>1416.6774320647</v>
      </c>
      <c r="M669">
        <v>31.346329946390501</v>
      </c>
      <c r="N669">
        <v>1.04267513021685</v>
      </c>
      <c r="O669">
        <v>13.8177088825617</v>
      </c>
      <c r="P669">
        <v>13.795999999999999</v>
      </c>
      <c r="Q669">
        <v>-0.131768538181051</v>
      </c>
    </row>
    <row r="670" spans="1:17" hidden="1" x14ac:dyDescent="0.3">
      <c r="A670" t="s">
        <v>1475</v>
      </c>
      <c r="B670" t="s">
        <v>1476</v>
      </c>
      <c r="C670" t="str">
        <f>IFERROR(VLOOKUP(Table1[[#This Row],[Ticker]],[1]!Table2[[Symbol]:[Industry]],2,FALSE),"-")</f>
        <v>-</v>
      </c>
      <c r="D670" t="s">
        <v>1018</v>
      </c>
      <c r="E670">
        <v>6746.8437323999997</v>
      </c>
      <c r="F670">
        <v>128.5</v>
      </c>
      <c r="G670">
        <v>-16.855751790590599</v>
      </c>
      <c r="H670">
        <v>0.20374939847853399</v>
      </c>
      <c r="I670">
        <v>-7.9449631830030798</v>
      </c>
      <c r="K670">
        <v>120.10837337592</v>
      </c>
      <c r="M670">
        <v>1.05563603616817</v>
      </c>
      <c r="N670">
        <v>0.36842105263157898</v>
      </c>
      <c r="O670">
        <v>3.00389105058367</v>
      </c>
      <c r="P670">
        <v>8.4388185654008492</v>
      </c>
    </row>
    <row r="671" spans="1:17" x14ac:dyDescent="0.3">
      <c r="A671" t="s">
        <v>1477</v>
      </c>
      <c r="B671" t="s">
        <v>1478</v>
      </c>
      <c r="C671" t="str">
        <f>IFERROR(VLOOKUP(Table1[[#This Row],[Ticker]],[1]!Table2[[Symbol]:[Industry]],2,FALSE),"-")</f>
        <v>Chemicals</v>
      </c>
      <c r="D671" t="s">
        <v>164</v>
      </c>
      <c r="E671">
        <v>6724.0427925000004</v>
      </c>
      <c r="F671">
        <v>971.3</v>
      </c>
      <c r="G671">
        <v>54.178176300331302</v>
      </c>
      <c r="H671">
        <v>5.6783852598547204</v>
      </c>
      <c r="I671">
        <v>75.606136034619396</v>
      </c>
      <c r="J671">
        <v>-2.7365561440553501</v>
      </c>
      <c r="K671">
        <v>879.57192132400201</v>
      </c>
      <c r="L671">
        <v>702.65496014911196</v>
      </c>
      <c r="M671">
        <v>65.012292799642395</v>
      </c>
      <c r="N671">
        <v>0.96147010082595696</v>
      </c>
      <c r="O671">
        <v>3.9843508699680799</v>
      </c>
      <c r="P671">
        <v>122.21459620224201</v>
      </c>
      <c r="Q671">
        <v>2.9167315781138001E-2</v>
      </c>
    </row>
    <row r="672" spans="1:17" x14ac:dyDescent="0.3">
      <c r="A672" t="s">
        <v>1479</v>
      </c>
      <c r="B672" t="s">
        <v>1480</v>
      </c>
      <c r="C672" t="str">
        <f>IFERROR(VLOOKUP(Table1[[#This Row],[Ticker]],[1]!Table2[[Symbol]:[Industry]],2,FALSE),"-")</f>
        <v>Capital Goods</v>
      </c>
      <c r="D672" t="s">
        <v>1481</v>
      </c>
      <c r="E672">
        <v>6723.3491314749999</v>
      </c>
      <c r="F672">
        <v>515.04999999999995</v>
      </c>
      <c r="G672">
        <v>-16.378079122393299</v>
      </c>
      <c r="H672">
        <v>-2.8442154400461899</v>
      </c>
      <c r="I672">
        <v>-16.487695057619302</v>
      </c>
      <c r="J672">
        <v>-4.9589165880498696</v>
      </c>
      <c r="K672">
        <v>514.40203068734195</v>
      </c>
      <c r="L672">
        <v>503.92662863614697</v>
      </c>
      <c r="M672">
        <v>46.924202801316</v>
      </c>
      <c r="N672">
        <v>1.09063884638848</v>
      </c>
      <c r="O672">
        <v>29.958256479953398</v>
      </c>
      <c r="P672">
        <v>31.709500063930399</v>
      </c>
      <c r="Q672">
        <v>4.2114165395575998E-2</v>
      </c>
    </row>
    <row r="673" spans="1:17" x14ac:dyDescent="0.3">
      <c r="A673" t="s">
        <v>1482</v>
      </c>
      <c r="B673" t="s">
        <v>1483</v>
      </c>
      <c r="C673" t="str">
        <f>IFERROR(VLOOKUP(Table1[[#This Row],[Ticker]],[1]!Table2[[Symbol]:[Industry]],2,FALSE),"-")</f>
        <v>Construction</v>
      </c>
      <c r="D673" t="s">
        <v>46</v>
      </c>
      <c r="E673">
        <v>6721.9174310649996</v>
      </c>
      <c r="F673">
        <v>239.45</v>
      </c>
      <c r="G673">
        <v>115.69185927542399</v>
      </c>
      <c r="H673">
        <v>2.8376008665268899</v>
      </c>
      <c r="I673">
        <v>24.377341031100901</v>
      </c>
      <c r="J673">
        <v>-4.2016251763473704</v>
      </c>
      <c r="K673">
        <v>228.58171637868301</v>
      </c>
      <c r="L673">
        <v>182.14425117316199</v>
      </c>
      <c r="M673">
        <v>45.080888401756503</v>
      </c>
      <c r="N673">
        <v>0.55345448550993703</v>
      </c>
      <c r="O673">
        <v>13.551889747337601</v>
      </c>
      <c r="P673">
        <v>169.19617762787999</v>
      </c>
      <c r="Q673">
        <v>8.5160646578209001E-2</v>
      </c>
    </row>
    <row r="674" spans="1:17" x14ac:dyDescent="0.3">
      <c r="A674" t="s">
        <v>1484</v>
      </c>
      <c r="B674" t="s">
        <v>1485</v>
      </c>
      <c r="C674" t="str">
        <f>IFERROR(VLOOKUP(Table1[[#This Row],[Ticker]],[1]!Table2[[Symbol]:[Industry]],2,FALSE),"-")</f>
        <v>Chemicals</v>
      </c>
      <c r="D674" t="s">
        <v>380</v>
      </c>
      <c r="E674">
        <v>6706.2596716500002</v>
      </c>
      <c r="F674">
        <v>344.85</v>
      </c>
      <c r="G674">
        <v>31.0103498317714</v>
      </c>
      <c r="H674">
        <v>5.1874337651352898</v>
      </c>
      <c r="I674">
        <v>24.114536511489199</v>
      </c>
      <c r="J674">
        <v>9.7093321482632202</v>
      </c>
      <c r="K674">
        <v>323.78734782797898</v>
      </c>
      <c r="L674">
        <v>278.81514338003802</v>
      </c>
      <c r="M674">
        <v>52.266516528122899</v>
      </c>
      <c r="N674">
        <v>1.1692739944996</v>
      </c>
      <c r="O674">
        <v>8.2209656372335793</v>
      </c>
      <c r="P674">
        <v>68.137493905412001</v>
      </c>
      <c r="Q674">
        <v>-8.9670105403589998E-3</v>
      </c>
    </row>
    <row r="675" spans="1:17" x14ac:dyDescent="0.3">
      <c r="A675" t="s">
        <v>1486</v>
      </c>
      <c r="B675" t="s">
        <v>1487</v>
      </c>
      <c r="C675" t="str">
        <f>IFERROR(VLOOKUP(Table1[[#This Row],[Ticker]],[1]!Table2[[Symbol]:[Industry]],2,FALSE),"-")</f>
        <v>Chemicals</v>
      </c>
      <c r="D675" t="s">
        <v>380</v>
      </c>
      <c r="E675">
        <v>6706.2067280000001</v>
      </c>
      <c r="F675">
        <v>136.69999999999999</v>
      </c>
      <c r="G675">
        <v>79.456232566559507</v>
      </c>
      <c r="H675">
        <v>-12.6119962099327</v>
      </c>
      <c r="I675">
        <v>16.069034695062701</v>
      </c>
      <c r="J675">
        <v>-2.1227106617015501</v>
      </c>
      <c r="K675">
        <v>133.56174470333701</v>
      </c>
      <c r="L675">
        <v>108.064475715076</v>
      </c>
      <c r="M675">
        <v>42.025862186154001</v>
      </c>
      <c r="N675">
        <v>0.452768450960566</v>
      </c>
      <c r="O675">
        <v>24.323335771762899</v>
      </c>
      <c r="P675">
        <v>110.146041506533</v>
      </c>
      <c r="Q675">
        <v>8.5923684894161995E-2</v>
      </c>
    </row>
    <row r="676" spans="1:17" x14ac:dyDescent="0.3">
      <c r="A676" t="s">
        <v>1488</v>
      </c>
      <c r="B676" t="s">
        <v>1489</v>
      </c>
      <c r="C676" t="str">
        <f>IFERROR(VLOOKUP(Table1[[#This Row],[Ticker]],[1]!Table2[[Symbol]:[Industry]],2,FALSE),"-")</f>
        <v>Realty</v>
      </c>
      <c r="D676" t="s">
        <v>141</v>
      </c>
      <c r="E676">
        <v>6679.2104463899996</v>
      </c>
      <c r="F676">
        <v>226.34</v>
      </c>
      <c r="G676">
        <v>148.71589785218001</v>
      </c>
      <c r="H676">
        <v>-7.2368410703981203</v>
      </c>
      <c r="I676">
        <v>22.698668178387202</v>
      </c>
      <c r="J676">
        <v>3.7517041489098601</v>
      </c>
      <c r="K676">
        <v>198.888832232222</v>
      </c>
      <c r="L676">
        <v>157.97719583075599</v>
      </c>
      <c r="M676">
        <v>70.353327019460593</v>
      </c>
      <c r="N676">
        <v>0.39907343549888202</v>
      </c>
      <c r="O676">
        <v>5.5801007334098998</v>
      </c>
      <c r="P676">
        <v>197.81578947368399</v>
      </c>
      <c r="Q676">
        <v>0.165147015581639</v>
      </c>
    </row>
    <row r="677" spans="1:17" x14ac:dyDescent="0.3">
      <c r="A677" t="s">
        <v>1490</v>
      </c>
      <c r="B677" t="s">
        <v>1491</v>
      </c>
      <c r="C677" t="str">
        <f>IFERROR(VLOOKUP(Table1[[#This Row],[Ticker]],[1]!Table2[[Symbol]:[Industry]],2,FALSE),"-")</f>
        <v>Capital Goods</v>
      </c>
      <c r="D677" t="s">
        <v>136</v>
      </c>
      <c r="E677">
        <v>6672.1076321199998</v>
      </c>
      <c r="F677">
        <v>614.95000000000005</v>
      </c>
      <c r="G677">
        <v>11.829216499694599</v>
      </c>
      <c r="H677">
        <v>-14.257789063059899</v>
      </c>
      <c r="I677">
        <v>-18.8692150464171</v>
      </c>
      <c r="J677">
        <v>-5.4430725224399303</v>
      </c>
      <c r="K677">
        <v>603.87631565320396</v>
      </c>
      <c r="L677">
        <v>577.82732278178298</v>
      </c>
      <c r="M677">
        <v>61.2092310931301</v>
      </c>
      <c r="N677">
        <v>1.0544686332820199</v>
      </c>
      <c r="O677">
        <v>36.864785754939398</v>
      </c>
      <c r="P677">
        <v>68.698991838694198</v>
      </c>
      <c r="Q677">
        <v>7.1701402599093994E-2</v>
      </c>
    </row>
    <row r="678" spans="1:17" hidden="1" x14ac:dyDescent="0.3">
      <c r="A678" t="s">
        <v>1492</v>
      </c>
      <c r="B678" t="s">
        <v>1493</v>
      </c>
      <c r="C678" t="str">
        <f>IFERROR(VLOOKUP(Table1[[#This Row],[Ticker]],[1]!Table2[[Symbol]:[Industry]],2,FALSE),"-")</f>
        <v>-</v>
      </c>
      <c r="D678" t="s">
        <v>1313</v>
      </c>
      <c r="E678">
        <v>6636.6662775300001</v>
      </c>
      <c r="F678">
        <v>1417.79</v>
      </c>
      <c r="G678">
        <v>-14.1937591257392</v>
      </c>
      <c r="H678">
        <v>1.2867818894532601</v>
      </c>
      <c r="I678">
        <v>-6.0052196756008804</v>
      </c>
      <c r="J678">
        <v>1.2741451361787299</v>
      </c>
      <c r="K678">
        <v>1383.93950000111</v>
      </c>
      <c r="L678">
        <v>1349.4839083542699</v>
      </c>
      <c r="M678">
        <v>77.088001342421407</v>
      </c>
      <c r="N678">
        <v>0.90712054639456097</v>
      </c>
      <c r="O678">
        <v>1.9227106976350501</v>
      </c>
      <c r="P678">
        <v>13.7279910159226</v>
      </c>
      <c r="Q678">
        <v>-5.5078309021881003E-2</v>
      </c>
    </row>
    <row r="679" spans="1:17" hidden="1" x14ac:dyDescent="0.3">
      <c r="A679" t="s">
        <v>1494</v>
      </c>
      <c r="B679" t="s">
        <v>1495</v>
      </c>
      <c r="C679" t="str">
        <f>IFERROR(VLOOKUP(Table1[[#This Row],[Ticker]],[1]!Table2[[Symbol]:[Industry]],2,FALSE),"-")</f>
        <v>-</v>
      </c>
      <c r="D679" t="s">
        <v>1496</v>
      </c>
      <c r="E679">
        <v>6613.6391999999996</v>
      </c>
      <c r="F679">
        <v>3174.75</v>
      </c>
      <c r="G679">
        <v>1219.9761328492</v>
      </c>
      <c r="H679">
        <v>-0.99217536641174997</v>
      </c>
      <c r="I679">
        <v>166.241387151917</v>
      </c>
      <c r="J679">
        <v>0.39618203619530001</v>
      </c>
      <c r="K679">
        <v>2888.7557779888698</v>
      </c>
      <c r="L679">
        <v>1850.6096658597201</v>
      </c>
      <c r="M679">
        <v>52.3885360633857</v>
      </c>
      <c r="N679">
        <v>0.61545218554159997</v>
      </c>
      <c r="O679">
        <v>12.4183006535947</v>
      </c>
      <c r="P679">
        <v>1448.65853658536</v>
      </c>
    </row>
    <row r="680" spans="1:17" x14ac:dyDescent="0.3">
      <c r="A680" t="s">
        <v>1497</v>
      </c>
      <c r="B680" t="s">
        <v>1498</v>
      </c>
      <c r="C680" t="str">
        <f>IFERROR(VLOOKUP(Table1[[#This Row],[Ticker]],[1]!Table2[[Symbol]:[Industry]],2,FALSE),"-")</f>
        <v>Textiles</v>
      </c>
      <c r="D680" t="s">
        <v>469</v>
      </c>
      <c r="E680">
        <v>6581.6871577599904</v>
      </c>
      <c r="F680">
        <v>921.7</v>
      </c>
      <c r="G680">
        <v>61.952599937239398</v>
      </c>
      <c r="H680">
        <v>-1.4629172681881299</v>
      </c>
      <c r="I680">
        <v>-9.2566929032244403</v>
      </c>
      <c r="J680">
        <v>0.73817257449178897</v>
      </c>
      <c r="K680">
        <v>921.39349503830397</v>
      </c>
      <c r="L680">
        <v>830.13718007907698</v>
      </c>
      <c r="M680">
        <v>41.695946015122701</v>
      </c>
      <c r="N680">
        <v>2.2498752279902599</v>
      </c>
      <c r="O680">
        <v>22.382553976347999</v>
      </c>
      <c r="P680">
        <v>87.337398373983703</v>
      </c>
      <c r="Q680">
        <v>0.13939993403412099</v>
      </c>
    </row>
    <row r="681" spans="1:17" x14ac:dyDescent="0.3">
      <c r="A681" t="s">
        <v>1499</v>
      </c>
      <c r="B681" t="s">
        <v>1500</v>
      </c>
      <c r="C681" t="str">
        <f>IFERROR(VLOOKUP(Table1[[#This Row],[Ticker]],[1]!Table2[[Symbol]:[Industry]],2,FALSE),"-")</f>
        <v>Capital Goods</v>
      </c>
      <c r="D681" t="s">
        <v>426</v>
      </c>
      <c r="E681">
        <v>6574.5145627350003</v>
      </c>
      <c r="F681">
        <v>594.65</v>
      </c>
      <c r="G681">
        <v>-36.804148520132401</v>
      </c>
      <c r="H681">
        <v>-11.001633866588699</v>
      </c>
      <c r="I681">
        <v>-18.280607658605501</v>
      </c>
      <c r="J681">
        <v>-3.16545412484483</v>
      </c>
      <c r="K681">
        <v>651.71346022091905</v>
      </c>
      <c r="L681">
        <v>647.50735262270496</v>
      </c>
      <c r="M681">
        <v>28.3081729045436</v>
      </c>
      <c r="N681">
        <v>0.80018981009911005</v>
      </c>
      <c r="O681">
        <v>30.496930967796199</v>
      </c>
      <c r="P681">
        <v>14.0596528243981</v>
      </c>
      <c r="Q681">
        <v>-5.7184842019140002E-2</v>
      </c>
    </row>
    <row r="682" spans="1:17" x14ac:dyDescent="0.3">
      <c r="A682" t="s">
        <v>1501</v>
      </c>
      <c r="B682" t="s">
        <v>1502</v>
      </c>
      <c r="C682" t="str">
        <f>IFERROR(VLOOKUP(Table1[[#This Row],[Ticker]],[1]!Table2[[Symbol]:[Industry]],2,FALSE),"-")</f>
        <v>Financial Services</v>
      </c>
      <c r="D682" t="s">
        <v>24</v>
      </c>
      <c r="E682">
        <v>6537.7982692260002</v>
      </c>
      <c r="F682">
        <v>24.99</v>
      </c>
      <c r="G682">
        <v>10.2253024152685</v>
      </c>
      <c r="H682">
        <v>-6.8858028403274396</v>
      </c>
      <c r="I682">
        <v>-35.3517092555281</v>
      </c>
      <c r="J682">
        <v>-4.2650196932856703</v>
      </c>
      <c r="K682">
        <v>26.7795929675151</v>
      </c>
      <c r="L682">
        <v>26.200524268807801</v>
      </c>
      <c r="M682">
        <v>23.605932005041002</v>
      </c>
      <c r="N682">
        <v>0.90793687940830803</v>
      </c>
      <c r="O682">
        <v>47.585934643399099</v>
      </c>
      <c r="P682">
        <v>36.705977068440802</v>
      </c>
      <c r="Q682">
        <v>9.9820359419768995E-2</v>
      </c>
    </row>
    <row r="683" spans="1:17" x14ac:dyDescent="0.3">
      <c r="A683" t="s">
        <v>1503</v>
      </c>
      <c r="B683" t="s">
        <v>1504</v>
      </c>
      <c r="C683" t="str">
        <f>IFERROR(VLOOKUP(Table1[[#This Row],[Ticker]],[1]!Table2[[Symbol]:[Industry]],2,FALSE),"-")</f>
        <v>Fast Moving Consumer Goods</v>
      </c>
      <c r="D683" t="s">
        <v>372</v>
      </c>
      <c r="E683">
        <v>6513.0618768599998</v>
      </c>
      <c r="F683">
        <v>284.55</v>
      </c>
      <c r="G683">
        <v>-52.828866194592301</v>
      </c>
      <c r="H683">
        <v>-17.394838005876899</v>
      </c>
      <c r="I683">
        <v>-32.638590175206602</v>
      </c>
      <c r="J683">
        <v>-2.6270671728794102</v>
      </c>
      <c r="K683">
        <v>299.17342708144099</v>
      </c>
      <c r="L683">
        <v>319.27923923378</v>
      </c>
      <c r="M683">
        <v>37.571129778700303</v>
      </c>
      <c r="N683">
        <v>0.78196089225072996</v>
      </c>
      <c r="O683">
        <v>65.489369179405998</v>
      </c>
      <c r="P683">
        <v>10.226612434631001</v>
      </c>
      <c r="Q683">
        <v>-1.1574032141866E-2</v>
      </c>
    </row>
    <row r="684" spans="1:17" hidden="1" x14ac:dyDescent="0.3">
      <c r="A684" t="s">
        <v>1505</v>
      </c>
      <c r="B684" t="s">
        <v>1506</v>
      </c>
      <c r="C684" t="str">
        <f>IFERROR(VLOOKUP(Table1[[#This Row],[Ticker]],[1]!Table2[[Symbol]:[Industry]],2,FALSE),"-")</f>
        <v>-</v>
      </c>
      <c r="D684" t="s">
        <v>1313</v>
      </c>
      <c r="E684">
        <v>6496.9056107910001</v>
      </c>
      <c r="F684">
        <v>1165.3499999999999</v>
      </c>
      <c r="G684">
        <v>-16.0640022240825</v>
      </c>
      <c r="H684">
        <v>0.24857698468542899</v>
      </c>
      <c r="I684">
        <v>-8.3533478354382105</v>
      </c>
      <c r="J684">
        <v>0.69224139223570602</v>
      </c>
      <c r="K684">
        <v>1156.8347672924101</v>
      </c>
      <c r="L684">
        <v>1129.96561482776</v>
      </c>
      <c r="M684">
        <v>63.340787818078198</v>
      </c>
      <c r="N684">
        <v>1.36968858566645</v>
      </c>
      <c r="O684">
        <v>13.732355086454699</v>
      </c>
      <c r="P684">
        <v>34.5965050068721</v>
      </c>
    </row>
    <row r="685" spans="1:17" x14ac:dyDescent="0.3">
      <c r="A685" t="s">
        <v>1507</v>
      </c>
      <c r="B685" t="s">
        <v>1508</v>
      </c>
      <c r="C685" t="str">
        <f>IFERROR(VLOOKUP(Table1[[#This Row],[Ticker]],[1]!Table2[[Symbol]:[Industry]],2,FALSE),"-")</f>
        <v>Financial Services</v>
      </c>
      <c r="D685" t="s">
        <v>413</v>
      </c>
      <c r="E685">
        <v>6448.547434997</v>
      </c>
      <c r="F685">
        <v>208.99</v>
      </c>
      <c r="G685">
        <v>192.29395393899301</v>
      </c>
      <c r="H685">
        <v>6.59034733662285</v>
      </c>
      <c r="I685">
        <v>23.796420849914298</v>
      </c>
      <c r="J685">
        <v>-2.8150237006930401</v>
      </c>
      <c r="K685">
        <v>195.984197239537</v>
      </c>
      <c r="L685">
        <v>157.77722535840999</v>
      </c>
      <c r="M685">
        <v>58.928957449757199</v>
      </c>
      <c r="N685">
        <v>1.1748710327270999</v>
      </c>
      <c r="O685">
        <v>14.790181348389799</v>
      </c>
      <c r="P685">
        <v>230.41897233201499</v>
      </c>
      <c r="Q685">
        <v>7.4570714590005999E-2</v>
      </c>
    </row>
    <row r="686" spans="1:17" hidden="1" x14ac:dyDescent="0.3">
      <c r="A686" t="s">
        <v>1509</v>
      </c>
      <c r="B686" t="s">
        <v>1510</v>
      </c>
      <c r="C686" t="str">
        <f>IFERROR(VLOOKUP(Table1[[#This Row],[Ticker]],[1]!Table2[[Symbol]:[Industry]],2,FALSE),"-")</f>
        <v>-</v>
      </c>
      <c r="D686" t="s">
        <v>119</v>
      </c>
      <c r="E686">
        <v>6436.7309715399997</v>
      </c>
      <c r="F686">
        <v>561.79999999999995</v>
      </c>
      <c r="G686">
        <v>-26.3710088414533</v>
      </c>
      <c r="H686">
        <v>0.74428993901907503</v>
      </c>
      <c r="I686">
        <v>-8.2810796425361204</v>
      </c>
      <c r="J686">
        <v>-2.8959855293016599</v>
      </c>
      <c r="K686">
        <v>550.18325615543597</v>
      </c>
      <c r="L686">
        <v>532.58091034511199</v>
      </c>
      <c r="M686">
        <v>38.9305766266543</v>
      </c>
      <c r="N686">
        <v>0.33621018965092497</v>
      </c>
      <c r="O686">
        <v>12.1306514773941</v>
      </c>
      <c r="P686">
        <v>20.299785867237599</v>
      </c>
      <c r="Q686">
        <v>2.8674638972843999E-2</v>
      </c>
    </row>
    <row r="687" spans="1:17" x14ac:dyDescent="0.3">
      <c r="A687" t="s">
        <v>1511</v>
      </c>
      <c r="B687" t="s">
        <v>1512</v>
      </c>
      <c r="C687" t="str">
        <f>IFERROR(VLOOKUP(Table1[[#This Row],[Ticker]],[1]!Table2[[Symbol]:[Industry]],2,FALSE),"-")</f>
        <v>Construction Materials</v>
      </c>
      <c r="D687" t="s">
        <v>396</v>
      </c>
      <c r="E687">
        <v>6425.1458781660003</v>
      </c>
      <c r="F687">
        <v>206.82</v>
      </c>
      <c r="G687">
        <v>95.203459655846203</v>
      </c>
      <c r="H687">
        <v>-1.7168651981923999</v>
      </c>
      <c r="I687">
        <v>10.330607365926801</v>
      </c>
      <c r="J687">
        <v>-2.38785267425818</v>
      </c>
      <c r="K687">
        <v>204.093920558641</v>
      </c>
      <c r="L687">
        <v>168.97029179601901</v>
      </c>
      <c r="M687">
        <v>36.586303779228501</v>
      </c>
      <c r="N687">
        <v>0.54488426382366195</v>
      </c>
      <c r="O687">
        <v>7.4074074074073897</v>
      </c>
      <c r="P687">
        <v>190.07012622720799</v>
      </c>
      <c r="Q687">
        <v>0.10927952157328499</v>
      </c>
    </row>
    <row r="688" spans="1:17" x14ac:dyDescent="0.3">
      <c r="A688" t="s">
        <v>1513</v>
      </c>
      <c r="B688" t="s">
        <v>1514</v>
      </c>
      <c r="C688" t="str">
        <f>IFERROR(VLOOKUP(Table1[[#This Row],[Ticker]],[1]!Table2[[Symbol]:[Industry]],2,FALSE),"-")</f>
        <v>Consumer Services</v>
      </c>
      <c r="D688" t="s">
        <v>605</v>
      </c>
      <c r="E688">
        <v>6414.5600187549999</v>
      </c>
      <c r="F688">
        <v>481.55</v>
      </c>
      <c r="G688">
        <v>19.499800534165701</v>
      </c>
      <c r="H688">
        <v>-9.0100098152806698</v>
      </c>
      <c r="I688">
        <v>-16.482556934451001</v>
      </c>
      <c r="J688">
        <v>-5.1298941184713698</v>
      </c>
      <c r="K688">
        <v>491.11608588412503</v>
      </c>
      <c r="L688">
        <v>449.59620434518598</v>
      </c>
      <c r="M688">
        <v>39.6238000286437</v>
      </c>
      <c r="N688">
        <v>1.58685215596796</v>
      </c>
      <c r="O688">
        <v>16.249610632332999</v>
      </c>
      <c r="P688">
        <v>61.702484889187303</v>
      </c>
      <c r="Q688">
        <v>8.2339577488433999E-2</v>
      </c>
    </row>
    <row r="689" spans="1:17" x14ac:dyDescent="0.3">
      <c r="A689" t="s">
        <v>1515</v>
      </c>
      <c r="B689" t="s">
        <v>1516</v>
      </c>
      <c r="C689" t="str">
        <f>IFERROR(VLOOKUP(Table1[[#This Row],[Ticker]],[1]!Table2[[Symbol]:[Industry]],2,FALSE),"-")</f>
        <v>Consumer Services</v>
      </c>
      <c r="D689" t="s">
        <v>1517</v>
      </c>
      <c r="E689">
        <v>6412.3913590100001</v>
      </c>
      <c r="F689">
        <v>471.1</v>
      </c>
      <c r="G689">
        <v>3.8636714625991302</v>
      </c>
      <c r="H689">
        <v>1.9353511300802599</v>
      </c>
      <c r="I689">
        <v>-13.1352697778912</v>
      </c>
      <c r="J689">
        <v>0.58337724156553405</v>
      </c>
      <c r="K689">
        <v>466.00912264890002</v>
      </c>
      <c r="L689">
        <v>447.91594913472699</v>
      </c>
      <c r="M689">
        <v>50.767477675284901</v>
      </c>
      <c r="N689">
        <v>0.82983782256597904</v>
      </c>
      <c r="O689">
        <v>22.458076841434899</v>
      </c>
      <c r="P689">
        <v>37.627811860940703</v>
      </c>
    </row>
    <row r="690" spans="1:17" x14ac:dyDescent="0.3">
      <c r="A690" t="s">
        <v>1518</v>
      </c>
      <c r="B690" t="s">
        <v>1519</v>
      </c>
      <c r="C690" t="str">
        <f>IFERROR(VLOOKUP(Table1[[#This Row],[Ticker]],[1]!Table2[[Symbol]:[Industry]],2,FALSE),"-")</f>
        <v>Capital Goods</v>
      </c>
      <c r="D690" t="s">
        <v>153</v>
      </c>
      <c r="E690">
        <v>6401.4124399900002</v>
      </c>
      <c r="F690">
        <v>409.9</v>
      </c>
      <c r="G690">
        <v>30.951766197976902</v>
      </c>
      <c r="H690">
        <v>-1.2487925499311801</v>
      </c>
      <c r="I690">
        <v>32.896934539309399</v>
      </c>
      <c r="J690">
        <v>0.58514526272605705</v>
      </c>
      <c r="K690">
        <v>377.715551798212</v>
      </c>
      <c r="L690">
        <v>316.98798892338198</v>
      </c>
      <c r="M690">
        <v>58.045605268632201</v>
      </c>
      <c r="N690">
        <v>0.72664419700454497</v>
      </c>
      <c r="O690">
        <v>3.3178824103439801</v>
      </c>
      <c r="P690">
        <v>81.331563813315597</v>
      </c>
      <c r="Q690">
        <v>0.21580920529216899</v>
      </c>
    </row>
    <row r="691" spans="1:17" hidden="1" x14ac:dyDescent="0.3">
      <c r="A691" t="s">
        <v>1520</v>
      </c>
      <c r="B691" t="s">
        <v>1521</v>
      </c>
      <c r="C691" t="str">
        <f>IFERROR(VLOOKUP(Table1[[#This Row],[Ticker]],[1]!Table2[[Symbol]:[Industry]],2,FALSE),"-")</f>
        <v>-</v>
      </c>
      <c r="D691" t="s">
        <v>819</v>
      </c>
      <c r="E691">
        <v>6395.3953110000002</v>
      </c>
      <c r="F691">
        <v>745.65</v>
      </c>
      <c r="G691">
        <v>73.457661396730003</v>
      </c>
      <c r="H691">
        <v>-16.382856987506202</v>
      </c>
      <c r="I691">
        <v>-15.796977460553</v>
      </c>
      <c r="J691">
        <v>-3.9617514185128102</v>
      </c>
      <c r="K691">
        <v>773.50801363925302</v>
      </c>
      <c r="L691">
        <v>649.96307494853397</v>
      </c>
      <c r="M691">
        <v>37.920554070429503</v>
      </c>
      <c r="N691">
        <v>0.59116167409210796</v>
      </c>
      <c r="O691">
        <v>24.830684637564499</v>
      </c>
      <c r="P691">
        <v>107.904642409033</v>
      </c>
      <c r="Q691">
        <v>6.5557381815643995E-2</v>
      </c>
    </row>
    <row r="692" spans="1:17" hidden="1" x14ac:dyDescent="0.3">
      <c r="A692" t="s">
        <v>1522</v>
      </c>
      <c r="B692" t="s">
        <v>1523</v>
      </c>
      <c r="C692" t="str">
        <f>IFERROR(VLOOKUP(Table1[[#This Row],[Ticker]],[1]!Table2[[Symbol]:[Industry]],2,FALSE),"-")</f>
        <v>-</v>
      </c>
      <c r="D692" t="s">
        <v>54</v>
      </c>
      <c r="E692">
        <v>6394.7053880000003</v>
      </c>
      <c r="F692">
        <v>1566.7</v>
      </c>
      <c r="G692">
        <v>133.98758127687699</v>
      </c>
      <c r="H692">
        <v>19.859685354874301</v>
      </c>
      <c r="I692">
        <v>42.548208527811099</v>
      </c>
      <c r="J692">
        <v>1.9750578644271499</v>
      </c>
      <c r="K692">
        <v>1245.4479525219899</v>
      </c>
      <c r="L692">
        <v>989.58107007134504</v>
      </c>
      <c r="M692">
        <v>82.665651882246195</v>
      </c>
      <c r="N692">
        <v>1.2560115431486201</v>
      </c>
      <c r="O692">
        <v>1.1680602540371501</v>
      </c>
      <c r="P692">
        <v>262.62006712186002</v>
      </c>
      <c r="Q692">
        <v>0.12307255033005</v>
      </c>
    </row>
    <row r="693" spans="1:17" x14ac:dyDescent="0.3">
      <c r="A693" t="s">
        <v>1524</v>
      </c>
      <c r="B693" t="s">
        <v>1525</v>
      </c>
      <c r="C693" t="str">
        <f>IFERROR(VLOOKUP(Table1[[#This Row],[Ticker]],[1]!Table2[[Symbol]:[Industry]],2,FALSE),"-")</f>
        <v>Consumer Durables</v>
      </c>
      <c r="D693" t="s">
        <v>469</v>
      </c>
      <c r="E693">
        <v>6385.2569931500002</v>
      </c>
      <c r="F693">
        <v>449.75</v>
      </c>
      <c r="G693">
        <v>-58.252188041877503</v>
      </c>
      <c r="H693">
        <v>-6.3669639932611402</v>
      </c>
      <c r="I693">
        <v>-27.335795695612799</v>
      </c>
      <c r="J693">
        <v>-2.0009912688798899</v>
      </c>
      <c r="K693">
        <v>476.19884504943701</v>
      </c>
      <c r="L693">
        <v>530.92414345113002</v>
      </c>
      <c r="M693">
        <v>35.950384167518997</v>
      </c>
      <c r="N693">
        <v>0.89734318549541003</v>
      </c>
      <c r="O693">
        <v>60.7226236798221</v>
      </c>
      <c r="P693">
        <v>4.9591598599766504</v>
      </c>
      <c r="Q693">
        <v>-3.8299550534538998E-2</v>
      </c>
    </row>
    <row r="694" spans="1:17" x14ac:dyDescent="0.3">
      <c r="A694" t="s">
        <v>1526</v>
      </c>
      <c r="B694" t="s">
        <v>1527</v>
      </c>
      <c r="C694" t="str">
        <f>IFERROR(VLOOKUP(Table1[[#This Row],[Ticker]],[1]!Table2[[Symbol]:[Industry]],2,FALSE),"-")</f>
        <v>Services</v>
      </c>
      <c r="D694" t="s">
        <v>141</v>
      </c>
      <c r="E694">
        <v>6373.1033820000002</v>
      </c>
      <c r="F694">
        <v>904.5</v>
      </c>
      <c r="G694">
        <v>8.5846094922986502</v>
      </c>
      <c r="H694">
        <v>-5.6950514833841304</v>
      </c>
      <c r="I694">
        <v>-6.0530991374127101</v>
      </c>
      <c r="J694">
        <v>-3.4796745292382498</v>
      </c>
      <c r="K694">
        <v>903.28065419658003</v>
      </c>
      <c r="L694">
        <v>842.01964613118298</v>
      </c>
      <c r="M694">
        <v>53.105789400781902</v>
      </c>
      <c r="N694">
        <v>0.79479538423856599</v>
      </c>
      <c r="O694">
        <v>10.889994472084</v>
      </c>
      <c r="P694">
        <v>46.822498173849503</v>
      </c>
      <c r="Q694">
        <v>2.7251635211835001E-2</v>
      </c>
    </row>
    <row r="695" spans="1:17" hidden="1" x14ac:dyDescent="0.3">
      <c r="A695" t="s">
        <v>1528</v>
      </c>
      <c r="B695" t="s">
        <v>1529</v>
      </c>
      <c r="C695" t="str">
        <f>IFERROR(VLOOKUP(Table1[[#This Row],[Ticker]],[1]!Table2[[Symbol]:[Industry]],2,FALSE),"-")</f>
        <v>-</v>
      </c>
      <c r="D695" t="s">
        <v>43</v>
      </c>
      <c r="E695">
        <v>6371.8042754999997</v>
      </c>
      <c r="F695">
        <v>4141.6499999999996</v>
      </c>
      <c r="G695">
        <v>-5.9308411217652104</v>
      </c>
      <c r="H695">
        <v>1.7022950360047699</v>
      </c>
      <c r="I695">
        <v>4.7840856973501902</v>
      </c>
      <c r="J695">
        <v>-2.0421044217087698</v>
      </c>
      <c r="K695">
        <v>4141.6904223125202</v>
      </c>
      <c r="L695">
        <v>3833.8575709748702</v>
      </c>
      <c r="M695">
        <v>43.932050164259898</v>
      </c>
      <c r="N695">
        <v>1.8303658560070999</v>
      </c>
      <c r="O695">
        <v>17.097050692356898</v>
      </c>
      <c r="P695">
        <v>31.106362773029399</v>
      </c>
      <c r="Q695">
        <v>-2.0048422238744999E-2</v>
      </c>
    </row>
    <row r="696" spans="1:17" hidden="1" x14ac:dyDescent="0.3">
      <c r="A696" t="s">
        <v>1530</v>
      </c>
      <c r="B696" t="s">
        <v>1531</v>
      </c>
      <c r="C696" t="str">
        <f>IFERROR(VLOOKUP(Table1[[#This Row],[Ticker]],[1]!Table2[[Symbol]:[Industry]],2,FALSE),"-")</f>
        <v>-</v>
      </c>
      <c r="D696" t="s">
        <v>270</v>
      </c>
      <c r="E696">
        <v>6371.2333423999999</v>
      </c>
      <c r="F696">
        <v>2339.5</v>
      </c>
      <c r="G696">
        <v>-17.198610289349901</v>
      </c>
      <c r="H696">
        <v>-6.4476865020404999</v>
      </c>
      <c r="I696">
        <v>-1.69803269977514</v>
      </c>
      <c r="J696">
        <v>-4.7097633816811104</v>
      </c>
      <c r="K696">
        <v>2375.70211026795</v>
      </c>
      <c r="L696">
        <v>2239.54717561814</v>
      </c>
      <c r="M696">
        <v>41.158198020227303</v>
      </c>
      <c r="N696">
        <v>0.46474716228409302</v>
      </c>
      <c r="O696">
        <v>18.277409702927901</v>
      </c>
      <c r="P696">
        <v>36.017441860465098</v>
      </c>
      <c r="Q696">
        <v>7.6855564930113002E-2</v>
      </c>
    </row>
    <row r="697" spans="1:17" hidden="1" x14ac:dyDescent="0.3">
      <c r="A697" t="s">
        <v>1532</v>
      </c>
      <c r="B697" t="s">
        <v>1533</v>
      </c>
      <c r="C697" t="str">
        <f>IFERROR(VLOOKUP(Table1[[#This Row],[Ticker]],[1]!Table2[[Symbol]:[Industry]],2,FALSE),"-")</f>
        <v>-</v>
      </c>
      <c r="D697" t="s">
        <v>46</v>
      </c>
      <c r="E697">
        <v>6347.84</v>
      </c>
      <c r="F697">
        <v>90</v>
      </c>
      <c r="G697">
        <v>-31.334350141794499</v>
      </c>
      <c r="H697">
        <v>-1.97016364499972</v>
      </c>
      <c r="I697">
        <v>-19.083819532609699</v>
      </c>
      <c r="J697">
        <v>1.41679848853251</v>
      </c>
      <c r="K697">
        <v>91.002783288905903</v>
      </c>
      <c r="L697">
        <v>92.539780459928807</v>
      </c>
      <c r="M697">
        <v>53.081674366169402</v>
      </c>
      <c r="N697">
        <v>0.87272727272727202</v>
      </c>
      <c r="O697">
        <v>9.44444444444445</v>
      </c>
      <c r="P697">
        <v>5.8823529411764701</v>
      </c>
    </row>
    <row r="698" spans="1:17" hidden="1" x14ac:dyDescent="0.3">
      <c r="A698" t="s">
        <v>1534</v>
      </c>
      <c r="B698" t="s">
        <v>1535</v>
      </c>
      <c r="C698" t="str">
        <f>IFERROR(VLOOKUP(Table1[[#This Row],[Ticker]],[1]!Table2[[Symbol]:[Industry]],2,FALSE),"-")</f>
        <v>-</v>
      </c>
      <c r="D698" t="s">
        <v>127</v>
      </c>
      <c r="E698">
        <v>6320.0341722100002</v>
      </c>
      <c r="F698">
        <v>163.13</v>
      </c>
      <c r="G698">
        <v>-25.680732438601201</v>
      </c>
      <c r="H698">
        <v>-3.6057744110452701</v>
      </c>
      <c r="I698">
        <v>-13.430201829416401</v>
      </c>
      <c r="J698">
        <v>-3.08176884671103</v>
      </c>
      <c r="M698">
        <v>36.106590323663802</v>
      </c>
      <c r="O698">
        <v>21.069086005026598</v>
      </c>
      <c r="P698">
        <v>20.837037037037</v>
      </c>
    </row>
    <row r="699" spans="1:17" x14ac:dyDescent="0.3">
      <c r="A699" t="s">
        <v>1536</v>
      </c>
      <c r="B699" t="s">
        <v>1537</v>
      </c>
      <c r="C699" t="str">
        <f>IFERROR(VLOOKUP(Table1[[#This Row],[Ticker]],[1]!Table2[[Symbol]:[Industry]],2,FALSE),"-")</f>
        <v>Automobile and Auto Components</v>
      </c>
      <c r="D699" t="s">
        <v>204</v>
      </c>
      <c r="E699">
        <v>6314.6804113799999</v>
      </c>
      <c r="F699">
        <v>518.1</v>
      </c>
      <c r="G699">
        <v>62.786906608328103</v>
      </c>
      <c r="H699">
        <v>-0.376366624726101</v>
      </c>
      <c r="I699">
        <v>11.739975801836099</v>
      </c>
      <c r="J699">
        <v>-0.51690316892605304</v>
      </c>
      <c r="K699">
        <v>482.18379983693097</v>
      </c>
      <c r="L699">
        <v>412.86517419903299</v>
      </c>
      <c r="M699">
        <v>63.433584587521501</v>
      </c>
      <c r="N699">
        <v>1.3904196509131499</v>
      </c>
      <c r="O699">
        <v>4.7095155375410203</v>
      </c>
      <c r="P699">
        <v>89.364035087719202</v>
      </c>
      <c r="Q699">
        <v>0.19881038344837801</v>
      </c>
    </row>
    <row r="700" spans="1:17" hidden="1" x14ac:dyDescent="0.3">
      <c r="A700" t="s">
        <v>1538</v>
      </c>
      <c r="B700" t="s">
        <v>1539</v>
      </c>
      <c r="C700" t="str">
        <f>IFERROR(VLOOKUP(Table1[[#This Row],[Ticker]],[1]!Table2[[Symbol]:[Industry]],2,FALSE),"-")</f>
        <v>-</v>
      </c>
      <c r="D700" t="s">
        <v>46</v>
      </c>
      <c r="E700">
        <v>6287.0632513599903</v>
      </c>
      <c r="F700">
        <v>2910.4</v>
      </c>
      <c r="G700">
        <v>1821.07663741844</v>
      </c>
      <c r="H700">
        <v>1.77440157239157</v>
      </c>
      <c r="I700">
        <v>289.98286516432103</v>
      </c>
      <c r="J700">
        <v>5.6840712318575001E-2</v>
      </c>
      <c r="K700">
        <v>2516.6632363487201</v>
      </c>
      <c r="L700">
        <v>1390.86546752104</v>
      </c>
      <c r="M700">
        <v>60.704902249570999</v>
      </c>
      <c r="N700">
        <v>0.65182834586110705</v>
      </c>
      <c r="O700">
        <v>7.3718389224848702</v>
      </c>
      <c r="P700">
        <v>1942.3859649122801</v>
      </c>
    </row>
    <row r="701" spans="1:17" x14ac:dyDescent="0.3">
      <c r="A701" t="s">
        <v>1540</v>
      </c>
      <c r="B701" t="s">
        <v>1541</v>
      </c>
      <c r="C701" t="str">
        <f>IFERROR(VLOOKUP(Table1[[#This Row],[Ticker]],[1]!Table2[[Symbol]:[Industry]],2,FALSE),"-")</f>
        <v>Construction</v>
      </c>
      <c r="D701" t="s">
        <v>46</v>
      </c>
      <c r="E701">
        <v>6275.3187401099904</v>
      </c>
      <c r="F701">
        <v>829.35</v>
      </c>
      <c r="G701">
        <v>80.483106835057498</v>
      </c>
      <c r="H701">
        <v>-9.5873290882521296</v>
      </c>
      <c r="I701">
        <v>16.634379682134298</v>
      </c>
      <c r="J701">
        <v>-2.70610855101619</v>
      </c>
      <c r="K701">
        <v>808.57785418632898</v>
      </c>
      <c r="L701">
        <v>656.78096836443603</v>
      </c>
      <c r="M701">
        <v>51.639952835113696</v>
      </c>
      <c r="N701">
        <v>0.523194101192343</v>
      </c>
      <c r="O701">
        <v>12.955929342255899</v>
      </c>
      <c r="P701">
        <v>115.97656249999901</v>
      </c>
      <c r="Q701">
        <v>0.15084566199879401</v>
      </c>
    </row>
    <row r="702" spans="1:17" hidden="1" x14ac:dyDescent="0.3">
      <c r="A702" t="s">
        <v>1542</v>
      </c>
      <c r="B702" t="s">
        <v>1543</v>
      </c>
      <c r="C702" t="str">
        <f>IFERROR(VLOOKUP(Table1[[#This Row],[Ticker]],[1]!Table2[[Symbol]:[Industry]],2,FALSE),"-")</f>
        <v>-</v>
      </c>
      <c r="D702" t="s">
        <v>1018</v>
      </c>
      <c r="E702">
        <v>6266.1528877000001</v>
      </c>
      <c r="F702">
        <v>115</v>
      </c>
      <c r="G702">
        <v>-24.117855296433699</v>
      </c>
      <c r="H702">
        <v>0.20374939847853399</v>
      </c>
      <c r="I702">
        <v>-11.8673246872489</v>
      </c>
      <c r="J702">
        <v>1.41679848853251</v>
      </c>
      <c r="M702">
        <v>50</v>
      </c>
      <c r="N702">
        <v>1</v>
      </c>
      <c r="O702">
        <v>0</v>
      </c>
      <c r="P702">
        <v>0</v>
      </c>
    </row>
    <row r="703" spans="1:17" hidden="1" x14ac:dyDescent="0.3">
      <c r="A703" t="s">
        <v>1544</v>
      </c>
      <c r="B703" t="s">
        <v>1545</v>
      </c>
      <c r="C703" t="str">
        <f>IFERROR(VLOOKUP(Table1[[#This Row],[Ticker]],[1]!Table2[[Symbol]:[Industry]],2,FALSE),"-")</f>
        <v>-</v>
      </c>
      <c r="D703" t="s">
        <v>24</v>
      </c>
      <c r="E703">
        <v>6256.0672991250003</v>
      </c>
      <c r="F703">
        <v>598.15</v>
      </c>
      <c r="G703">
        <v>38.356679539910097</v>
      </c>
      <c r="H703">
        <v>-10.5538150948676</v>
      </c>
      <c r="I703">
        <v>50.607210149094897</v>
      </c>
      <c r="J703">
        <v>-3.3511507379648999</v>
      </c>
      <c r="K703">
        <v>638.70707151975398</v>
      </c>
      <c r="M703">
        <v>24.4760272265531</v>
      </c>
      <c r="N703">
        <v>0.31269144928700399</v>
      </c>
      <c r="O703">
        <v>27.208894090111102</v>
      </c>
      <c r="P703">
        <v>63.876712328767098</v>
      </c>
    </row>
    <row r="704" spans="1:17" hidden="1" x14ac:dyDescent="0.3">
      <c r="A704" t="s">
        <v>1546</v>
      </c>
      <c r="B704" t="s">
        <v>1547</v>
      </c>
      <c r="C704" t="str">
        <f>IFERROR(VLOOKUP(Table1[[#This Row],[Ticker]],[1]!Table2[[Symbol]:[Industry]],2,FALSE),"-")</f>
        <v>-</v>
      </c>
      <c r="D704" t="s">
        <v>413</v>
      </c>
      <c r="E704">
        <v>6243.3720970199902</v>
      </c>
      <c r="F704">
        <v>282.89999999999998</v>
      </c>
      <c r="G704">
        <v>120.34566401687</v>
      </c>
      <c r="H704">
        <v>7.5116584723090902</v>
      </c>
      <c r="I704">
        <v>46.886884066959801</v>
      </c>
      <c r="J704">
        <v>-3.2476873786324502E-2</v>
      </c>
      <c r="K704">
        <v>268.45478925013401</v>
      </c>
      <c r="L704">
        <v>218.03155554502399</v>
      </c>
      <c r="M704">
        <v>58.173222936409097</v>
      </c>
      <c r="N704">
        <v>1.1191179122770301</v>
      </c>
      <c r="O704">
        <v>9.0137857900318004</v>
      </c>
      <c r="P704">
        <v>150.79787234042499</v>
      </c>
      <c r="Q704">
        <v>0.135018083800473</v>
      </c>
    </row>
    <row r="705" spans="1:17" x14ac:dyDescent="0.3">
      <c r="A705" t="s">
        <v>1548</v>
      </c>
      <c r="B705" t="s">
        <v>1549</v>
      </c>
      <c r="C705" t="str">
        <f>IFERROR(VLOOKUP(Table1[[#This Row],[Ticker]],[1]!Table2[[Symbol]:[Industry]],2,FALSE),"-")</f>
        <v>Capital Goods</v>
      </c>
      <c r="D705" t="s">
        <v>605</v>
      </c>
      <c r="E705">
        <v>6210.0394679999999</v>
      </c>
      <c r="F705">
        <v>348</v>
      </c>
      <c r="G705">
        <v>66.462648537082103</v>
      </c>
      <c r="H705">
        <v>-15.450164079891</v>
      </c>
      <c r="I705">
        <v>-11.2020079386229</v>
      </c>
      <c r="J705">
        <v>-7.4087184732190696</v>
      </c>
      <c r="K705">
        <v>359.60191012090303</v>
      </c>
      <c r="L705">
        <v>320.01459534915301</v>
      </c>
      <c r="M705">
        <v>41.692121206843701</v>
      </c>
      <c r="N705">
        <v>0.63202063574901401</v>
      </c>
      <c r="O705">
        <v>25.9482758620689</v>
      </c>
      <c r="P705">
        <v>102.20801859383999</v>
      </c>
      <c r="Q705">
        <v>9.2751950229971E-2</v>
      </c>
    </row>
    <row r="706" spans="1:17" x14ac:dyDescent="0.3">
      <c r="A706" t="s">
        <v>1550</v>
      </c>
      <c r="B706" t="s">
        <v>1551</v>
      </c>
      <c r="C706" t="str">
        <f>IFERROR(VLOOKUP(Table1[[#This Row],[Ticker]],[1]!Table2[[Symbol]:[Industry]],2,FALSE),"-")</f>
        <v>Power</v>
      </c>
      <c r="D706" t="s">
        <v>877</v>
      </c>
      <c r="E706">
        <v>6200.1902916660001</v>
      </c>
      <c r="F706">
        <v>209.46</v>
      </c>
      <c r="G706">
        <v>43.785952318796703</v>
      </c>
      <c r="H706">
        <v>-6.0953571430740103</v>
      </c>
      <c r="I706">
        <v>-19.5941969339449</v>
      </c>
      <c r="J706">
        <v>-4.4682071484460701</v>
      </c>
      <c r="K706">
        <v>214.68683428524699</v>
      </c>
      <c r="L706">
        <v>194.15557686218699</v>
      </c>
      <c r="M706">
        <v>39.137007947366598</v>
      </c>
      <c r="N706">
        <v>0.71258431306076098</v>
      </c>
      <c r="O706">
        <v>21.550654062828201</v>
      </c>
      <c r="P706">
        <v>76.759493670886002</v>
      </c>
      <c r="Q706">
        <v>7.7051711398156003E-2</v>
      </c>
    </row>
    <row r="707" spans="1:17" hidden="1" x14ac:dyDescent="0.3">
      <c r="A707" t="s">
        <v>1552</v>
      </c>
      <c r="B707" t="s">
        <v>1553</v>
      </c>
      <c r="C707" t="str">
        <f>IFERROR(VLOOKUP(Table1[[#This Row],[Ticker]],[1]!Table2[[Symbol]:[Industry]],2,FALSE),"-")</f>
        <v>-</v>
      </c>
      <c r="D707" t="s">
        <v>588</v>
      </c>
      <c r="E707">
        <v>6165.4671360100001</v>
      </c>
      <c r="F707">
        <v>427.7</v>
      </c>
      <c r="G707">
        <v>-30.334278934192699</v>
      </c>
      <c r="H707">
        <v>-5.6123856859492296</v>
      </c>
      <c r="I707">
        <v>-20.673294836502599</v>
      </c>
      <c r="J707">
        <v>-2.7171040052890998</v>
      </c>
      <c r="K707">
        <v>436.48675070694202</v>
      </c>
      <c r="L707">
        <v>440.42488000901398</v>
      </c>
      <c r="M707">
        <v>43.570148579363497</v>
      </c>
      <c r="N707">
        <v>1.9693383238164801</v>
      </c>
      <c r="O707">
        <v>31.996726677577701</v>
      </c>
      <c r="P707">
        <v>8.8295165394401902</v>
      </c>
      <c r="Q707">
        <v>-5.0121834737194997E-2</v>
      </c>
    </row>
    <row r="708" spans="1:17" x14ac:dyDescent="0.3">
      <c r="A708" t="s">
        <v>1554</v>
      </c>
      <c r="B708" t="s">
        <v>1555</v>
      </c>
      <c r="C708" t="str">
        <f>IFERROR(VLOOKUP(Table1[[#This Row],[Ticker]],[1]!Table2[[Symbol]:[Industry]],2,FALSE),"-")</f>
        <v>Capital Goods</v>
      </c>
      <c r="D708" t="s">
        <v>270</v>
      </c>
      <c r="E708">
        <v>6102.6062418000001</v>
      </c>
      <c r="F708">
        <v>769.5</v>
      </c>
      <c r="G708">
        <v>32.507424573299602</v>
      </c>
      <c r="H708">
        <v>-1.4109106899433299</v>
      </c>
      <c r="I708">
        <v>-12.6538125675996</v>
      </c>
      <c r="J708">
        <v>-0.89887044715042497</v>
      </c>
      <c r="K708">
        <v>750.31045555098399</v>
      </c>
      <c r="L708">
        <v>693.00957477142299</v>
      </c>
      <c r="M708">
        <v>46.775674568715502</v>
      </c>
      <c r="N708">
        <v>0.87107567763733096</v>
      </c>
      <c r="O708">
        <v>14.8538011695906</v>
      </c>
      <c r="P708">
        <v>65.111039588026998</v>
      </c>
    </row>
    <row r="709" spans="1:17" x14ac:dyDescent="0.3">
      <c r="A709" t="s">
        <v>1556</v>
      </c>
      <c r="B709" t="s">
        <v>1557</v>
      </c>
      <c r="C709" t="str">
        <f>IFERROR(VLOOKUP(Table1[[#This Row],[Ticker]],[1]!Table2[[Symbol]:[Industry]],2,FALSE),"-")</f>
        <v>Services</v>
      </c>
      <c r="D709" t="s">
        <v>68</v>
      </c>
      <c r="E709">
        <v>6100.5119999999997</v>
      </c>
      <c r="F709">
        <v>866.55</v>
      </c>
      <c r="G709">
        <v>65.312683560271907</v>
      </c>
      <c r="H709">
        <v>4.0879665485271603</v>
      </c>
      <c r="I709">
        <v>-24.110982593978399</v>
      </c>
      <c r="J709">
        <v>3.4392703986448701</v>
      </c>
      <c r="K709">
        <v>888.06220224780895</v>
      </c>
      <c r="L709">
        <v>783.68822670222301</v>
      </c>
      <c r="M709">
        <v>42.969525443265397</v>
      </c>
      <c r="N709">
        <v>0.90579432544887495</v>
      </c>
      <c r="O709">
        <v>34.441174773527202</v>
      </c>
      <c r="P709">
        <v>130.46542553191401</v>
      </c>
      <c r="Q709">
        <v>0.103940808538883</v>
      </c>
    </row>
    <row r="710" spans="1:17" x14ac:dyDescent="0.3">
      <c r="A710" t="s">
        <v>1558</v>
      </c>
      <c r="B710" t="s">
        <v>1559</v>
      </c>
      <c r="C710" t="str">
        <f>IFERROR(VLOOKUP(Table1[[#This Row],[Ticker]],[1]!Table2[[Symbol]:[Industry]],2,FALSE),"-")</f>
        <v>Financial Services</v>
      </c>
      <c r="D710" t="s">
        <v>530</v>
      </c>
      <c r="E710">
        <v>6089.9803579999998</v>
      </c>
      <c r="F710">
        <v>292.60000000000002</v>
      </c>
      <c r="G710">
        <v>-7.0497589533113798</v>
      </c>
      <c r="H710">
        <v>-4.93156198071937</v>
      </c>
      <c r="I710">
        <v>-35.677344476854103</v>
      </c>
      <c r="J710">
        <v>-0.32247878265966401</v>
      </c>
      <c r="K710">
        <v>306.37914517680599</v>
      </c>
      <c r="L710">
        <v>316.47912649304197</v>
      </c>
      <c r="M710">
        <v>33.697999392725102</v>
      </c>
      <c r="N710">
        <v>0.72407150571225898</v>
      </c>
      <c r="O710">
        <v>38.509911141490001</v>
      </c>
      <c r="P710">
        <v>20.954073829110001</v>
      </c>
      <c r="Q710">
        <v>0.103303325226081</v>
      </c>
    </row>
    <row r="711" spans="1:17" x14ac:dyDescent="0.3">
      <c r="A711" t="s">
        <v>1560</v>
      </c>
      <c r="B711" t="s">
        <v>1561</v>
      </c>
      <c r="C711" t="str">
        <f>IFERROR(VLOOKUP(Table1[[#This Row],[Ticker]],[1]!Table2[[Symbol]:[Industry]],2,FALSE),"-")</f>
        <v>Oil Gas &amp; Consumable Fuels</v>
      </c>
      <c r="D711" t="s">
        <v>297</v>
      </c>
      <c r="E711">
        <v>6081.4364159999996</v>
      </c>
      <c r="F711">
        <v>1236</v>
      </c>
      <c r="G711">
        <v>83.822925322677904</v>
      </c>
      <c r="H711">
        <v>-7.0337114165684804</v>
      </c>
      <c r="I711">
        <v>27.9200537339227</v>
      </c>
      <c r="J711">
        <v>0.19011179432799499</v>
      </c>
      <c r="K711">
        <v>1139.8075265004099</v>
      </c>
      <c r="L711">
        <v>935.26214480184399</v>
      </c>
      <c r="M711">
        <v>59.640259625220502</v>
      </c>
      <c r="N711">
        <v>0.93598070753086104</v>
      </c>
      <c r="O711">
        <v>9.1423948220064695</v>
      </c>
      <c r="P711">
        <v>136.75893113686399</v>
      </c>
      <c r="Q711">
        <v>7.1993469911731001E-2</v>
      </c>
    </row>
    <row r="712" spans="1:17" hidden="1" x14ac:dyDescent="0.3">
      <c r="A712" t="s">
        <v>1562</v>
      </c>
      <c r="B712" t="s">
        <v>1563</v>
      </c>
      <c r="C712" t="str">
        <f>IFERROR(VLOOKUP(Table1[[#This Row],[Ticker]],[1]!Table2[[Symbol]:[Industry]],2,FALSE),"-")</f>
        <v>-</v>
      </c>
      <c r="D712" t="s">
        <v>46</v>
      </c>
      <c r="E712">
        <v>6074.0371720000003</v>
      </c>
      <c r="F712">
        <v>578.79999999999995</v>
      </c>
      <c r="G712">
        <v>194.42920028969701</v>
      </c>
      <c r="H712">
        <v>44.864798323142097</v>
      </c>
      <c r="I712">
        <v>106.63022155661599</v>
      </c>
      <c r="J712">
        <v>16.898726199375801</v>
      </c>
      <c r="K712">
        <v>402.01747650606598</v>
      </c>
      <c r="L712">
        <v>292.18652889081</v>
      </c>
      <c r="M712">
        <v>82.052260726743398</v>
      </c>
      <c r="N712">
        <v>2.2244726741442999</v>
      </c>
      <c r="O712">
        <v>2.9716655148583402</v>
      </c>
      <c r="P712">
        <v>274.50663215787699</v>
      </c>
    </row>
    <row r="713" spans="1:17" x14ac:dyDescent="0.3">
      <c r="A713" t="s">
        <v>1564</v>
      </c>
      <c r="B713" t="s">
        <v>1565</v>
      </c>
      <c r="C713" t="str">
        <f>IFERROR(VLOOKUP(Table1[[#This Row],[Ticker]],[1]!Table2[[Symbol]:[Industry]],2,FALSE),"-")</f>
        <v>Media Entertainment &amp; Publication</v>
      </c>
      <c r="D713" t="s">
        <v>1566</v>
      </c>
      <c r="E713">
        <v>6057.3547280000003</v>
      </c>
      <c r="F713">
        <v>340</v>
      </c>
      <c r="G713">
        <v>16.8440020833341</v>
      </c>
      <c r="H713">
        <v>-11.2643217009289</v>
      </c>
      <c r="I713">
        <v>2.68793137744108</v>
      </c>
      <c r="J713">
        <v>0.29915142970897901</v>
      </c>
      <c r="K713">
        <v>332.902367019954</v>
      </c>
      <c r="L713">
        <v>289.77386214171798</v>
      </c>
      <c r="M713">
        <v>49.424932681713102</v>
      </c>
      <c r="N713">
        <v>0.81463701455007598</v>
      </c>
      <c r="O713">
        <v>18.794117647058801</v>
      </c>
      <c r="P713">
        <v>67.076167076166996</v>
      </c>
      <c r="Q713">
        <v>0.13121635607444601</v>
      </c>
    </row>
    <row r="714" spans="1:17" x14ac:dyDescent="0.3">
      <c r="A714" t="s">
        <v>1567</v>
      </c>
      <c r="B714" t="s">
        <v>1568</v>
      </c>
      <c r="C714" t="str">
        <f>IFERROR(VLOOKUP(Table1[[#This Row],[Ticker]],[1]!Table2[[Symbol]:[Industry]],2,FALSE),"-")</f>
        <v>Consumer Services</v>
      </c>
      <c r="D714" t="s">
        <v>469</v>
      </c>
      <c r="E714">
        <v>6039.0145459599999</v>
      </c>
      <c r="F714">
        <v>1118.1500000000001</v>
      </c>
      <c r="G714">
        <v>-34.812316380256199</v>
      </c>
      <c r="H714">
        <v>6.9573725868843397</v>
      </c>
      <c r="I714">
        <v>-16.818871780074499</v>
      </c>
      <c r="J714">
        <v>-2.4924070600172801</v>
      </c>
      <c r="K714">
        <v>1082.3858504337099</v>
      </c>
      <c r="L714">
        <v>1114.40412423831</v>
      </c>
      <c r="M714">
        <v>52.473559578110503</v>
      </c>
      <c r="N714">
        <v>0.59018399041186997</v>
      </c>
      <c r="O714">
        <v>25.6271519921298</v>
      </c>
      <c r="P714">
        <v>19.806064502303599</v>
      </c>
      <c r="Q714">
        <v>-5.3939626716764999E-2</v>
      </c>
    </row>
    <row r="715" spans="1:17" x14ac:dyDescent="0.3">
      <c r="A715" t="s">
        <v>1569</v>
      </c>
      <c r="B715" t="s">
        <v>1570</v>
      </c>
      <c r="C715" t="str">
        <f>IFERROR(VLOOKUP(Table1[[#This Row],[Ticker]],[1]!Table2[[Symbol]:[Industry]],2,FALSE),"-")</f>
        <v>Capital Goods</v>
      </c>
      <c r="D715" t="s">
        <v>270</v>
      </c>
      <c r="E715">
        <v>6026.9654494400002</v>
      </c>
      <c r="F715">
        <v>1340.6</v>
      </c>
      <c r="G715">
        <v>-31.630790791431998</v>
      </c>
      <c r="H715">
        <v>-2.6734335388246402</v>
      </c>
      <c r="I715">
        <v>-15.285789439959499</v>
      </c>
      <c r="J715">
        <v>-4.3503623739375303</v>
      </c>
      <c r="K715">
        <v>1390.08615524421</v>
      </c>
      <c r="L715">
        <v>1427.91406629979</v>
      </c>
      <c r="M715">
        <v>24.6728404538669</v>
      </c>
      <c r="N715">
        <v>0.83625771233179602</v>
      </c>
      <c r="O715">
        <v>41.574668059078</v>
      </c>
      <c r="P715">
        <v>17.277578514565601</v>
      </c>
      <c r="Q715">
        <v>-5.6190375109819002E-2</v>
      </c>
    </row>
    <row r="716" spans="1:17" x14ac:dyDescent="0.3">
      <c r="A716" t="s">
        <v>1571</v>
      </c>
      <c r="B716" t="s">
        <v>1572</v>
      </c>
      <c r="C716" t="str">
        <f>IFERROR(VLOOKUP(Table1[[#This Row],[Ticker]],[1]!Table2[[Symbol]:[Industry]],2,FALSE),"-")</f>
        <v>Fast Moving Consumer Goods</v>
      </c>
      <c r="D716" t="s">
        <v>920</v>
      </c>
      <c r="E716">
        <v>5938.4090350199904</v>
      </c>
      <c r="F716">
        <v>129.47</v>
      </c>
      <c r="G716">
        <v>-17.8206467578458</v>
      </c>
      <c r="H716">
        <v>-6.7371061857878898</v>
      </c>
      <c r="I716">
        <v>-41.8267512493263</v>
      </c>
      <c r="J716">
        <v>-2.92172434773989</v>
      </c>
      <c r="K716">
        <v>140.378393838634</v>
      </c>
      <c r="L716">
        <v>154.44751660291701</v>
      </c>
      <c r="M716">
        <v>31.710312394756599</v>
      </c>
      <c r="N716">
        <v>0.86083999453441395</v>
      </c>
      <c r="O716">
        <v>62.6631652120182</v>
      </c>
      <c r="P716">
        <v>9.2573839662447099</v>
      </c>
      <c r="Q716">
        <v>2.8152870013378E-2</v>
      </c>
    </row>
    <row r="717" spans="1:17" x14ac:dyDescent="0.3">
      <c r="A717" t="s">
        <v>1573</v>
      </c>
      <c r="B717" t="s">
        <v>1574</v>
      </c>
      <c r="C717" t="str">
        <f>IFERROR(VLOOKUP(Table1[[#This Row],[Ticker]],[1]!Table2[[Symbol]:[Industry]],2,FALSE),"-")</f>
        <v>Services</v>
      </c>
      <c r="D717" t="s">
        <v>393</v>
      </c>
      <c r="E717">
        <v>5916.34821792</v>
      </c>
      <c r="F717">
        <v>60.2</v>
      </c>
      <c r="G717">
        <v>-43.784243953648001</v>
      </c>
      <c r="H717">
        <v>-5.4998504145181899</v>
      </c>
      <c r="I717">
        <v>-34.489432656400602</v>
      </c>
      <c r="J717">
        <v>-3.1415611329185902</v>
      </c>
      <c r="K717">
        <v>64.318179005766197</v>
      </c>
      <c r="L717">
        <v>69.229061310672506</v>
      </c>
      <c r="M717">
        <v>25.929835247248299</v>
      </c>
      <c r="N717">
        <v>0.67638607480505797</v>
      </c>
      <c r="O717">
        <v>62.790697674418603</v>
      </c>
      <c r="P717">
        <v>1.5177065767285101</v>
      </c>
      <c r="Q717">
        <v>3.3565206190802999E-2</v>
      </c>
    </row>
    <row r="718" spans="1:17" x14ac:dyDescent="0.3">
      <c r="A718" t="s">
        <v>1575</v>
      </c>
      <c r="B718" t="s">
        <v>1576</v>
      </c>
      <c r="C718" t="str">
        <f>IFERROR(VLOOKUP(Table1[[#This Row],[Ticker]],[1]!Table2[[Symbol]:[Industry]],2,FALSE),"-")</f>
        <v>Chemicals</v>
      </c>
      <c r="D718" t="s">
        <v>297</v>
      </c>
      <c r="E718">
        <v>5898.9735915299998</v>
      </c>
      <c r="F718">
        <v>616.04999999999995</v>
      </c>
      <c r="G718">
        <v>-9.4612388810233394</v>
      </c>
      <c r="H718">
        <v>8.1015118465195606</v>
      </c>
      <c r="I718">
        <v>6.6836230660465397</v>
      </c>
      <c r="J718">
        <v>9.2478043220131401</v>
      </c>
      <c r="K718">
        <v>553.92513879862202</v>
      </c>
      <c r="L718">
        <v>536.29115777080699</v>
      </c>
      <c r="M718">
        <v>65.053890433116905</v>
      </c>
      <c r="N718">
        <v>2.8735955928051999</v>
      </c>
      <c r="O718">
        <v>7.4588101615128597</v>
      </c>
      <c r="P718">
        <v>41.636969766639801</v>
      </c>
      <c r="Q718">
        <v>5.8402781466724001E-2</v>
      </c>
    </row>
    <row r="719" spans="1:17" x14ac:dyDescent="0.3">
      <c r="A719" t="s">
        <v>1577</v>
      </c>
      <c r="B719" t="s">
        <v>1578</v>
      </c>
      <c r="C719" t="str">
        <f>IFERROR(VLOOKUP(Table1[[#This Row],[Ticker]],[1]!Table2[[Symbol]:[Industry]],2,FALSE),"-")</f>
        <v>Financial Services</v>
      </c>
      <c r="D719" t="s">
        <v>57</v>
      </c>
      <c r="E719">
        <v>5844.4702218399998</v>
      </c>
      <c r="F719">
        <v>65.08</v>
      </c>
      <c r="G719">
        <v>61.692280320982398</v>
      </c>
      <c r="H719">
        <v>-6.73055717086452</v>
      </c>
      <c r="I719">
        <v>-14.587803013108401</v>
      </c>
      <c r="J719">
        <v>2.2839824228090801</v>
      </c>
      <c r="K719">
        <v>69.631336356131996</v>
      </c>
      <c r="L719">
        <v>62.1024021387692</v>
      </c>
      <c r="M719">
        <v>38.417876882432999</v>
      </c>
      <c r="N719">
        <v>0.79808529907035997</v>
      </c>
      <c r="O719">
        <v>53.0885064535955</v>
      </c>
      <c r="P719">
        <v>131.19005328596799</v>
      </c>
      <c r="Q719">
        <v>7.3059035398476996E-2</v>
      </c>
    </row>
    <row r="720" spans="1:17" hidden="1" x14ac:dyDescent="0.3">
      <c r="A720" t="s">
        <v>1579</v>
      </c>
      <c r="B720" t="s">
        <v>1580</v>
      </c>
      <c r="C720" t="str">
        <f>IFERROR(VLOOKUP(Table1[[#This Row],[Ticker]],[1]!Table2[[Symbol]:[Industry]],2,FALSE),"-")</f>
        <v>-</v>
      </c>
      <c r="D720" t="s">
        <v>533</v>
      </c>
      <c r="E720">
        <v>5836.94484405</v>
      </c>
      <c r="F720">
        <v>1494.25</v>
      </c>
      <c r="G720">
        <v>21.081833752249501</v>
      </c>
      <c r="H720">
        <v>-8.8787940817828002</v>
      </c>
      <c r="I720">
        <v>8.9240742052776394</v>
      </c>
      <c r="J720">
        <v>-4.2513852102676504</v>
      </c>
      <c r="K720">
        <v>1446.0777421366399</v>
      </c>
      <c r="L720">
        <v>1276.8730285465199</v>
      </c>
      <c r="M720">
        <v>42.561777544542601</v>
      </c>
      <c r="N720">
        <v>1.03877017201439</v>
      </c>
      <c r="O720">
        <v>15.1079136690647</v>
      </c>
      <c r="P720">
        <v>53.256410256410199</v>
      </c>
      <c r="Q720">
        <v>-2.3716486893723E-2</v>
      </c>
    </row>
    <row r="721" spans="1:17" x14ac:dyDescent="0.3">
      <c r="A721" t="s">
        <v>1581</v>
      </c>
      <c r="B721" t="s">
        <v>1582</v>
      </c>
      <c r="C721" t="str">
        <f>IFERROR(VLOOKUP(Table1[[#This Row],[Ticker]],[1]!Table2[[Symbol]:[Industry]],2,FALSE),"-")</f>
        <v>Services</v>
      </c>
      <c r="D721" t="s">
        <v>141</v>
      </c>
      <c r="E721">
        <v>5782.3649999999998</v>
      </c>
      <c r="F721">
        <v>202.89</v>
      </c>
      <c r="G721">
        <v>61.085248309225697</v>
      </c>
      <c r="H721">
        <v>-3.2820787895714298</v>
      </c>
      <c r="I721">
        <v>-23.692618037966</v>
      </c>
      <c r="J721">
        <v>-2.6798198689553998</v>
      </c>
      <c r="K721">
        <v>206.26418685278</v>
      </c>
      <c r="L721">
        <v>185.552573832371</v>
      </c>
      <c r="M721">
        <v>41.672110494396897</v>
      </c>
      <c r="N721">
        <v>0.66985766094437504</v>
      </c>
      <c r="O721">
        <v>30.5880033515698</v>
      </c>
      <c r="P721">
        <v>89.263059701492494</v>
      </c>
      <c r="Q721">
        <v>3.1911210228495003E-2</v>
      </c>
    </row>
    <row r="722" spans="1:17" x14ac:dyDescent="0.3">
      <c r="A722" t="s">
        <v>1583</v>
      </c>
      <c r="B722" t="s">
        <v>1584</v>
      </c>
      <c r="C722" t="str">
        <f>IFERROR(VLOOKUP(Table1[[#This Row],[Ticker]],[1]!Table2[[Symbol]:[Industry]],2,FALSE),"-")</f>
        <v>Consumer Durables</v>
      </c>
      <c r="D722" t="s">
        <v>347</v>
      </c>
      <c r="E722">
        <v>5777.9485449200001</v>
      </c>
      <c r="F722">
        <v>270.8</v>
      </c>
      <c r="G722">
        <v>-11.3080240112848</v>
      </c>
      <c r="H722">
        <v>1.9594460738614199</v>
      </c>
      <c r="I722">
        <v>17.085056265132</v>
      </c>
      <c r="J722">
        <v>-1.1234519586946801</v>
      </c>
      <c r="K722">
        <v>259.55557426866602</v>
      </c>
      <c r="L722">
        <v>237.283330337422</v>
      </c>
      <c r="M722">
        <v>51.0318704161757</v>
      </c>
      <c r="N722">
        <v>0.96192934734386104</v>
      </c>
      <c r="O722">
        <v>9.7119645494830191</v>
      </c>
      <c r="P722">
        <v>43.2804232804233</v>
      </c>
      <c r="Q722">
        <v>-8.1872809899891E-2</v>
      </c>
    </row>
    <row r="723" spans="1:17" hidden="1" x14ac:dyDescent="0.3">
      <c r="A723" t="s">
        <v>1585</v>
      </c>
      <c r="B723" t="s">
        <v>1586</v>
      </c>
      <c r="C723" t="str">
        <f>IFERROR(VLOOKUP(Table1[[#This Row],[Ticker]],[1]!Table2[[Symbol]:[Industry]],2,FALSE),"-")</f>
        <v>-</v>
      </c>
      <c r="D723" t="s">
        <v>304</v>
      </c>
      <c r="E723">
        <v>5703.2642699999997</v>
      </c>
      <c r="F723">
        <v>2941.95</v>
      </c>
      <c r="G723">
        <v>522.46456228598299</v>
      </c>
      <c r="H723">
        <v>52.994809263502098</v>
      </c>
      <c r="I723">
        <v>123.507505299149</v>
      </c>
      <c r="J723">
        <v>15.2604466970015</v>
      </c>
      <c r="K723">
        <v>2113.9641626870002</v>
      </c>
      <c r="L723">
        <v>1378.6713449598799</v>
      </c>
      <c r="M723">
        <v>70.185320738127999</v>
      </c>
      <c r="N723">
        <v>1.3078545371637</v>
      </c>
      <c r="O723">
        <v>4.5904927004197997</v>
      </c>
      <c r="P723">
        <v>635.48749999999995</v>
      </c>
      <c r="Q723">
        <v>0.316970485349649</v>
      </c>
    </row>
    <row r="724" spans="1:17" hidden="1" x14ac:dyDescent="0.3">
      <c r="A724" t="s">
        <v>1587</v>
      </c>
      <c r="B724" t="s">
        <v>1588</v>
      </c>
      <c r="C724" t="str">
        <f>IFERROR(VLOOKUP(Table1[[#This Row],[Ticker]],[1]!Table2[[Symbol]:[Industry]],2,FALSE),"-")</f>
        <v>-</v>
      </c>
      <c r="D724" t="s">
        <v>558</v>
      </c>
      <c r="E724">
        <v>5668.2575220600002</v>
      </c>
      <c r="F724">
        <v>5892.6</v>
      </c>
      <c r="G724">
        <v>-18.878760774846</v>
      </c>
      <c r="H724">
        <v>-2.3172590048827999</v>
      </c>
      <c r="I724">
        <v>-8.9272272080811703</v>
      </c>
      <c r="J724">
        <v>4.8856820057609696</v>
      </c>
      <c r="K724">
        <v>5715.2258667797496</v>
      </c>
      <c r="L724">
        <v>5540.6189327058801</v>
      </c>
      <c r="M724">
        <v>70.167985400386797</v>
      </c>
      <c r="N724">
        <v>0.93211850206955205</v>
      </c>
      <c r="O724">
        <v>9.4593218613175694</v>
      </c>
      <c r="P724">
        <v>18.2445719789702</v>
      </c>
      <c r="Q724">
        <v>3.7344572170150997E-2</v>
      </c>
    </row>
    <row r="725" spans="1:17" x14ac:dyDescent="0.3">
      <c r="A725" t="s">
        <v>1589</v>
      </c>
      <c r="B725" t="s">
        <v>1590</v>
      </c>
      <c r="C725" t="str">
        <f>IFERROR(VLOOKUP(Table1[[#This Row],[Ticker]],[1]!Table2[[Symbol]:[Industry]],2,FALSE),"-")</f>
        <v>Fast Moving Consumer Goods</v>
      </c>
      <c r="D725" t="s">
        <v>1591</v>
      </c>
      <c r="E725">
        <v>5612.8186329600003</v>
      </c>
      <c r="F725">
        <v>1097.5999999999999</v>
      </c>
      <c r="G725">
        <v>71.011033592455107</v>
      </c>
      <c r="H725">
        <v>12.819789575011701</v>
      </c>
      <c r="I725">
        <v>54.587027754364598</v>
      </c>
      <c r="J725">
        <v>3.1723102454193501</v>
      </c>
      <c r="K725">
        <v>985.51193578285995</v>
      </c>
      <c r="L725">
        <v>799.46853745574003</v>
      </c>
      <c r="M725">
        <v>58.615582104648702</v>
      </c>
      <c r="N725">
        <v>1.10439211714415</v>
      </c>
      <c r="O725">
        <v>5.4983600583090597</v>
      </c>
      <c r="P725">
        <v>105.158878504672</v>
      </c>
      <c r="Q725">
        <v>4.4008593030391001E-2</v>
      </c>
    </row>
    <row r="726" spans="1:17" x14ac:dyDescent="0.3">
      <c r="A726" t="s">
        <v>1592</v>
      </c>
      <c r="B726" t="s">
        <v>1593</v>
      </c>
      <c r="C726" t="str">
        <f>IFERROR(VLOOKUP(Table1[[#This Row],[Ticker]],[1]!Table2[[Symbol]:[Industry]],2,FALSE),"-")</f>
        <v>Capital Goods</v>
      </c>
      <c r="D726" t="s">
        <v>270</v>
      </c>
      <c r="E726">
        <v>5572.7151014699903</v>
      </c>
      <c r="F726">
        <v>1811.7</v>
      </c>
      <c r="G726">
        <v>-44.259789927161201</v>
      </c>
      <c r="H726">
        <v>-7.4128085569033004</v>
      </c>
      <c r="I726">
        <v>-20.2910110925867</v>
      </c>
      <c r="J726">
        <v>-1.1501867091440801</v>
      </c>
      <c r="K726">
        <v>1880.5769974997399</v>
      </c>
      <c r="L726">
        <v>1955.0696215795799</v>
      </c>
      <c r="M726">
        <v>37.949429718033002</v>
      </c>
      <c r="N726">
        <v>0.368236618455142</v>
      </c>
      <c r="O726">
        <v>61.193906275873402</v>
      </c>
      <c r="P726">
        <v>13.231249999999999</v>
      </c>
      <c r="Q726">
        <v>2.0479852894797999E-2</v>
      </c>
    </row>
    <row r="727" spans="1:17" hidden="1" x14ac:dyDescent="0.3">
      <c r="A727" t="s">
        <v>1594</v>
      </c>
      <c r="B727" t="s">
        <v>1595</v>
      </c>
      <c r="C727" t="str">
        <f>IFERROR(VLOOKUP(Table1[[#This Row],[Ticker]],[1]!Table2[[Symbol]:[Industry]],2,FALSE),"-")</f>
        <v>-</v>
      </c>
      <c r="D727" t="s">
        <v>21</v>
      </c>
      <c r="E727">
        <v>5551.3891566250004</v>
      </c>
      <c r="F727">
        <v>469.25</v>
      </c>
      <c r="G727">
        <v>-21.616763116442399</v>
      </c>
      <c r="H727">
        <v>-7.3780387774267</v>
      </c>
      <c r="I727">
        <v>-16.092245597545901</v>
      </c>
      <c r="J727">
        <v>2.2749402408367798</v>
      </c>
      <c r="K727">
        <v>479.45385872958798</v>
      </c>
      <c r="L727">
        <v>466.520353924007</v>
      </c>
      <c r="M727">
        <v>45.796336420264197</v>
      </c>
      <c r="N727">
        <v>0.44630270605559602</v>
      </c>
      <c r="O727">
        <v>27.650506126798</v>
      </c>
      <c r="P727">
        <v>20.289669315560101</v>
      </c>
      <c r="Q727">
        <v>8.5570972519495997E-2</v>
      </c>
    </row>
    <row r="728" spans="1:17" x14ac:dyDescent="0.3">
      <c r="A728" t="s">
        <v>1596</v>
      </c>
      <c r="B728" t="s">
        <v>1597</v>
      </c>
      <c r="C728" t="str">
        <f>IFERROR(VLOOKUP(Table1[[#This Row],[Ticker]],[1]!Table2[[Symbol]:[Industry]],2,FALSE),"-")</f>
        <v>Financial Services</v>
      </c>
      <c r="D728" t="s">
        <v>24</v>
      </c>
      <c r="E728">
        <v>5518.9228128000004</v>
      </c>
      <c r="F728">
        <v>326.39999999999998</v>
      </c>
      <c r="G728">
        <v>-18.5551127349848</v>
      </c>
      <c r="H728">
        <v>-11.785351418960101</v>
      </c>
      <c r="I728">
        <v>-26.6565166987357</v>
      </c>
      <c r="J728">
        <v>-2.7375041820906301</v>
      </c>
      <c r="K728">
        <v>350.08660197278903</v>
      </c>
      <c r="L728">
        <v>351.46313707998701</v>
      </c>
      <c r="M728">
        <v>32.461383790340001</v>
      </c>
      <c r="N728">
        <v>1.1028143025136801</v>
      </c>
      <c r="O728">
        <v>29.365808823529399</v>
      </c>
      <c r="P728">
        <v>12.5129265770423</v>
      </c>
      <c r="Q728">
        <v>-3.7202188916479001E-2</v>
      </c>
    </row>
    <row r="729" spans="1:17" hidden="1" x14ac:dyDescent="0.3">
      <c r="A729" t="s">
        <v>1598</v>
      </c>
      <c r="B729" t="s">
        <v>1599</v>
      </c>
      <c r="C729" t="str">
        <f>IFERROR(VLOOKUP(Table1[[#This Row],[Ticker]],[1]!Table2[[Symbol]:[Industry]],2,FALSE),"-")</f>
        <v>-</v>
      </c>
      <c r="D729" t="s">
        <v>136</v>
      </c>
      <c r="E729">
        <v>5508.4211711199996</v>
      </c>
      <c r="F729">
        <v>351.85</v>
      </c>
      <c r="G729">
        <v>-23.689712011147499</v>
      </c>
      <c r="H729">
        <v>-1.0883854329821401</v>
      </c>
      <c r="I729">
        <v>-11.439181401962699</v>
      </c>
      <c r="J729">
        <v>-1.5113783070475999</v>
      </c>
      <c r="M729">
        <v>42.404267274427703</v>
      </c>
      <c r="O729">
        <v>9.7058405570555593</v>
      </c>
      <c r="P729">
        <v>8.2282374653952708</v>
      </c>
    </row>
    <row r="730" spans="1:17" hidden="1" x14ac:dyDescent="0.3">
      <c r="A730" t="s">
        <v>1600</v>
      </c>
      <c r="B730" t="s">
        <v>1601</v>
      </c>
      <c r="C730" t="str">
        <f>IFERROR(VLOOKUP(Table1[[#This Row],[Ticker]],[1]!Table2[[Symbol]:[Industry]],2,FALSE),"-")</f>
        <v>-</v>
      </c>
      <c r="D730" t="s">
        <v>304</v>
      </c>
      <c r="E730">
        <v>5481.8783039999998</v>
      </c>
      <c r="F730">
        <v>251.3</v>
      </c>
      <c r="G730">
        <v>285.69949630173898</v>
      </c>
      <c r="H730">
        <v>16.622018629247702</v>
      </c>
      <c r="I730">
        <v>314.788023360289</v>
      </c>
      <c r="J730">
        <v>8.6102469170406994</v>
      </c>
      <c r="K730">
        <v>196.65039750083099</v>
      </c>
      <c r="L730">
        <v>117.89526447933</v>
      </c>
      <c r="M730">
        <v>65.613043726305804</v>
      </c>
      <c r="N730">
        <v>0.224825314434386</v>
      </c>
      <c r="O730">
        <v>3.8599283724631799</v>
      </c>
      <c r="P730">
        <v>445.35590277777698</v>
      </c>
      <c r="Q730">
        <v>0.23271987663725499</v>
      </c>
    </row>
    <row r="731" spans="1:17" x14ac:dyDescent="0.3">
      <c r="A731" t="s">
        <v>1602</v>
      </c>
      <c r="B731" t="s">
        <v>1603</v>
      </c>
      <c r="C731" t="str">
        <f>IFERROR(VLOOKUP(Table1[[#This Row],[Ticker]],[1]!Table2[[Symbol]:[Industry]],2,FALSE),"-")</f>
        <v>Chemicals</v>
      </c>
      <c r="D731" t="s">
        <v>297</v>
      </c>
      <c r="E731">
        <v>5469.2152127999998</v>
      </c>
      <c r="F731">
        <v>744.75</v>
      </c>
      <c r="G731">
        <v>-10.119692124843301</v>
      </c>
      <c r="H731">
        <v>-6.2395333375547102</v>
      </c>
      <c r="I731">
        <v>-18.970979420939798</v>
      </c>
      <c r="J731">
        <v>-2.7447603217132999</v>
      </c>
      <c r="K731">
        <v>773.13161891105801</v>
      </c>
      <c r="L731">
        <v>761.89393951628801</v>
      </c>
      <c r="M731">
        <v>35.844018293306398</v>
      </c>
      <c r="N731">
        <v>0.957138219156206</v>
      </c>
      <c r="O731">
        <v>16.656596173212399</v>
      </c>
      <c r="P731">
        <v>19.542536115569799</v>
      </c>
      <c r="Q731">
        <v>3.7972248421105997E-2</v>
      </c>
    </row>
    <row r="732" spans="1:17" hidden="1" x14ac:dyDescent="0.3">
      <c r="A732" t="s">
        <v>1604</v>
      </c>
      <c r="B732" t="s">
        <v>1605</v>
      </c>
      <c r="C732" t="str">
        <f>IFERROR(VLOOKUP(Table1[[#This Row],[Ticker]],[1]!Table2[[Symbol]:[Industry]],2,FALSE),"-")</f>
        <v>-</v>
      </c>
      <c r="D732" t="s">
        <v>380</v>
      </c>
      <c r="E732">
        <v>5444.8240410999997</v>
      </c>
      <c r="F732">
        <v>12815.15</v>
      </c>
      <c r="G732">
        <v>15.123524388579099</v>
      </c>
      <c r="H732">
        <v>-5.3996171207117598</v>
      </c>
      <c r="I732">
        <v>31.276325516880501</v>
      </c>
      <c r="J732">
        <v>-4.2433722326318903E-2</v>
      </c>
      <c r="K732">
        <v>10863.2885799548</v>
      </c>
      <c r="L732">
        <v>9983.6254152090605</v>
      </c>
      <c r="M732">
        <v>82.570256079839197</v>
      </c>
      <c r="N732">
        <v>1.56968144686472</v>
      </c>
      <c r="O732">
        <v>3.6031572006570198</v>
      </c>
      <c r="P732">
        <v>53.792565479583502</v>
      </c>
      <c r="Q732">
        <v>-3.6055193910345E-2</v>
      </c>
    </row>
    <row r="733" spans="1:17" hidden="1" x14ac:dyDescent="0.3">
      <c r="A733" t="s">
        <v>1606</v>
      </c>
      <c r="B733" t="s">
        <v>1607</v>
      </c>
      <c r="C733" t="str">
        <f>IFERROR(VLOOKUP(Table1[[#This Row],[Ticker]],[1]!Table2[[Symbol]:[Industry]],2,FALSE),"-")</f>
        <v>-</v>
      </c>
      <c r="D733" t="s">
        <v>256</v>
      </c>
      <c r="E733">
        <v>5426.7865312499998</v>
      </c>
      <c r="F733">
        <v>4901.25</v>
      </c>
      <c r="G733">
        <v>118.939422164513</v>
      </c>
      <c r="H733">
        <v>-3.0411951448460499</v>
      </c>
      <c r="I733">
        <v>42.381298444143603</v>
      </c>
      <c r="J733">
        <v>-3.8038476895604698</v>
      </c>
      <c r="K733">
        <v>4692.6569240875197</v>
      </c>
      <c r="L733">
        <v>3703.8197612366898</v>
      </c>
      <c r="M733">
        <v>43.460031864367501</v>
      </c>
      <c r="N733">
        <v>0.33846344256827299</v>
      </c>
      <c r="O733">
        <v>9.7067074725835294</v>
      </c>
      <c r="P733">
        <v>152.25167267112701</v>
      </c>
      <c r="Q733">
        <v>0.11457347184387601</v>
      </c>
    </row>
    <row r="734" spans="1:17" hidden="1" x14ac:dyDescent="0.3">
      <c r="A734" t="s">
        <v>1608</v>
      </c>
      <c r="B734" t="s">
        <v>1609</v>
      </c>
      <c r="C734" t="str">
        <f>IFERROR(VLOOKUP(Table1[[#This Row],[Ticker]],[1]!Table2[[Symbol]:[Industry]],2,FALSE),"-")</f>
        <v>-</v>
      </c>
      <c r="D734" t="s">
        <v>530</v>
      </c>
      <c r="E734">
        <v>5410.9876633599997</v>
      </c>
      <c r="F734">
        <v>5445.35</v>
      </c>
      <c r="G734">
        <v>24.2507399925871</v>
      </c>
      <c r="H734">
        <v>-14.775975932700501</v>
      </c>
      <c r="I734">
        <v>18.424467098554999</v>
      </c>
      <c r="J734">
        <v>-6.3192448857408197</v>
      </c>
      <c r="K734">
        <v>5776.3702951471996</v>
      </c>
      <c r="L734">
        <v>4807.0323787870102</v>
      </c>
      <c r="M734">
        <v>35.0819322911602</v>
      </c>
      <c r="N734">
        <v>0.54927688051734103</v>
      </c>
      <c r="O734">
        <v>23.020558825419801</v>
      </c>
      <c r="P734">
        <v>90.556760918253005</v>
      </c>
      <c r="Q734">
        <v>0.151668384350896</v>
      </c>
    </row>
    <row r="735" spans="1:17" x14ac:dyDescent="0.3">
      <c r="A735" t="s">
        <v>1610</v>
      </c>
      <c r="B735" t="s">
        <v>1611</v>
      </c>
      <c r="C735" t="str">
        <f>IFERROR(VLOOKUP(Table1[[#This Row],[Ticker]],[1]!Table2[[Symbol]:[Industry]],2,FALSE),"-")</f>
        <v>Consumer Durables</v>
      </c>
      <c r="D735" t="s">
        <v>347</v>
      </c>
      <c r="E735">
        <v>5401.4691065999996</v>
      </c>
      <c r="F735">
        <v>1986.5</v>
      </c>
      <c r="G735">
        <v>85.660908101844896</v>
      </c>
      <c r="H735">
        <v>4.3839811994942899</v>
      </c>
      <c r="I735">
        <v>64.240831341119801</v>
      </c>
      <c r="J735">
        <v>4.7759716151474896</v>
      </c>
      <c r="K735">
        <v>1876.6988155193201</v>
      </c>
      <c r="L735">
        <v>1482.84250296404</v>
      </c>
      <c r="M735">
        <v>50.370716883057597</v>
      </c>
      <c r="N735">
        <v>0.81602226057749705</v>
      </c>
      <c r="O735">
        <v>14.2235086836144</v>
      </c>
      <c r="P735">
        <v>111.329787234042</v>
      </c>
      <c r="Q735">
        <v>-2.9073115465964999E-2</v>
      </c>
    </row>
    <row r="736" spans="1:17" x14ac:dyDescent="0.3">
      <c r="A736" t="s">
        <v>1612</v>
      </c>
      <c r="B736" t="s">
        <v>1613</v>
      </c>
      <c r="C736" t="str">
        <f>IFERROR(VLOOKUP(Table1[[#This Row],[Ticker]],[1]!Table2[[Symbol]:[Industry]],2,FALSE),"-")</f>
        <v>Healthcare</v>
      </c>
      <c r="D736" t="s">
        <v>201</v>
      </c>
      <c r="E736">
        <v>5392.2474759999996</v>
      </c>
      <c r="F736">
        <v>595</v>
      </c>
      <c r="G736">
        <v>52.860133995654301</v>
      </c>
      <c r="H736">
        <v>-3.0302999507189399</v>
      </c>
      <c r="I736">
        <v>4.5938223082491998</v>
      </c>
      <c r="J736">
        <v>0.74466734099152398</v>
      </c>
      <c r="K736">
        <v>597.96110763923798</v>
      </c>
      <c r="L736">
        <v>522.34042951093204</v>
      </c>
      <c r="M736">
        <v>42.436306786581198</v>
      </c>
      <c r="N736">
        <v>0.69547620476000005</v>
      </c>
      <c r="O736">
        <v>12.596638655462099</v>
      </c>
      <c r="P736">
        <v>80.275715800636206</v>
      </c>
    </row>
    <row r="737" spans="1:17" x14ac:dyDescent="0.3">
      <c r="A737" t="s">
        <v>1614</v>
      </c>
      <c r="B737" t="s">
        <v>1615</v>
      </c>
      <c r="C737" t="str">
        <f>IFERROR(VLOOKUP(Table1[[#This Row],[Ticker]],[1]!Table2[[Symbol]:[Industry]],2,FALSE),"-")</f>
        <v>Financial Services</v>
      </c>
      <c r="D737" t="s">
        <v>413</v>
      </c>
      <c r="E737">
        <v>5358.1229105849998</v>
      </c>
      <c r="F737">
        <v>48.67</v>
      </c>
      <c r="G737">
        <v>-27.3353329528389</v>
      </c>
      <c r="H737">
        <v>-5.36690277543451</v>
      </c>
      <c r="I737">
        <v>-33.493733704962303</v>
      </c>
      <c r="J737">
        <v>-1.6708509138579299</v>
      </c>
      <c r="K737">
        <v>50.805654053173498</v>
      </c>
      <c r="L737">
        <v>52.000326264266597</v>
      </c>
      <c r="M737">
        <v>38.562407159391398</v>
      </c>
      <c r="N737">
        <v>0.62187884349033296</v>
      </c>
      <c r="O737">
        <v>40.332853914115397</v>
      </c>
      <c r="P737">
        <v>8.5172798216276409</v>
      </c>
    </row>
    <row r="738" spans="1:17" hidden="1" x14ac:dyDescent="0.3">
      <c r="A738" t="s">
        <v>1616</v>
      </c>
      <c r="B738" t="s">
        <v>1617</v>
      </c>
      <c r="C738" t="str">
        <f>IFERROR(VLOOKUP(Table1[[#This Row],[Ticker]],[1]!Table2[[Symbol]:[Industry]],2,FALSE),"-")</f>
        <v>-</v>
      </c>
      <c r="D738" t="s">
        <v>54</v>
      </c>
      <c r="E738">
        <v>5352.7779046899996</v>
      </c>
      <c r="F738">
        <v>1230.7</v>
      </c>
      <c r="G738">
        <v>-17.058571228755</v>
      </c>
      <c r="H738">
        <v>10.1205472397198</v>
      </c>
      <c r="I738">
        <v>-4.8080406195702698</v>
      </c>
      <c r="J738">
        <v>4.2744223259130898</v>
      </c>
      <c r="K738">
        <v>1135.8625044232699</v>
      </c>
      <c r="M738">
        <v>58.1877297141898</v>
      </c>
      <c r="N738">
        <v>1.15163485031002</v>
      </c>
      <c r="O738">
        <v>2.7870317705370899</v>
      </c>
      <c r="P738">
        <v>26.876288659793801</v>
      </c>
    </row>
    <row r="739" spans="1:17" hidden="1" x14ac:dyDescent="0.3">
      <c r="A739" t="s">
        <v>1618</v>
      </c>
      <c r="B739" t="s">
        <v>1619</v>
      </c>
      <c r="C739" t="str">
        <f>IFERROR(VLOOKUP(Table1[[#This Row],[Ticker]],[1]!Table2[[Symbol]:[Industry]],2,FALSE),"-")</f>
        <v>-</v>
      </c>
      <c r="D739" t="s">
        <v>153</v>
      </c>
      <c r="E739">
        <v>5340.2155596000002</v>
      </c>
      <c r="F739">
        <v>4724.55</v>
      </c>
      <c r="G739">
        <v>123.535763542759</v>
      </c>
      <c r="H739">
        <v>-16.666124243729399</v>
      </c>
      <c r="I739">
        <v>47.300610952245897</v>
      </c>
      <c r="J739">
        <v>-6.7455296984897997</v>
      </c>
      <c r="K739">
        <v>4625.7520177941497</v>
      </c>
      <c r="L739">
        <v>3478.6265450288502</v>
      </c>
      <c r="M739">
        <v>49.280089973794297</v>
      </c>
      <c r="N739">
        <v>0.46474381427261102</v>
      </c>
      <c r="O739">
        <v>20.427342286566901</v>
      </c>
      <c r="P739">
        <v>175.886131386861</v>
      </c>
      <c r="Q739">
        <v>0.20091402430463601</v>
      </c>
    </row>
    <row r="740" spans="1:17" x14ac:dyDescent="0.3">
      <c r="A740" t="s">
        <v>1620</v>
      </c>
      <c r="B740" t="s">
        <v>1621</v>
      </c>
      <c r="C740" t="str">
        <f>IFERROR(VLOOKUP(Table1[[#This Row],[Ticker]],[1]!Table2[[Symbol]:[Industry]],2,FALSE),"-")</f>
        <v>Consumer Services</v>
      </c>
      <c r="D740" t="s">
        <v>518</v>
      </c>
      <c r="E740">
        <v>5309.2162619599903</v>
      </c>
      <c r="F740">
        <v>106.6</v>
      </c>
      <c r="G740">
        <v>-34.763286981261899</v>
      </c>
      <c r="H740">
        <v>-8.8715930672748797</v>
      </c>
      <c r="I740">
        <v>-18.153038972963198</v>
      </c>
      <c r="J740">
        <v>-2.7175217858852498</v>
      </c>
      <c r="K740">
        <v>107.949199134899</v>
      </c>
      <c r="L740">
        <v>108.788102443254</v>
      </c>
      <c r="M740">
        <v>41.487238988277099</v>
      </c>
      <c r="N740">
        <v>1.00415526972306</v>
      </c>
      <c r="O740">
        <v>29.174484052532801</v>
      </c>
      <c r="P740">
        <v>16.502732240437101</v>
      </c>
      <c r="Q740">
        <v>-0.102719744730822</v>
      </c>
    </row>
    <row r="741" spans="1:17" x14ac:dyDescent="0.3">
      <c r="A741" t="s">
        <v>1622</v>
      </c>
      <c r="B741" t="s">
        <v>1623</v>
      </c>
      <c r="C741" t="str">
        <f>IFERROR(VLOOKUP(Table1[[#This Row],[Ticker]],[1]!Table2[[Symbol]:[Industry]],2,FALSE),"-")</f>
        <v>Chemicals</v>
      </c>
      <c r="D741" t="s">
        <v>297</v>
      </c>
      <c r="E741">
        <v>5288.0267652379998</v>
      </c>
      <c r="F741">
        <v>157.22</v>
      </c>
      <c r="G741">
        <v>-24.390611401730201</v>
      </c>
      <c r="H741">
        <v>-3.4997290739126101</v>
      </c>
      <c r="I741">
        <v>-26.305419925344101</v>
      </c>
      <c r="J741">
        <v>-4.5399659728049304</v>
      </c>
      <c r="K741">
        <v>165.35443154065999</v>
      </c>
      <c r="L741">
        <v>165.81127541931801</v>
      </c>
      <c r="M741">
        <v>32.104995894883203</v>
      </c>
      <c r="N741">
        <v>1.1248317845307401</v>
      </c>
      <c r="O741">
        <v>39.676885892380099</v>
      </c>
      <c r="P741">
        <v>20.891964628988799</v>
      </c>
      <c r="Q741">
        <v>-6.8805321929528998E-2</v>
      </c>
    </row>
    <row r="742" spans="1:17" x14ac:dyDescent="0.3">
      <c r="A742" t="s">
        <v>1624</v>
      </c>
      <c r="B742" t="s">
        <v>1625</v>
      </c>
      <c r="C742" t="str">
        <f>IFERROR(VLOOKUP(Table1[[#This Row],[Ticker]],[1]!Table2[[Symbol]:[Industry]],2,FALSE),"-")</f>
        <v>Healthcare</v>
      </c>
      <c r="D742" t="s">
        <v>54</v>
      </c>
      <c r="E742">
        <v>5280.2943416850003</v>
      </c>
      <c r="F742">
        <v>1290.8499999999999</v>
      </c>
      <c r="G742">
        <v>-17.5813142160887</v>
      </c>
      <c r="H742">
        <v>-9.8816483007239508</v>
      </c>
      <c r="I742">
        <v>5.083977691007</v>
      </c>
      <c r="J742">
        <v>-3.8620119203894201</v>
      </c>
      <c r="K742">
        <v>1301.65532486094</v>
      </c>
      <c r="L742">
        <v>1217.29236030825</v>
      </c>
      <c r="M742">
        <v>43.8265950233559</v>
      </c>
      <c r="N742">
        <v>0.64846180547871801</v>
      </c>
      <c r="O742">
        <v>13.8009838478522</v>
      </c>
      <c r="P742">
        <v>28.513116630991998</v>
      </c>
      <c r="Q742">
        <v>-8.1943905404040004E-3</v>
      </c>
    </row>
    <row r="743" spans="1:17" hidden="1" x14ac:dyDescent="0.3">
      <c r="A743" t="s">
        <v>1626</v>
      </c>
      <c r="B743" t="s">
        <v>1627</v>
      </c>
      <c r="C743" t="str">
        <f>IFERROR(VLOOKUP(Table1[[#This Row],[Ticker]],[1]!Table2[[Symbol]:[Industry]],2,FALSE),"-")</f>
        <v>-</v>
      </c>
      <c r="D743" t="s">
        <v>1628</v>
      </c>
      <c r="E743">
        <v>5193.4196817250004</v>
      </c>
      <c r="F743">
        <v>4036.45</v>
      </c>
      <c r="G743">
        <v>44.285081830688704</v>
      </c>
      <c r="H743">
        <v>-7.9663307439969699</v>
      </c>
      <c r="I743">
        <v>6.2162256155331299</v>
      </c>
      <c r="J743">
        <v>-8.9092884679892208</v>
      </c>
      <c r="K743">
        <v>4251.8818628504196</v>
      </c>
      <c r="L743">
        <v>3548.3232291787399</v>
      </c>
      <c r="M743">
        <v>21.1392447524441</v>
      </c>
      <c r="N743">
        <v>0.93451178451178396</v>
      </c>
      <c r="O743">
        <v>25.108696998600202</v>
      </c>
      <c r="P743">
        <v>87.306264501160001</v>
      </c>
      <c r="Q743">
        <v>0.143879793867869</v>
      </c>
    </row>
    <row r="744" spans="1:17" hidden="1" x14ac:dyDescent="0.3">
      <c r="A744" t="s">
        <v>1629</v>
      </c>
      <c r="B744" t="s">
        <v>1630</v>
      </c>
      <c r="C744" t="str">
        <f>IFERROR(VLOOKUP(Table1[[#This Row],[Ticker]],[1]!Table2[[Symbol]:[Industry]],2,FALSE),"-")</f>
        <v>-</v>
      </c>
      <c r="D744" t="s">
        <v>1631</v>
      </c>
      <c r="E744">
        <v>5168.879891351</v>
      </c>
      <c r="F744">
        <v>58.66</v>
      </c>
      <c r="G744">
        <v>-7.6596460448951103</v>
      </c>
      <c r="H744">
        <v>-5.2839561869310003</v>
      </c>
      <c r="I744">
        <v>-1.29239537527909</v>
      </c>
      <c r="J744">
        <v>-1.11888581037596</v>
      </c>
      <c r="K744">
        <v>60.094368014117201</v>
      </c>
      <c r="L744">
        <v>57.150171295302599</v>
      </c>
      <c r="M744">
        <v>56.425916595309197</v>
      </c>
      <c r="N744">
        <v>2.1408681603977699</v>
      </c>
      <c r="O744">
        <v>10.4670985339243</v>
      </c>
      <c r="P744">
        <v>22.719665271966502</v>
      </c>
      <c r="Q744">
        <v>-3.0196124243903E-2</v>
      </c>
    </row>
    <row r="745" spans="1:17" hidden="1" x14ac:dyDescent="0.3">
      <c r="A745" t="s">
        <v>1632</v>
      </c>
      <c r="B745" t="s">
        <v>1633</v>
      </c>
      <c r="C745" t="str">
        <f>IFERROR(VLOOKUP(Table1[[#This Row],[Ticker]],[1]!Table2[[Symbol]:[Industry]],2,FALSE),"-")</f>
        <v>-</v>
      </c>
      <c r="D745" t="s">
        <v>1433</v>
      </c>
      <c r="E745">
        <v>5143.3571042439999</v>
      </c>
      <c r="F745">
        <v>94.84</v>
      </c>
      <c r="G745">
        <v>35.679954307609997</v>
      </c>
      <c r="H745">
        <v>17.275631005243799</v>
      </c>
      <c r="I745">
        <v>9.8785032973466897</v>
      </c>
      <c r="J745">
        <v>11.4652396759626</v>
      </c>
      <c r="K745">
        <v>79.566286628878998</v>
      </c>
      <c r="L745">
        <v>72.164857932922899</v>
      </c>
      <c r="M745">
        <v>81.207825802677405</v>
      </c>
      <c r="N745">
        <v>2.8645408640215502</v>
      </c>
      <c r="O745">
        <v>1.5394348376212399</v>
      </c>
      <c r="P745">
        <v>121.072261072261</v>
      </c>
      <c r="Q745">
        <v>0.18266347832833299</v>
      </c>
    </row>
    <row r="746" spans="1:17" x14ac:dyDescent="0.3">
      <c r="A746" t="s">
        <v>1634</v>
      </c>
      <c r="B746" t="s">
        <v>1635</v>
      </c>
      <c r="C746" t="str">
        <f>IFERROR(VLOOKUP(Table1[[#This Row],[Ticker]],[1]!Table2[[Symbol]:[Industry]],2,FALSE),"-")</f>
        <v>Financial Services</v>
      </c>
      <c r="D746" t="s">
        <v>413</v>
      </c>
      <c r="E746">
        <v>5126.0579002499999</v>
      </c>
      <c r="F746">
        <v>282.5</v>
      </c>
      <c r="G746">
        <v>-19.726650024523899</v>
      </c>
      <c r="H746">
        <v>-6.7072981885401299</v>
      </c>
      <c r="I746">
        <v>-26.828191634870802</v>
      </c>
      <c r="J746">
        <v>-2.7715019614501601</v>
      </c>
      <c r="K746">
        <v>291.61331230998599</v>
      </c>
      <c r="L746">
        <v>293.62577924382401</v>
      </c>
      <c r="M746">
        <v>43.820403272128701</v>
      </c>
      <c r="N746">
        <v>0.94902944414082402</v>
      </c>
      <c r="O746">
        <v>37.327433628318502</v>
      </c>
      <c r="P746">
        <v>11.4544976328248</v>
      </c>
      <c r="Q746">
        <v>-8.5474828382420005E-3</v>
      </c>
    </row>
    <row r="747" spans="1:17" hidden="1" x14ac:dyDescent="0.3">
      <c r="A747" t="s">
        <v>1636</v>
      </c>
      <c r="B747" t="s">
        <v>1637</v>
      </c>
      <c r="C747" t="str">
        <f>IFERROR(VLOOKUP(Table1[[#This Row],[Ticker]],[1]!Table2[[Symbol]:[Industry]],2,FALSE),"-")</f>
        <v>-</v>
      </c>
      <c r="D747" t="s">
        <v>133</v>
      </c>
      <c r="E747">
        <v>5121.1464748849903</v>
      </c>
      <c r="F747">
        <v>423.85</v>
      </c>
      <c r="G747">
        <v>64.301793514413106</v>
      </c>
      <c r="H747">
        <v>-11.2074004273054</v>
      </c>
      <c r="I747">
        <v>76.552324123597899</v>
      </c>
      <c r="J747">
        <v>-5.9391568747104797</v>
      </c>
      <c r="K747">
        <v>403.76525271892001</v>
      </c>
      <c r="M747">
        <v>47.350082833432502</v>
      </c>
      <c r="N747">
        <v>0.16601443391513299</v>
      </c>
      <c r="O747">
        <v>25.044237348118401</v>
      </c>
      <c r="P747">
        <v>150.20661157024699</v>
      </c>
    </row>
    <row r="748" spans="1:17" x14ac:dyDescent="0.3">
      <c r="A748" t="s">
        <v>1638</v>
      </c>
      <c r="B748" t="s">
        <v>1639</v>
      </c>
      <c r="C748" t="str">
        <f>IFERROR(VLOOKUP(Table1[[#This Row],[Ticker]],[1]!Table2[[Symbol]:[Industry]],2,FALSE),"-")</f>
        <v>Automobile and Auto Components</v>
      </c>
      <c r="D748" t="s">
        <v>204</v>
      </c>
      <c r="E748">
        <v>5116.1012652400004</v>
      </c>
      <c r="F748">
        <v>128.24</v>
      </c>
      <c r="G748">
        <v>-9.5667163951384993</v>
      </c>
      <c r="H748">
        <v>1.69534437914304</v>
      </c>
      <c r="I748">
        <v>-7.6918575873301602</v>
      </c>
      <c r="J748">
        <v>-6.4562583206945101</v>
      </c>
      <c r="K748">
        <v>129.88851044972401</v>
      </c>
      <c r="L748">
        <v>123.631153276327</v>
      </c>
      <c r="M748">
        <v>40.520364257196903</v>
      </c>
      <c r="N748">
        <v>1.8346353107114399</v>
      </c>
      <c r="O748">
        <v>16.703056768558898</v>
      </c>
      <c r="P748">
        <v>25.295554469955999</v>
      </c>
      <c r="Q748">
        <v>2.8113055663732001E-2</v>
      </c>
    </row>
    <row r="749" spans="1:17" x14ac:dyDescent="0.3">
      <c r="A749" t="s">
        <v>1640</v>
      </c>
      <c r="B749" t="s">
        <v>1641</v>
      </c>
      <c r="C749" t="str">
        <f>IFERROR(VLOOKUP(Table1[[#This Row],[Ticker]],[1]!Table2[[Symbol]:[Industry]],2,FALSE),"-")</f>
        <v>Chemicals</v>
      </c>
      <c r="D749" t="s">
        <v>533</v>
      </c>
      <c r="E749">
        <v>5112.8748733499997</v>
      </c>
      <c r="F749">
        <v>924.75</v>
      </c>
      <c r="G749">
        <v>-14.159472418906899</v>
      </c>
      <c r="H749">
        <v>13.1248897168791</v>
      </c>
      <c r="I749">
        <v>12.753657726335</v>
      </c>
      <c r="J749">
        <v>7.4730140782166599</v>
      </c>
      <c r="K749">
        <v>816.11002033942395</v>
      </c>
      <c r="L749">
        <v>775.81222773131401</v>
      </c>
      <c r="M749">
        <v>73.835541346482401</v>
      </c>
      <c r="N749">
        <v>2.7946778607885099</v>
      </c>
      <c r="O749">
        <v>3.0765071640984099</v>
      </c>
      <c r="P749">
        <v>40.764137301164403</v>
      </c>
      <c r="Q749">
        <v>-0.117526135257966</v>
      </c>
    </row>
    <row r="750" spans="1:17" x14ac:dyDescent="0.3">
      <c r="A750" t="s">
        <v>1642</v>
      </c>
      <c r="B750" t="s">
        <v>1643</v>
      </c>
      <c r="C750" t="str">
        <f>IFERROR(VLOOKUP(Table1[[#This Row],[Ticker]],[1]!Table2[[Symbol]:[Industry]],2,FALSE),"-")</f>
        <v>Fast Moving Consumer Goods</v>
      </c>
      <c r="D750" t="s">
        <v>119</v>
      </c>
      <c r="E750">
        <v>5098.6762200000003</v>
      </c>
      <c r="F750">
        <v>549.45000000000005</v>
      </c>
      <c r="G750">
        <v>97.256036726128698</v>
      </c>
      <c r="H750">
        <v>4.7068844925313602</v>
      </c>
      <c r="I750">
        <v>56.469072371574597</v>
      </c>
      <c r="J750">
        <v>-1.8969045966393201</v>
      </c>
      <c r="K750">
        <v>529.50354247191797</v>
      </c>
      <c r="L750">
        <v>397.48140549413102</v>
      </c>
      <c r="M750">
        <v>45.026409272838301</v>
      </c>
      <c r="N750">
        <v>0.29117010277463301</v>
      </c>
      <c r="O750">
        <v>32.377832377832299</v>
      </c>
      <c r="P750">
        <v>162.517916865742</v>
      </c>
      <c r="Q750">
        <v>7.0823271496409004E-2</v>
      </c>
    </row>
    <row r="751" spans="1:17" x14ac:dyDescent="0.3">
      <c r="A751" t="s">
        <v>1644</v>
      </c>
      <c r="B751" t="s">
        <v>1645</v>
      </c>
      <c r="C751" t="str">
        <f>IFERROR(VLOOKUP(Table1[[#This Row],[Ticker]],[1]!Table2[[Symbol]:[Industry]],2,FALSE),"-")</f>
        <v>Services</v>
      </c>
      <c r="D751" t="s">
        <v>1156</v>
      </c>
      <c r="E751">
        <v>5093.5596009999999</v>
      </c>
      <c r="F751">
        <v>3038.6</v>
      </c>
      <c r="G751">
        <v>6.4244873519991197</v>
      </c>
      <c r="H751">
        <v>4.1591246520282299</v>
      </c>
      <c r="I751">
        <v>-10.3658131545046</v>
      </c>
      <c r="J751">
        <v>-4.4644741803072998</v>
      </c>
      <c r="K751">
        <v>3077.50014387785</v>
      </c>
      <c r="L751">
        <v>2952.0603973053298</v>
      </c>
      <c r="M751">
        <v>39.776305952028103</v>
      </c>
      <c r="N751">
        <v>1.1102673843190001</v>
      </c>
      <c r="O751">
        <v>21.766603040874099</v>
      </c>
      <c r="P751">
        <v>39.378927572129697</v>
      </c>
      <c r="Q751">
        <v>-5.6890470871741997E-2</v>
      </c>
    </row>
    <row r="752" spans="1:17" hidden="1" x14ac:dyDescent="0.3">
      <c r="A752" t="s">
        <v>1646</v>
      </c>
      <c r="B752" t="s">
        <v>1647</v>
      </c>
      <c r="C752" t="str">
        <f>IFERROR(VLOOKUP(Table1[[#This Row],[Ticker]],[1]!Table2[[Symbol]:[Industry]],2,FALSE),"-")</f>
        <v>-</v>
      </c>
      <c r="D752" t="s">
        <v>288</v>
      </c>
      <c r="E752">
        <v>5072.6685292699904</v>
      </c>
      <c r="F752">
        <v>4635.8500000000004</v>
      </c>
      <c r="G752">
        <v>57.159149024257502</v>
      </c>
      <c r="H752">
        <v>8.5815816160470302</v>
      </c>
      <c r="I752">
        <v>24.8189001034103</v>
      </c>
      <c r="J752">
        <v>7.6114887540192298</v>
      </c>
      <c r="K752">
        <v>4320.8244613065299</v>
      </c>
      <c r="L752">
        <v>3762.57516776275</v>
      </c>
      <c r="M752">
        <v>61.891910924905098</v>
      </c>
      <c r="N752">
        <v>0.75867837160765095</v>
      </c>
      <c r="O752">
        <v>4.3767593860888301</v>
      </c>
      <c r="P752">
        <v>97.270212765957396</v>
      </c>
      <c r="Q752">
        <v>0.110246217621381</v>
      </c>
    </row>
    <row r="753" spans="1:17" x14ac:dyDescent="0.3">
      <c r="A753" t="s">
        <v>1648</v>
      </c>
      <c r="B753" t="s">
        <v>1649</v>
      </c>
      <c r="C753" t="str">
        <f>IFERROR(VLOOKUP(Table1[[#This Row],[Ticker]],[1]!Table2[[Symbol]:[Industry]],2,FALSE),"-")</f>
        <v>Services</v>
      </c>
      <c r="D753" t="s">
        <v>393</v>
      </c>
      <c r="E753">
        <v>5050.3998942879998</v>
      </c>
      <c r="F753">
        <v>101.08</v>
      </c>
      <c r="G753">
        <v>2.3902798725274499</v>
      </c>
      <c r="H753">
        <v>-1.4132718781172</v>
      </c>
      <c r="I753">
        <v>-21.171945593484899</v>
      </c>
      <c r="J753">
        <v>-2.9494116410749802</v>
      </c>
      <c r="K753">
        <v>106.204757519805</v>
      </c>
      <c r="L753">
        <v>101.31123215514</v>
      </c>
      <c r="M753">
        <v>27.864765445650999</v>
      </c>
      <c r="N753">
        <v>1.0832857240190701</v>
      </c>
      <c r="O753">
        <v>20.251286110011801</v>
      </c>
      <c r="P753">
        <v>31.102464332036298</v>
      </c>
      <c r="Q753">
        <v>2.6830889039431999E-2</v>
      </c>
    </row>
    <row r="754" spans="1:17" hidden="1" x14ac:dyDescent="0.3">
      <c r="A754" t="s">
        <v>1650</v>
      </c>
      <c r="B754" t="s">
        <v>1651</v>
      </c>
      <c r="C754" t="str">
        <f>IFERROR(VLOOKUP(Table1[[#This Row],[Ticker]],[1]!Table2[[Symbol]:[Industry]],2,FALSE),"-")</f>
        <v>-</v>
      </c>
      <c r="D754" t="s">
        <v>288</v>
      </c>
      <c r="E754">
        <v>5049.284402925</v>
      </c>
      <c r="F754">
        <v>362.25</v>
      </c>
      <c r="G754">
        <v>-16.9749981535765</v>
      </c>
      <c r="H754">
        <v>-3.9411897645111602</v>
      </c>
      <c r="I754">
        <v>-13.469932320007301</v>
      </c>
      <c r="J754">
        <v>1.6685115356587801</v>
      </c>
      <c r="K754">
        <v>362.82351860920897</v>
      </c>
      <c r="L754">
        <v>356.80480920153599</v>
      </c>
      <c r="M754">
        <v>54.217339976566301</v>
      </c>
      <c r="N754">
        <v>0.89169503275251205</v>
      </c>
      <c r="O754">
        <v>10.6970324361628</v>
      </c>
      <c r="P754">
        <v>15.3662420382165</v>
      </c>
      <c r="Q754">
        <v>2.1419460838591999E-2</v>
      </c>
    </row>
    <row r="755" spans="1:17" x14ac:dyDescent="0.3">
      <c r="A755" t="s">
        <v>1652</v>
      </c>
      <c r="B755" t="s">
        <v>1653</v>
      </c>
      <c r="C755" t="str">
        <f>IFERROR(VLOOKUP(Table1[[#This Row],[Ticker]],[1]!Table2[[Symbol]:[Industry]],2,FALSE),"-")</f>
        <v>Chemicals</v>
      </c>
      <c r="D755" t="s">
        <v>297</v>
      </c>
      <c r="E755">
        <v>5043.6068333000003</v>
      </c>
      <c r="F755">
        <v>302.60000000000002</v>
      </c>
      <c r="G755">
        <v>11.577211968140199</v>
      </c>
      <c r="H755">
        <v>-5.5185461160333196</v>
      </c>
      <c r="I755">
        <v>2.38602626612089</v>
      </c>
      <c r="J755">
        <v>-9.7547366264457303</v>
      </c>
      <c r="K755">
        <v>291.19058019136799</v>
      </c>
      <c r="L755">
        <v>267.32199980970199</v>
      </c>
      <c r="M755">
        <v>50.341358610763699</v>
      </c>
      <c r="N755">
        <v>1.7063798628528399</v>
      </c>
      <c r="O755">
        <v>11.0376734963648</v>
      </c>
      <c r="P755">
        <v>44.266984505363503</v>
      </c>
      <c r="Q755">
        <v>-1.2451716636552999E-2</v>
      </c>
    </row>
    <row r="756" spans="1:17" x14ac:dyDescent="0.3">
      <c r="A756" t="s">
        <v>1654</v>
      </c>
      <c r="B756" t="s">
        <v>1655</v>
      </c>
      <c r="C756" t="str">
        <f>IFERROR(VLOOKUP(Table1[[#This Row],[Ticker]],[1]!Table2[[Symbol]:[Industry]],2,FALSE),"-")</f>
        <v>Fast Moving Consumer Goods</v>
      </c>
      <c r="D756" t="s">
        <v>989</v>
      </c>
      <c r="E756">
        <v>5042.3675107259996</v>
      </c>
      <c r="F756">
        <v>39.53</v>
      </c>
      <c r="G756">
        <v>83.388706383356293</v>
      </c>
      <c r="H756">
        <v>-2.8998674148157</v>
      </c>
      <c r="I756">
        <v>-7.4287513715289899</v>
      </c>
      <c r="J756">
        <v>-3.2248561531221198</v>
      </c>
      <c r="K756">
        <v>39.669270444997302</v>
      </c>
      <c r="L756">
        <v>33.353981489178103</v>
      </c>
      <c r="M756">
        <v>38.121554441930599</v>
      </c>
      <c r="N756">
        <v>0.99803230633906803</v>
      </c>
      <c r="O756">
        <v>16.620288388565601</v>
      </c>
      <c r="P756">
        <v>127.838616714697</v>
      </c>
      <c r="Q756">
        <v>8.2321255330525006E-2</v>
      </c>
    </row>
    <row r="757" spans="1:17" x14ac:dyDescent="0.3">
      <c r="A757" t="s">
        <v>1656</v>
      </c>
      <c r="B757" t="s">
        <v>1657</v>
      </c>
      <c r="C757" t="str">
        <f>IFERROR(VLOOKUP(Table1[[#This Row],[Ticker]],[1]!Table2[[Symbol]:[Industry]],2,FALSE),"-")</f>
        <v>Construction Materials</v>
      </c>
      <c r="D757" t="s">
        <v>83</v>
      </c>
      <c r="E757">
        <v>5036.0232768679998</v>
      </c>
      <c r="F757">
        <v>222.23</v>
      </c>
      <c r="G757">
        <v>-2.5810765160126201</v>
      </c>
      <c r="H757">
        <v>-2.8784124805051299</v>
      </c>
      <c r="I757">
        <v>-11.1284307615916</v>
      </c>
      <c r="J757">
        <v>-1.63997007041945</v>
      </c>
      <c r="K757">
        <v>222.09490838065801</v>
      </c>
      <c r="L757">
        <v>209.58796061061</v>
      </c>
      <c r="M757">
        <v>39.178728233308703</v>
      </c>
      <c r="N757">
        <v>0.78583509544399699</v>
      </c>
      <c r="O757">
        <v>11.1461098861539</v>
      </c>
      <c r="P757">
        <v>26.159523133692801</v>
      </c>
      <c r="Q757">
        <v>-9.3887166865335006E-2</v>
      </c>
    </row>
    <row r="758" spans="1:17" x14ac:dyDescent="0.3">
      <c r="A758" t="s">
        <v>1658</v>
      </c>
      <c r="B758" t="s">
        <v>1659</v>
      </c>
      <c r="C758" t="str">
        <f>IFERROR(VLOOKUP(Table1[[#This Row],[Ticker]],[1]!Table2[[Symbol]:[Industry]],2,FALSE),"-")</f>
        <v>Construction</v>
      </c>
      <c r="D758" t="s">
        <v>46</v>
      </c>
      <c r="E758">
        <v>5001.6163334800003</v>
      </c>
      <c r="F758">
        <v>722.8</v>
      </c>
      <c r="G758">
        <v>20.096031375553402</v>
      </c>
      <c r="H758">
        <v>15.073030444230101</v>
      </c>
      <c r="I758">
        <v>-10.0788441915441</v>
      </c>
      <c r="J758">
        <v>-2.2752352124059101</v>
      </c>
      <c r="K758">
        <v>645.59563799595696</v>
      </c>
      <c r="L758">
        <v>596.71429036445704</v>
      </c>
      <c r="M758">
        <v>54.646902497667902</v>
      </c>
      <c r="N758">
        <v>0.80429546352320702</v>
      </c>
      <c r="O758">
        <v>39.602933038184801</v>
      </c>
      <c r="P758">
        <v>69.373169302870494</v>
      </c>
      <c r="Q758">
        <v>0.124634736191644</v>
      </c>
    </row>
    <row r="759" spans="1:17" hidden="1" x14ac:dyDescent="0.3">
      <c r="A759" t="s">
        <v>1660</v>
      </c>
      <c r="B759" t="s">
        <v>1661</v>
      </c>
      <c r="C759" t="str">
        <f>IFERROR(VLOOKUP(Table1[[#This Row],[Ticker]],[1]!Table2[[Symbol]:[Industry]],2,FALSE),"-")</f>
        <v>-</v>
      </c>
      <c r="D759" t="s">
        <v>380</v>
      </c>
      <c r="E759">
        <v>4989.6444759750002</v>
      </c>
      <c r="F759">
        <v>553.04999999999995</v>
      </c>
      <c r="G759">
        <v>5.3414143664875997</v>
      </c>
      <c r="H759">
        <v>5.9042324902659704</v>
      </c>
      <c r="I759">
        <v>34.830288044846498</v>
      </c>
      <c r="J759">
        <v>0.14435015354470301</v>
      </c>
      <c r="K759">
        <v>492.06193437604202</v>
      </c>
      <c r="L759">
        <v>437.60869056364999</v>
      </c>
      <c r="M759">
        <v>58.885137645945498</v>
      </c>
      <c r="N759">
        <v>0.82607532879946599</v>
      </c>
      <c r="O759">
        <v>4.5113461712322502</v>
      </c>
      <c r="P759">
        <v>73.887753497877597</v>
      </c>
      <c r="Q759">
        <v>4.8883759042410997E-2</v>
      </c>
    </row>
    <row r="760" spans="1:17" x14ac:dyDescent="0.3">
      <c r="A760" t="s">
        <v>1662</v>
      </c>
      <c r="B760" t="s">
        <v>1663</v>
      </c>
      <c r="C760" t="str">
        <f>IFERROR(VLOOKUP(Table1[[#This Row],[Ticker]],[1]!Table2[[Symbol]:[Industry]],2,FALSE),"-")</f>
        <v>Consumer Durables</v>
      </c>
      <c r="D760" t="s">
        <v>469</v>
      </c>
      <c r="E760">
        <v>4976.2457983000004</v>
      </c>
      <c r="F760">
        <v>299.89999999999998</v>
      </c>
      <c r="G760">
        <v>-46.191390439996098</v>
      </c>
      <c r="H760">
        <v>-7.1607712129156296</v>
      </c>
      <c r="I760">
        <v>-46.501152063011801</v>
      </c>
      <c r="J760">
        <v>-6.9661607418843401</v>
      </c>
      <c r="K760">
        <v>330.38169026075002</v>
      </c>
      <c r="L760">
        <v>368.84506947679102</v>
      </c>
      <c r="M760">
        <v>28.203815282233801</v>
      </c>
      <c r="N760">
        <v>1.4307484318811801</v>
      </c>
      <c r="O760">
        <v>80.860286762254006</v>
      </c>
      <c r="P760">
        <v>14.182371977917301</v>
      </c>
      <c r="Q760">
        <v>-0.122977106240532</v>
      </c>
    </row>
    <row r="761" spans="1:17" x14ac:dyDescent="0.3">
      <c r="A761" t="s">
        <v>1664</v>
      </c>
      <c r="B761" t="s">
        <v>1665</v>
      </c>
      <c r="C761" t="str">
        <f>IFERROR(VLOOKUP(Table1[[#This Row],[Ticker]],[1]!Table2[[Symbol]:[Industry]],2,FALSE),"-")</f>
        <v>Automobile and Auto Components</v>
      </c>
      <c r="D761" t="s">
        <v>204</v>
      </c>
      <c r="E761">
        <v>4968.4006154999997</v>
      </c>
      <c r="F761">
        <v>694.7</v>
      </c>
      <c r="G761">
        <v>47.222630583452798</v>
      </c>
      <c r="H761">
        <v>1.55708861589542</v>
      </c>
      <c r="I761">
        <v>-12.461157412440301</v>
      </c>
      <c r="J761">
        <v>-4.8863224742743103</v>
      </c>
      <c r="K761">
        <v>677.61289891523904</v>
      </c>
      <c r="L761">
        <v>602.72493604837496</v>
      </c>
      <c r="M761">
        <v>46.514107444236402</v>
      </c>
      <c r="N761">
        <v>2.2304595207654798</v>
      </c>
      <c r="O761">
        <v>15.035267021735899</v>
      </c>
      <c r="P761">
        <v>77.016180405147097</v>
      </c>
      <c r="Q761">
        <v>0.148769129954058</v>
      </c>
    </row>
    <row r="762" spans="1:17" hidden="1" x14ac:dyDescent="0.3">
      <c r="A762" t="s">
        <v>1666</v>
      </c>
      <c r="B762" t="s">
        <v>1667</v>
      </c>
      <c r="C762" t="str">
        <f>IFERROR(VLOOKUP(Table1[[#This Row],[Ticker]],[1]!Table2[[Symbol]:[Industry]],2,FALSE),"-")</f>
        <v>-</v>
      </c>
      <c r="D762" t="s">
        <v>153</v>
      </c>
      <c r="E762">
        <v>4960.1797640000004</v>
      </c>
      <c r="F762">
        <v>168.94</v>
      </c>
      <c r="G762">
        <v>101.73775967682801</v>
      </c>
      <c r="H762">
        <v>2.8566905749491101</v>
      </c>
      <c r="I762">
        <v>21.734889626709101</v>
      </c>
      <c r="J762">
        <v>2.5468402131500198</v>
      </c>
      <c r="K762">
        <v>161.829384819289</v>
      </c>
      <c r="L762">
        <v>129.39464379430299</v>
      </c>
      <c r="M762">
        <v>47.093827664946403</v>
      </c>
      <c r="N762">
        <v>1.36781880226915</v>
      </c>
      <c r="O762">
        <v>11.2821119924233</v>
      </c>
      <c r="P762">
        <v>179.70198675496599</v>
      </c>
    </row>
    <row r="763" spans="1:17" hidden="1" x14ac:dyDescent="0.3">
      <c r="A763" t="s">
        <v>1668</v>
      </c>
      <c r="B763" t="s">
        <v>1669</v>
      </c>
      <c r="C763" t="str">
        <f>IFERROR(VLOOKUP(Table1[[#This Row],[Ticker]],[1]!Table2[[Symbol]:[Industry]],2,FALSE),"-")</f>
        <v>-</v>
      </c>
      <c r="D763" t="s">
        <v>270</v>
      </c>
      <c r="E763">
        <v>4940.0531373000003</v>
      </c>
      <c r="F763">
        <v>542.6</v>
      </c>
      <c r="G763">
        <v>5.4737377295992298</v>
      </c>
      <c r="H763">
        <v>-7.0192820469845696</v>
      </c>
      <c r="I763">
        <v>25.3087592465141</v>
      </c>
      <c r="J763">
        <v>-1.6102479022967799</v>
      </c>
      <c r="K763">
        <v>530.39859453158897</v>
      </c>
      <c r="L763">
        <v>465.17499210653699</v>
      </c>
      <c r="M763">
        <v>48.683791411998399</v>
      </c>
      <c r="N763">
        <v>0.81269292662999504</v>
      </c>
      <c r="O763">
        <v>13.1312200516033</v>
      </c>
      <c r="P763">
        <v>50.680366564842998</v>
      </c>
    </row>
    <row r="764" spans="1:17" x14ac:dyDescent="0.3">
      <c r="A764" t="s">
        <v>1670</v>
      </c>
      <c r="B764" t="s">
        <v>1671</v>
      </c>
      <c r="C764" t="str">
        <f>IFERROR(VLOOKUP(Table1[[#This Row],[Ticker]],[1]!Table2[[Symbol]:[Industry]],2,FALSE),"-")</f>
        <v>Capital Goods</v>
      </c>
      <c r="D764" t="s">
        <v>1464</v>
      </c>
      <c r="E764">
        <v>4916.3539821900004</v>
      </c>
      <c r="F764">
        <v>759.9</v>
      </c>
      <c r="G764">
        <v>-3.84245168769678</v>
      </c>
      <c r="H764">
        <v>-13.4722282551527</v>
      </c>
      <c r="I764">
        <v>-19.083441903366101</v>
      </c>
      <c r="J764">
        <v>1.24236861580171</v>
      </c>
      <c r="K764">
        <v>772.89147643203603</v>
      </c>
      <c r="L764">
        <v>760.398119444739</v>
      </c>
      <c r="M764">
        <v>42.211311805724698</v>
      </c>
      <c r="N764">
        <v>0.88066347871330397</v>
      </c>
      <c r="O764">
        <v>43.3083300434267</v>
      </c>
      <c r="P764">
        <v>24.4921363040629</v>
      </c>
      <c r="Q764">
        <v>0.101704847164757</v>
      </c>
    </row>
    <row r="765" spans="1:17" hidden="1" x14ac:dyDescent="0.3">
      <c r="A765" t="s">
        <v>1672</v>
      </c>
      <c r="B765" t="s">
        <v>1673</v>
      </c>
      <c r="C765" t="str">
        <f>IFERROR(VLOOKUP(Table1[[#This Row],[Ticker]],[1]!Table2[[Symbol]:[Industry]],2,FALSE),"-")</f>
        <v>-</v>
      </c>
      <c r="D765" t="s">
        <v>588</v>
      </c>
      <c r="E765">
        <v>4832.3065699799999</v>
      </c>
      <c r="F765">
        <v>696.1</v>
      </c>
      <c r="G765">
        <v>40.932530002914199</v>
      </c>
      <c r="H765">
        <v>18.086738325150399</v>
      </c>
      <c r="I765">
        <v>53.183060612098998</v>
      </c>
      <c r="J765">
        <v>3.0785775696664199</v>
      </c>
      <c r="K765">
        <v>558.20299999999997</v>
      </c>
      <c r="M765">
        <v>65.937713213299801</v>
      </c>
      <c r="O765">
        <v>8.8708518890963894</v>
      </c>
      <c r="P765">
        <v>87.425955842757105</v>
      </c>
    </row>
    <row r="766" spans="1:17" hidden="1" x14ac:dyDescent="0.3">
      <c r="A766" t="s">
        <v>1674</v>
      </c>
      <c r="B766" t="s">
        <v>1675</v>
      </c>
      <c r="C766" t="str">
        <f>IFERROR(VLOOKUP(Table1[[#This Row],[Ticker]],[1]!Table2[[Symbol]:[Industry]],2,FALSE),"-")</f>
        <v>-</v>
      </c>
      <c r="D766" t="s">
        <v>133</v>
      </c>
      <c r="E766">
        <v>4820.7858779999997</v>
      </c>
      <c r="F766">
        <v>6320.85</v>
      </c>
      <c r="G766">
        <v>352.91996698804701</v>
      </c>
      <c r="H766">
        <v>4.4511049721156297</v>
      </c>
      <c r="I766">
        <v>52.036006096243597</v>
      </c>
      <c r="J766">
        <v>-4.4515155522248703E-2</v>
      </c>
      <c r="K766">
        <v>5929.7416070257796</v>
      </c>
      <c r="L766">
        <v>4425.5145974376501</v>
      </c>
      <c r="M766">
        <v>48.631904684315302</v>
      </c>
      <c r="N766">
        <v>1.0560672523008401</v>
      </c>
      <c r="O766">
        <v>11.5672733888638</v>
      </c>
      <c r="P766">
        <v>441.79488278403898</v>
      </c>
      <c r="Q766">
        <v>0.31352369633470201</v>
      </c>
    </row>
    <row r="767" spans="1:17" hidden="1" x14ac:dyDescent="0.3">
      <c r="A767" t="s">
        <v>1676</v>
      </c>
      <c r="B767" t="s">
        <v>1677</v>
      </c>
      <c r="C767" t="str">
        <f>IFERROR(VLOOKUP(Table1[[#This Row],[Ticker]],[1]!Table2[[Symbol]:[Industry]],2,FALSE),"-")</f>
        <v>-</v>
      </c>
      <c r="D767" t="s">
        <v>1678</v>
      </c>
      <c r="E767">
        <v>4818.8156403479998</v>
      </c>
      <c r="F767">
        <v>37.880000000000003</v>
      </c>
      <c r="G767">
        <v>-24.564635848339101</v>
      </c>
      <c r="H767">
        <v>-2.0011792655940801</v>
      </c>
      <c r="I767">
        <v>-9.6822693864666292</v>
      </c>
      <c r="J767">
        <v>-0.12407380188273</v>
      </c>
      <c r="K767">
        <v>35.674143075369599</v>
      </c>
      <c r="L767">
        <v>33.435071391023698</v>
      </c>
      <c r="M767">
        <v>59.941971909006803</v>
      </c>
      <c r="N767">
        <v>1.8371597043110199</v>
      </c>
      <c r="O767">
        <v>26.055966209081301</v>
      </c>
      <c r="P767">
        <v>38.754578754578702</v>
      </c>
      <c r="Q767">
        <v>0.111768649610056</v>
      </c>
    </row>
    <row r="768" spans="1:17" hidden="1" x14ac:dyDescent="0.3">
      <c r="A768" t="s">
        <v>1679</v>
      </c>
      <c r="B768" t="s">
        <v>1680</v>
      </c>
      <c r="C768" t="str">
        <f>IFERROR(VLOOKUP(Table1[[#This Row],[Ticker]],[1]!Table2[[Symbol]:[Industry]],2,FALSE),"-")</f>
        <v>-</v>
      </c>
      <c r="D768" t="s">
        <v>95</v>
      </c>
      <c r="E768">
        <v>4807.2043369800003</v>
      </c>
      <c r="F768">
        <v>1751.95</v>
      </c>
      <c r="G768">
        <v>25.006620469920101</v>
      </c>
      <c r="H768">
        <v>-0.86361920526448899</v>
      </c>
      <c r="I768">
        <v>17.853899998989998</v>
      </c>
      <c r="J768">
        <v>-1.3521348751245199</v>
      </c>
      <c r="K768">
        <v>1646.2421291258199</v>
      </c>
      <c r="L768">
        <v>1393.6173191765499</v>
      </c>
      <c r="M768">
        <v>51.519671850824103</v>
      </c>
      <c r="N768">
        <v>0.82606282257699504</v>
      </c>
      <c r="O768">
        <v>12.2891635035246</v>
      </c>
      <c r="P768">
        <v>64.032582744253503</v>
      </c>
      <c r="Q768">
        <v>0.13038403091062201</v>
      </c>
    </row>
    <row r="769" spans="1:17" hidden="1" x14ac:dyDescent="0.3">
      <c r="A769" t="s">
        <v>1681</v>
      </c>
      <c r="B769" t="s">
        <v>1682</v>
      </c>
      <c r="C769" t="str">
        <f>IFERROR(VLOOKUP(Table1[[#This Row],[Ticker]],[1]!Table2[[Symbol]:[Industry]],2,FALSE),"-")</f>
        <v>-</v>
      </c>
      <c r="D769" t="s">
        <v>46</v>
      </c>
      <c r="E769">
        <v>4777.3153262099904</v>
      </c>
      <c r="F769">
        <v>860.3</v>
      </c>
      <c r="G769">
        <v>183.241916050475</v>
      </c>
      <c r="H769">
        <v>27.687315393012799</v>
      </c>
      <c r="I769">
        <v>35.368684212288898</v>
      </c>
      <c r="J769">
        <v>10.0112366412945</v>
      </c>
      <c r="K769">
        <v>682.20259909573497</v>
      </c>
      <c r="L769">
        <v>506.35396161399899</v>
      </c>
      <c r="M769">
        <v>72.248389068515294</v>
      </c>
      <c r="N769">
        <v>1.64843439579789</v>
      </c>
      <c r="O769">
        <v>4.8238986400092898</v>
      </c>
      <c r="P769">
        <v>249.00608519269699</v>
      </c>
    </row>
    <row r="770" spans="1:17" x14ac:dyDescent="0.3">
      <c r="A770" t="s">
        <v>1683</v>
      </c>
      <c r="B770" t="s">
        <v>1684</v>
      </c>
      <c r="C770" t="str">
        <f>IFERROR(VLOOKUP(Table1[[#This Row],[Ticker]],[1]!Table2[[Symbol]:[Industry]],2,FALSE),"-")</f>
        <v>Capital Goods</v>
      </c>
      <c r="D770" t="s">
        <v>92</v>
      </c>
      <c r="E770">
        <v>4763.4674505399998</v>
      </c>
      <c r="F770">
        <v>1221.4000000000001</v>
      </c>
      <c r="G770">
        <v>69.986236876788297</v>
      </c>
      <c r="H770">
        <v>-16.666998900841101</v>
      </c>
      <c r="I770">
        <v>46.242707675210603</v>
      </c>
      <c r="J770">
        <v>0.36416690958514297</v>
      </c>
      <c r="K770">
        <v>1227.0549978761501</v>
      </c>
      <c r="L770">
        <v>933.84265236708802</v>
      </c>
      <c r="M770">
        <v>34.951140928744799</v>
      </c>
      <c r="N770">
        <v>6.2002941502400301E-2</v>
      </c>
      <c r="O770">
        <v>30.3995415097429</v>
      </c>
      <c r="P770">
        <v>100.229508196721</v>
      </c>
      <c r="Q770">
        <v>7.9556640869249004E-2</v>
      </c>
    </row>
    <row r="771" spans="1:17" hidden="1" x14ac:dyDescent="0.3">
      <c r="A771" t="s">
        <v>1685</v>
      </c>
      <c r="B771" t="s">
        <v>1686</v>
      </c>
      <c r="C771" t="str">
        <f>IFERROR(VLOOKUP(Table1[[#This Row],[Ticker]],[1]!Table2[[Symbol]:[Industry]],2,FALSE),"-")</f>
        <v>-</v>
      </c>
      <c r="D771" t="s">
        <v>1481</v>
      </c>
      <c r="E771">
        <v>4740.7024631849999</v>
      </c>
      <c r="F771">
        <v>397.15</v>
      </c>
      <c r="G771">
        <v>-15.2550459805676</v>
      </c>
      <c r="H771">
        <v>4.6892375251276102</v>
      </c>
      <c r="I771">
        <v>0.81532533403067298</v>
      </c>
      <c r="J771">
        <v>8.7047963210982005</v>
      </c>
      <c r="K771">
        <v>361.94960702083699</v>
      </c>
      <c r="L771">
        <v>352.43861223149599</v>
      </c>
      <c r="M771">
        <v>70.060704790166696</v>
      </c>
      <c r="N771">
        <v>1.1363141230589699</v>
      </c>
      <c r="O771">
        <v>5.7534936422006799</v>
      </c>
      <c r="P771">
        <v>39.228746713409201</v>
      </c>
      <c r="Q771">
        <v>7.1011231757067E-2</v>
      </c>
    </row>
    <row r="772" spans="1:17" x14ac:dyDescent="0.3">
      <c r="A772" t="s">
        <v>1687</v>
      </c>
      <c r="B772" t="s">
        <v>1688</v>
      </c>
      <c r="C772" t="str">
        <f>IFERROR(VLOOKUP(Table1[[#This Row],[Ticker]],[1]!Table2[[Symbol]:[Industry]],2,FALSE),"-")</f>
        <v>Healthcare</v>
      </c>
      <c r="D772" t="s">
        <v>54</v>
      </c>
      <c r="E772">
        <v>4735.5718500000003</v>
      </c>
      <c r="F772">
        <v>515.1</v>
      </c>
      <c r="G772">
        <v>-34.410436278669799</v>
      </c>
      <c r="H772">
        <v>-6.7394426664448197</v>
      </c>
      <c r="I772">
        <v>-15.125846614190401</v>
      </c>
      <c r="J772">
        <v>4.1135842383583601</v>
      </c>
      <c r="K772">
        <v>513.93790350382699</v>
      </c>
      <c r="L772">
        <v>503.00773030603699</v>
      </c>
      <c r="M772">
        <v>52.212616442594303</v>
      </c>
      <c r="N772">
        <v>0.863330865640907</v>
      </c>
      <c r="O772">
        <v>21.335662978062501</v>
      </c>
      <c r="P772">
        <v>19.4988980396705</v>
      </c>
      <c r="Q772">
        <v>-5.8005420730852998E-2</v>
      </c>
    </row>
    <row r="773" spans="1:17" hidden="1" x14ac:dyDescent="0.3">
      <c r="A773" t="s">
        <v>1689</v>
      </c>
      <c r="B773" t="s">
        <v>1690</v>
      </c>
      <c r="C773" t="str">
        <f>IFERROR(VLOOKUP(Table1[[#This Row],[Ticker]],[1]!Table2[[Symbol]:[Industry]],2,FALSE),"-")</f>
        <v>-</v>
      </c>
      <c r="D773" t="s">
        <v>159</v>
      </c>
      <c r="E773">
        <v>4684.2614491679997</v>
      </c>
      <c r="F773">
        <v>59.04</v>
      </c>
      <c r="G773">
        <v>65.173584267528994</v>
      </c>
      <c r="H773">
        <v>6.5558365128161</v>
      </c>
      <c r="I773">
        <v>-25.273015505670699</v>
      </c>
      <c r="J773">
        <v>8.4487619588521401</v>
      </c>
      <c r="K773">
        <v>56.007801713676898</v>
      </c>
      <c r="L773">
        <v>54.771893095340701</v>
      </c>
      <c r="M773">
        <v>65.012534643752701</v>
      </c>
      <c r="N773">
        <v>1.3141194080965</v>
      </c>
      <c r="O773">
        <v>31.266937669376599</v>
      </c>
      <c r="P773">
        <v>96.734421859380106</v>
      </c>
      <c r="Q773">
        <v>-2.6565353685214E-2</v>
      </c>
    </row>
    <row r="774" spans="1:17" x14ac:dyDescent="0.3">
      <c r="A774" t="s">
        <v>1691</v>
      </c>
      <c r="B774" t="s">
        <v>1692</v>
      </c>
      <c r="C774" t="str">
        <f>IFERROR(VLOOKUP(Table1[[#This Row],[Ticker]],[1]!Table2[[Symbol]:[Industry]],2,FALSE),"-")</f>
        <v>Consumer Durables</v>
      </c>
      <c r="D774" t="s">
        <v>927</v>
      </c>
      <c r="E774">
        <v>4660.3080657</v>
      </c>
      <c r="F774">
        <v>376.6</v>
      </c>
      <c r="G774">
        <v>106.925089488842</v>
      </c>
      <c r="H774">
        <v>9.5108848690059293</v>
      </c>
      <c r="I774">
        <v>55.028310145456501</v>
      </c>
      <c r="J774">
        <v>2.93985008019003</v>
      </c>
      <c r="K774">
        <v>320.267553701336</v>
      </c>
      <c r="L774">
        <v>261.50771302524703</v>
      </c>
      <c r="M774">
        <v>64.905478121553102</v>
      </c>
      <c r="N774">
        <v>2.2233714109691798</v>
      </c>
      <c r="O774">
        <v>3.9962825278810201</v>
      </c>
      <c r="P774">
        <v>153.00638226402401</v>
      </c>
      <c r="Q774">
        <v>7.6113481345773004E-2</v>
      </c>
    </row>
    <row r="775" spans="1:17" x14ac:dyDescent="0.3">
      <c r="A775" t="s">
        <v>1693</v>
      </c>
      <c r="B775" t="s">
        <v>1694</v>
      </c>
      <c r="C775" t="str">
        <f>IFERROR(VLOOKUP(Table1[[#This Row],[Ticker]],[1]!Table2[[Symbol]:[Industry]],2,FALSE),"-")</f>
        <v>Capital Goods</v>
      </c>
      <c r="D775" t="s">
        <v>1695</v>
      </c>
      <c r="E775">
        <v>4651.7722780080003</v>
      </c>
      <c r="F775">
        <v>68.819999999999993</v>
      </c>
      <c r="G775">
        <v>13.7979763668929</v>
      </c>
      <c r="H775">
        <v>-5.7403065455773996</v>
      </c>
      <c r="I775">
        <v>-7.6735321058711996</v>
      </c>
      <c r="J775">
        <v>-0.39368479369846299</v>
      </c>
      <c r="K775">
        <v>70.493337307642904</v>
      </c>
      <c r="L775">
        <v>63.509360080785697</v>
      </c>
      <c r="M775">
        <v>45.261250933837303</v>
      </c>
      <c r="N775">
        <v>0.69316318543129096</v>
      </c>
      <c r="O775">
        <v>22.333623946527101</v>
      </c>
      <c r="P775">
        <v>57.844036697247603</v>
      </c>
      <c r="Q775">
        <v>7.7395495486560995E-2</v>
      </c>
    </row>
    <row r="776" spans="1:17" hidden="1" x14ac:dyDescent="0.3">
      <c r="A776" t="s">
        <v>1696</v>
      </c>
      <c r="B776" t="s">
        <v>1697</v>
      </c>
      <c r="C776" t="str">
        <f>IFERROR(VLOOKUP(Table1[[#This Row],[Ticker]],[1]!Table2[[Symbol]:[Industry]],2,FALSE),"-")</f>
        <v>-</v>
      </c>
      <c r="D776" t="s">
        <v>304</v>
      </c>
      <c r="E776">
        <v>4650.6557119400004</v>
      </c>
      <c r="F776">
        <v>246.05</v>
      </c>
      <c r="G776">
        <v>144.40773675857</v>
      </c>
      <c r="H776">
        <v>-14.279583934854699</v>
      </c>
      <c r="I776">
        <v>141.27053539505499</v>
      </c>
      <c r="J776">
        <v>8.9875411609439307E-2</v>
      </c>
      <c r="K776">
        <v>242.53775478038699</v>
      </c>
      <c r="L776">
        <v>162.66263805344201</v>
      </c>
      <c r="M776">
        <v>38.818364443529603</v>
      </c>
      <c r="N776">
        <v>0.27930428735542401</v>
      </c>
      <c r="O776">
        <v>32.818532818532802</v>
      </c>
      <c r="P776">
        <v>219.54545454545399</v>
      </c>
      <c r="Q776">
        <v>0.135206546366751</v>
      </c>
    </row>
    <row r="777" spans="1:17" x14ac:dyDescent="0.3">
      <c r="A777" t="s">
        <v>1698</v>
      </c>
      <c r="B777" t="s">
        <v>1699</v>
      </c>
      <c r="C777" t="str">
        <f>IFERROR(VLOOKUP(Table1[[#This Row],[Ticker]],[1]!Table2[[Symbol]:[Industry]],2,FALSE),"-")</f>
        <v>Fast Moving Consumer Goods</v>
      </c>
      <c r="D777" t="s">
        <v>248</v>
      </c>
      <c r="E777">
        <v>4635.0334981599999</v>
      </c>
      <c r="F777">
        <v>240.4</v>
      </c>
      <c r="G777">
        <v>3.22276887001065</v>
      </c>
      <c r="H777">
        <v>-1.2509471933751599</v>
      </c>
      <c r="I777">
        <v>-14.1437474514765</v>
      </c>
      <c r="J777">
        <v>-2.5524198184743701</v>
      </c>
      <c r="K777">
        <v>243.49098010822499</v>
      </c>
      <c r="L777">
        <v>227.62025857478801</v>
      </c>
      <c r="M777">
        <v>46.224177311772202</v>
      </c>
      <c r="N777">
        <v>0.75796891847591696</v>
      </c>
      <c r="O777">
        <v>21.214642262895101</v>
      </c>
      <c r="P777">
        <v>40.502630040911697</v>
      </c>
      <c r="Q777">
        <v>0.17118952027724799</v>
      </c>
    </row>
    <row r="778" spans="1:17" hidden="1" x14ac:dyDescent="0.3">
      <c r="A778" t="s">
        <v>1700</v>
      </c>
      <c r="B778" t="s">
        <v>1701</v>
      </c>
      <c r="C778" t="str">
        <f>IFERROR(VLOOKUP(Table1[[#This Row],[Ticker]],[1]!Table2[[Symbol]:[Industry]],2,FALSE),"-")</f>
        <v>-</v>
      </c>
      <c r="D778" t="s">
        <v>297</v>
      </c>
      <c r="E778">
        <v>4632.8449781250001</v>
      </c>
      <c r="F778">
        <v>2634.45</v>
      </c>
      <c r="G778">
        <v>105.684907758566</v>
      </c>
      <c r="H778">
        <v>9.86638996490918</v>
      </c>
      <c r="I778">
        <v>49.814889624767702</v>
      </c>
      <c r="J778">
        <v>4.6717004493168197</v>
      </c>
      <c r="K778">
        <v>2320.2384962147298</v>
      </c>
      <c r="L778">
        <v>1775.0883662415699</v>
      </c>
      <c r="M778">
        <v>60.044626667258299</v>
      </c>
      <c r="N778">
        <v>0.60525703082531201</v>
      </c>
      <c r="O778">
        <v>3.6724933097990098</v>
      </c>
      <c r="P778">
        <v>165.77049180327799</v>
      </c>
      <c r="Q778">
        <v>7.2680207079556997E-2</v>
      </c>
    </row>
    <row r="779" spans="1:17" hidden="1" x14ac:dyDescent="0.3">
      <c r="A779" t="s">
        <v>1702</v>
      </c>
      <c r="B779" t="s">
        <v>1703</v>
      </c>
      <c r="C779" t="str">
        <f>IFERROR(VLOOKUP(Table1[[#This Row],[Ticker]],[1]!Table2[[Symbol]:[Industry]],2,FALSE),"-")</f>
        <v>-</v>
      </c>
      <c r="D779" t="s">
        <v>193</v>
      </c>
      <c r="E779">
        <v>4631.9666090299997</v>
      </c>
      <c r="F779">
        <v>424.4</v>
      </c>
      <c r="G779">
        <v>97.5187697743645</v>
      </c>
      <c r="H779">
        <v>1.8493190187316899</v>
      </c>
      <c r="I779">
        <v>28.755604404865</v>
      </c>
      <c r="J779">
        <v>-0.36891579718177597</v>
      </c>
      <c r="K779">
        <v>364.20229456067602</v>
      </c>
      <c r="L779">
        <v>302.11351038997401</v>
      </c>
      <c r="M779">
        <v>70.243653244691103</v>
      </c>
      <c r="N779">
        <v>1.8464339428729799</v>
      </c>
      <c r="O779">
        <v>3.9114043355325201</v>
      </c>
      <c r="P779">
        <v>163.03831979337801</v>
      </c>
      <c r="Q779">
        <v>0.155199901134952</v>
      </c>
    </row>
    <row r="780" spans="1:17" x14ac:dyDescent="0.3">
      <c r="A780" t="s">
        <v>1704</v>
      </c>
      <c r="B780" t="s">
        <v>1705</v>
      </c>
      <c r="C780" t="str">
        <f>IFERROR(VLOOKUP(Table1[[#This Row],[Ticker]],[1]!Table2[[Symbol]:[Industry]],2,FALSE),"-")</f>
        <v>Healthcare</v>
      </c>
      <c r="D780" t="s">
        <v>533</v>
      </c>
      <c r="E780">
        <v>4630.075825375</v>
      </c>
      <c r="F780">
        <v>414.05</v>
      </c>
      <c r="G780">
        <v>1.7332085333534999</v>
      </c>
      <c r="H780">
        <v>6.4457876150390403</v>
      </c>
      <c r="I780">
        <v>-3.4062899786700198</v>
      </c>
      <c r="J780">
        <v>1.1775640387717401</v>
      </c>
      <c r="K780">
        <v>392.60711973466198</v>
      </c>
      <c r="L780">
        <v>367.71214533095599</v>
      </c>
      <c r="M780">
        <v>52.822870156781697</v>
      </c>
      <c r="N780">
        <v>1.81580608608844</v>
      </c>
      <c r="O780">
        <v>6.7383166284265199</v>
      </c>
      <c r="P780">
        <v>42.236344898660199</v>
      </c>
      <c r="Q780">
        <v>-3.0348212097699001E-2</v>
      </c>
    </row>
    <row r="781" spans="1:17" x14ac:dyDescent="0.3">
      <c r="A781" t="s">
        <v>1706</v>
      </c>
      <c r="B781" t="s">
        <v>1707</v>
      </c>
      <c r="C781" t="str">
        <f>IFERROR(VLOOKUP(Table1[[#This Row],[Ticker]],[1]!Table2[[Symbol]:[Industry]],2,FALSE),"-")</f>
        <v>Services</v>
      </c>
      <c r="D781" t="s">
        <v>393</v>
      </c>
      <c r="E781">
        <v>4619.6485634250002</v>
      </c>
      <c r="F781">
        <v>528.15</v>
      </c>
      <c r="G781">
        <v>-48.246972363548302</v>
      </c>
      <c r="H781">
        <v>-11.0574733462841</v>
      </c>
      <c r="I781">
        <v>-29.932791643500799</v>
      </c>
      <c r="J781">
        <v>-6.7424935468657203</v>
      </c>
      <c r="K781">
        <v>566.04379105989597</v>
      </c>
      <c r="L781">
        <v>602.71332822986801</v>
      </c>
      <c r="M781">
        <v>27.497271507986898</v>
      </c>
      <c r="N781">
        <v>1.2459149635123501</v>
      </c>
      <c r="O781">
        <v>51.282779513395802</v>
      </c>
      <c r="P781">
        <v>3.3056234718826301</v>
      </c>
      <c r="Q781">
        <v>3.9422619070471003E-2</v>
      </c>
    </row>
    <row r="782" spans="1:17" x14ac:dyDescent="0.3">
      <c r="A782" t="s">
        <v>1708</v>
      </c>
      <c r="B782" t="s">
        <v>1709</v>
      </c>
      <c r="C782" t="str">
        <f>IFERROR(VLOOKUP(Table1[[#This Row],[Ticker]],[1]!Table2[[Symbol]:[Industry]],2,FALSE),"-")</f>
        <v>Diversified</v>
      </c>
      <c r="D782" t="s">
        <v>116</v>
      </c>
      <c r="E782">
        <v>4601.71349586</v>
      </c>
      <c r="F782">
        <v>269.10000000000002</v>
      </c>
      <c r="G782">
        <v>54.626747825452597</v>
      </c>
      <c r="H782">
        <v>-5.9894226722025401</v>
      </c>
      <c r="I782">
        <v>-10.0897150049493</v>
      </c>
      <c r="J782">
        <v>-2.8884167722305301</v>
      </c>
      <c r="K782">
        <v>276.98051964629502</v>
      </c>
      <c r="L782">
        <v>242.370929885762</v>
      </c>
      <c r="M782">
        <v>40.217233726597598</v>
      </c>
      <c r="N782">
        <v>0.57280345125776699</v>
      </c>
      <c r="O782">
        <v>19.0821256038647</v>
      </c>
      <c r="P782">
        <v>107.959814528593</v>
      </c>
      <c r="Q782">
        <v>7.2352734612514999E-2</v>
      </c>
    </row>
    <row r="783" spans="1:17" hidden="1" x14ac:dyDescent="0.3">
      <c r="A783" t="s">
        <v>1710</v>
      </c>
      <c r="B783" t="s">
        <v>1711</v>
      </c>
      <c r="C783" t="str">
        <f>IFERROR(VLOOKUP(Table1[[#This Row],[Ticker]],[1]!Table2[[Symbol]:[Industry]],2,FALSE),"-")</f>
        <v>-</v>
      </c>
      <c r="D783" t="s">
        <v>1481</v>
      </c>
      <c r="E783">
        <v>4600.9807096499999</v>
      </c>
      <c r="F783">
        <v>8701.1</v>
      </c>
      <c r="G783">
        <v>6.6117339340118901</v>
      </c>
      <c r="H783">
        <v>8.1528110606769193</v>
      </c>
      <c r="I783">
        <v>9.2546519962381009</v>
      </c>
      <c r="J783">
        <v>-1.9256606880839799</v>
      </c>
      <c r="K783">
        <v>8062.7696491658198</v>
      </c>
      <c r="L783">
        <v>7280.2961608512096</v>
      </c>
      <c r="M783">
        <v>56.8272985266197</v>
      </c>
      <c r="N783">
        <v>1.1103145903738001</v>
      </c>
      <c r="O783">
        <v>4.5729850248819002</v>
      </c>
      <c r="P783">
        <v>49.759468507155702</v>
      </c>
      <c r="Q783">
        <v>4.6343582062509997E-3</v>
      </c>
    </row>
    <row r="784" spans="1:17" hidden="1" x14ac:dyDescent="0.3">
      <c r="A784" t="s">
        <v>1712</v>
      </c>
      <c r="B784" t="s">
        <v>1713</v>
      </c>
      <c r="C784" t="str">
        <f>IFERROR(VLOOKUP(Table1[[#This Row],[Ticker]],[1]!Table2[[Symbol]:[Industry]],2,FALSE),"-")</f>
        <v>-</v>
      </c>
      <c r="E784">
        <v>4597.8388627220002</v>
      </c>
      <c r="F784">
        <v>85.82</v>
      </c>
      <c r="G784">
        <v>12961.9882866236</v>
      </c>
      <c r="H784">
        <v>51.5256778588206</v>
      </c>
      <c r="I784">
        <v>537.20734405260998</v>
      </c>
      <c r="J784">
        <v>11.789876381146501</v>
      </c>
      <c r="K784">
        <v>60.9254432700343</v>
      </c>
      <c r="L784">
        <v>32.976659809938702</v>
      </c>
      <c r="M784">
        <v>84.919863648141103</v>
      </c>
      <c r="N784">
        <v>2.97682803645188</v>
      </c>
      <c r="O784">
        <v>4.0783034257748803</v>
      </c>
      <c r="P784">
        <v>13640.411449015999</v>
      </c>
      <c r="Q784">
        <v>0.36114402613855401</v>
      </c>
    </row>
    <row r="785" spans="1:17" hidden="1" x14ac:dyDescent="0.3">
      <c r="A785" t="s">
        <v>1714</v>
      </c>
      <c r="B785" t="s">
        <v>1715</v>
      </c>
      <c r="C785" t="str">
        <f>IFERROR(VLOOKUP(Table1[[#This Row],[Ticker]],[1]!Table2[[Symbol]:[Industry]],2,FALSE),"-")</f>
        <v>-</v>
      </c>
      <c r="D785" t="s">
        <v>204</v>
      </c>
      <c r="E785">
        <v>4592.2109605799997</v>
      </c>
      <c r="F785">
        <v>598.6</v>
      </c>
      <c r="G785">
        <v>8.2864800276096204</v>
      </c>
      <c r="H785">
        <v>-9.90529194636472</v>
      </c>
      <c r="I785">
        <v>4.6031490942473097</v>
      </c>
      <c r="J785">
        <v>-3.61520151146749</v>
      </c>
      <c r="K785">
        <v>605.63649035154594</v>
      </c>
      <c r="L785">
        <v>547.46676970861199</v>
      </c>
      <c r="M785">
        <v>32.9745074639564</v>
      </c>
      <c r="N785">
        <v>0.65169773946938803</v>
      </c>
      <c r="O785">
        <v>17.440694954894699</v>
      </c>
      <c r="P785">
        <v>49.183800623052903</v>
      </c>
      <c r="Q785">
        <v>0.13178320447640501</v>
      </c>
    </row>
    <row r="786" spans="1:17" hidden="1" x14ac:dyDescent="0.3">
      <c r="A786" t="s">
        <v>1716</v>
      </c>
      <c r="B786" t="s">
        <v>1717</v>
      </c>
      <c r="C786" t="str">
        <f>IFERROR(VLOOKUP(Table1[[#This Row],[Ticker]],[1]!Table2[[Symbol]:[Industry]],2,FALSE),"-")</f>
        <v>-</v>
      </c>
      <c r="D786" t="s">
        <v>270</v>
      </c>
      <c r="E786">
        <v>4591.5043079999996</v>
      </c>
      <c r="F786">
        <v>470.1</v>
      </c>
      <c r="G786">
        <v>4.2949450095061303</v>
      </c>
      <c r="H786">
        <v>-1.4039676433221</v>
      </c>
      <c r="I786">
        <v>23.0463632692434</v>
      </c>
      <c r="J786">
        <v>-6.5992335755957399</v>
      </c>
      <c r="K786">
        <v>452.326067197989</v>
      </c>
      <c r="L786">
        <v>382.44053128024302</v>
      </c>
      <c r="M786">
        <v>41.437399598445801</v>
      </c>
      <c r="N786">
        <v>1.2401639977266701</v>
      </c>
      <c r="O786">
        <v>15.5073388640714</v>
      </c>
      <c r="P786">
        <v>70.449601160260997</v>
      </c>
      <c r="Q786">
        <v>0.14970701325768401</v>
      </c>
    </row>
    <row r="787" spans="1:17" x14ac:dyDescent="0.3">
      <c r="A787" t="s">
        <v>1718</v>
      </c>
      <c r="B787" t="s">
        <v>1719</v>
      </c>
      <c r="C787" t="str">
        <f>IFERROR(VLOOKUP(Table1[[#This Row],[Ticker]],[1]!Table2[[Symbol]:[Industry]],2,FALSE),"-")</f>
        <v>Automobile and Auto Components</v>
      </c>
      <c r="D787" t="s">
        <v>204</v>
      </c>
      <c r="E787">
        <v>4586.9656328370002</v>
      </c>
      <c r="F787">
        <v>180.39</v>
      </c>
      <c r="G787">
        <v>-9.25634622289029</v>
      </c>
      <c r="H787">
        <v>-18.076793587946799</v>
      </c>
      <c r="I787">
        <v>4.7767102303068096</v>
      </c>
      <c r="J787">
        <v>-7.14479332960327</v>
      </c>
      <c r="K787">
        <v>195.31335185639901</v>
      </c>
      <c r="L787">
        <v>171.37274089469099</v>
      </c>
      <c r="M787">
        <v>22.928642972978999</v>
      </c>
      <c r="N787">
        <v>0.67404786395918004</v>
      </c>
      <c r="O787">
        <v>25.1178003215255</v>
      </c>
      <c r="P787">
        <v>43.1098770329234</v>
      </c>
      <c r="Q787">
        <v>4.5144603962435997E-2</v>
      </c>
    </row>
    <row r="788" spans="1:17" hidden="1" x14ac:dyDescent="0.3">
      <c r="A788" t="s">
        <v>1720</v>
      </c>
      <c r="B788" t="s">
        <v>1721</v>
      </c>
      <c r="C788" t="str">
        <f>IFERROR(VLOOKUP(Table1[[#This Row],[Ticker]],[1]!Table2[[Symbol]:[Industry]],2,FALSE),"-")</f>
        <v>-</v>
      </c>
      <c r="D788" t="s">
        <v>136</v>
      </c>
      <c r="E788">
        <v>4584.0827099239996</v>
      </c>
      <c r="F788">
        <v>47.21</v>
      </c>
      <c r="G788">
        <v>35.916043008651002</v>
      </c>
      <c r="H788">
        <v>1.23511121704305</v>
      </c>
      <c r="I788">
        <v>-36.270847505503497</v>
      </c>
      <c r="J788">
        <v>-4.6497377149899899</v>
      </c>
      <c r="K788">
        <v>48.100166425167998</v>
      </c>
      <c r="L788">
        <v>46.1371550082726</v>
      </c>
      <c r="M788">
        <v>43.901233823939698</v>
      </c>
      <c r="N788">
        <v>2.75735918065882</v>
      </c>
      <c r="O788">
        <v>38.5299724634611</v>
      </c>
      <c r="P788">
        <v>80.535372848948299</v>
      </c>
      <c r="Q788">
        <v>7.0104640480396996E-2</v>
      </c>
    </row>
    <row r="789" spans="1:17" x14ac:dyDescent="0.3">
      <c r="A789" t="s">
        <v>1722</v>
      </c>
      <c r="B789" t="s">
        <v>1723</v>
      </c>
      <c r="C789" t="str">
        <f>IFERROR(VLOOKUP(Table1[[#This Row],[Ticker]],[1]!Table2[[Symbol]:[Industry]],2,FALSE),"-")</f>
        <v>Consumer Services</v>
      </c>
      <c r="D789" t="s">
        <v>1433</v>
      </c>
      <c r="E789">
        <v>4582.4388390000004</v>
      </c>
      <c r="F789">
        <v>810</v>
      </c>
      <c r="G789">
        <v>3.81021599573686</v>
      </c>
      <c r="H789">
        <v>-14.2671388293157</v>
      </c>
      <c r="I789">
        <v>-19.936783318505299</v>
      </c>
      <c r="J789">
        <v>-2.9718231635846002</v>
      </c>
      <c r="K789">
        <v>880.32137213842805</v>
      </c>
      <c r="L789">
        <v>854.15796696904397</v>
      </c>
      <c r="M789">
        <v>30.846180279542601</v>
      </c>
      <c r="N789">
        <v>1.9401152386837801</v>
      </c>
      <c r="O789">
        <v>36.530864197530803</v>
      </c>
      <c r="P789">
        <v>34.652148616075102</v>
      </c>
      <c r="Q789">
        <v>0.13624998635054</v>
      </c>
    </row>
    <row r="790" spans="1:17" hidden="1" x14ac:dyDescent="0.3">
      <c r="A790" t="s">
        <v>1724</v>
      </c>
      <c r="B790" t="s">
        <v>1725</v>
      </c>
      <c r="C790" t="str">
        <f>IFERROR(VLOOKUP(Table1[[#This Row],[Ticker]],[1]!Table2[[Symbol]:[Industry]],2,FALSE),"-")</f>
        <v>-</v>
      </c>
      <c r="D790" t="s">
        <v>270</v>
      </c>
      <c r="E790">
        <v>4558.6474486400002</v>
      </c>
      <c r="F790">
        <v>1285.4000000000001</v>
      </c>
      <c r="G790">
        <v>134.87871935599401</v>
      </c>
      <c r="H790">
        <v>1.0707050503625</v>
      </c>
      <c r="I790">
        <v>79.854653088871501</v>
      </c>
      <c r="J790">
        <v>4.4656828353218101</v>
      </c>
      <c r="K790">
        <v>1089.1547451645599</v>
      </c>
      <c r="L790">
        <v>851.84248716209004</v>
      </c>
      <c r="M790">
        <v>76.783589935525796</v>
      </c>
      <c r="N790">
        <v>1.01655152260848</v>
      </c>
      <c r="O790">
        <v>1.1319433639334</v>
      </c>
      <c r="P790">
        <v>168.29471926528899</v>
      </c>
      <c r="Q790">
        <v>0.194261134005039</v>
      </c>
    </row>
    <row r="791" spans="1:17" hidden="1" x14ac:dyDescent="0.3">
      <c r="A791" t="s">
        <v>1726</v>
      </c>
      <c r="B791" t="s">
        <v>1727</v>
      </c>
      <c r="C791" t="str">
        <f>IFERROR(VLOOKUP(Table1[[#This Row],[Ticker]],[1]!Table2[[Symbol]:[Industry]],2,FALSE),"-")</f>
        <v>-</v>
      </c>
      <c r="D791" t="s">
        <v>204</v>
      </c>
      <c r="E791">
        <v>4539.1967579100001</v>
      </c>
      <c r="F791">
        <v>6683.7</v>
      </c>
      <c r="G791">
        <v>36.357060368820299</v>
      </c>
      <c r="H791">
        <v>-6.2609820557354601</v>
      </c>
      <c r="I791">
        <v>-18.4686857638129</v>
      </c>
      <c r="J791">
        <v>-2.9559613680983099</v>
      </c>
      <c r="K791">
        <v>7190.9270188560504</v>
      </c>
      <c r="L791">
        <v>6547.5081259974404</v>
      </c>
      <c r="M791">
        <v>37.355402631975302</v>
      </c>
      <c r="N791">
        <v>0.76317068368815699</v>
      </c>
      <c r="O791">
        <v>35.896284991845803</v>
      </c>
      <c r="P791">
        <v>85.658333333333303</v>
      </c>
      <c r="Q791">
        <v>0.113009403514438</v>
      </c>
    </row>
    <row r="792" spans="1:17" hidden="1" x14ac:dyDescent="0.3">
      <c r="A792" t="s">
        <v>1728</v>
      </c>
      <c r="B792" t="s">
        <v>1729</v>
      </c>
      <c r="C792" t="str">
        <f>IFERROR(VLOOKUP(Table1[[#This Row],[Ticker]],[1]!Table2[[Symbol]:[Industry]],2,FALSE),"-")</f>
        <v>Financial Services</v>
      </c>
      <c r="D792" t="s">
        <v>413</v>
      </c>
      <c r="E792">
        <v>4535.6815233030002</v>
      </c>
      <c r="F792">
        <v>122.01</v>
      </c>
      <c r="G792">
        <v>-37.1232028900166</v>
      </c>
      <c r="H792">
        <v>-6.4175519242525496</v>
      </c>
      <c r="I792">
        <v>-16.5470121872489</v>
      </c>
      <c r="J792">
        <v>-0.87920151146749104</v>
      </c>
      <c r="K792">
        <v>123.954787760749</v>
      </c>
      <c r="M792">
        <v>36.872805254708702</v>
      </c>
      <c r="N792">
        <v>1.52665978668867</v>
      </c>
      <c r="O792">
        <v>25.891320383575099</v>
      </c>
      <c r="P792">
        <v>12.193103448275799</v>
      </c>
    </row>
    <row r="793" spans="1:17" x14ac:dyDescent="0.3">
      <c r="A793" t="s">
        <v>1730</v>
      </c>
      <c r="B793" t="s">
        <v>1731</v>
      </c>
      <c r="C793" t="str">
        <f>IFERROR(VLOOKUP(Table1[[#This Row],[Ticker]],[1]!Table2[[Symbol]:[Industry]],2,FALSE),"-")</f>
        <v>Telecommunication</v>
      </c>
      <c r="D793" t="s">
        <v>964</v>
      </c>
      <c r="E793">
        <v>4533.2596848000003</v>
      </c>
      <c r="F793">
        <v>528</v>
      </c>
      <c r="G793">
        <v>91.348376084917007</v>
      </c>
      <c r="H793">
        <v>26.408369860524701</v>
      </c>
      <c r="I793">
        <v>66.1502073424206</v>
      </c>
      <c r="J793">
        <v>5.6470645155713202</v>
      </c>
      <c r="K793">
        <v>385.51923566487801</v>
      </c>
      <c r="L793">
        <v>317.90178448940497</v>
      </c>
      <c r="M793">
        <v>75.122766074959401</v>
      </c>
      <c r="N793">
        <v>1.68263146039902</v>
      </c>
      <c r="O793">
        <v>0.94696969696970101</v>
      </c>
      <c r="P793">
        <v>144.670991658943</v>
      </c>
      <c r="Q793">
        <v>0.105924518093801</v>
      </c>
    </row>
    <row r="794" spans="1:17" hidden="1" x14ac:dyDescent="0.3">
      <c r="A794" t="s">
        <v>1732</v>
      </c>
      <c r="B794" t="s">
        <v>1733</v>
      </c>
      <c r="C794" t="str">
        <f>IFERROR(VLOOKUP(Table1[[#This Row],[Ticker]],[1]!Table2[[Symbol]:[Industry]],2,FALSE),"-")</f>
        <v>-</v>
      </c>
      <c r="D794" t="s">
        <v>136</v>
      </c>
      <c r="E794">
        <v>4505.9418158999997</v>
      </c>
      <c r="F794">
        <v>430.5</v>
      </c>
      <c r="G794">
        <v>-8.4697693326996806</v>
      </c>
      <c r="K794">
        <v>425.76520424318301</v>
      </c>
      <c r="L794">
        <v>384.46648021701702</v>
      </c>
      <c r="M794">
        <v>38.331602171758398</v>
      </c>
      <c r="N794">
        <v>1</v>
      </c>
      <c r="O794">
        <v>7.2938443670151001</v>
      </c>
      <c r="P794">
        <v>21.062992125984199</v>
      </c>
      <c r="Q794">
        <v>9.3594908740256E-2</v>
      </c>
    </row>
    <row r="795" spans="1:17" x14ac:dyDescent="0.3">
      <c r="A795" t="s">
        <v>1734</v>
      </c>
      <c r="B795" t="s">
        <v>1735</v>
      </c>
      <c r="C795" t="str">
        <f>IFERROR(VLOOKUP(Table1[[#This Row],[Ticker]],[1]!Table2[[Symbol]:[Industry]],2,FALSE),"-")</f>
        <v>Textiles</v>
      </c>
      <c r="D795" t="s">
        <v>605</v>
      </c>
      <c r="E795">
        <v>4498.1235870999999</v>
      </c>
      <c r="F795">
        <v>217.79</v>
      </c>
      <c r="G795">
        <v>64.200346173518696</v>
      </c>
      <c r="H795">
        <v>1.54713850995625</v>
      </c>
      <c r="I795">
        <v>13.551621468812</v>
      </c>
      <c r="J795">
        <v>-1.73635466462064</v>
      </c>
      <c r="K795">
        <v>206.64967890708601</v>
      </c>
      <c r="L795">
        <v>174.55547794676099</v>
      </c>
      <c r="M795">
        <v>47.055276395647098</v>
      </c>
      <c r="N795">
        <v>0.676875083492253</v>
      </c>
      <c r="O795">
        <v>11.667202350888401</v>
      </c>
      <c r="P795">
        <v>93.591111111111104</v>
      </c>
      <c r="Q795">
        <v>8.3723056301729007E-2</v>
      </c>
    </row>
    <row r="796" spans="1:17" hidden="1" x14ac:dyDescent="0.3">
      <c r="A796" t="s">
        <v>1736</v>
      </c>
      <c r="B796" t="s">
        <v>1737</v>
      </c>
      <c r="C796" t="str">
        <f>IFERROR(VLOOKUP(Table1[[#This Row],[Ticker]],[1]!Table2[[Symbol]:[Industry]],2,FALSE),"-")</f>
        <v>-</v>
      </c>
      <c r="D796" t="s">
        <v>95</v>
      </c>
      <c r="E796">
        <v>4495.9355273699903</v>
      </c>
      <c r="F796">
        <v>3586.1</v>
      </c>
      <c r="G796">
        <v>77.257930867088206</v>
      </c>
      <c r="H796">
        <v>4.51512664398751</v>
      </c>
      <c r="I796">
        <v>21.857551324236301</v>
      </c>
      <c r="J796">
        <v>4.2488110031057804</v>
      </c>
      <c r="K796">
        <v>3139.1962976404102</v>
      </c>
      <c r="L796">
        <v>2649.16212376776</v>
      </c>
      <c r="M796">
        <v>71.725483596548997</v>
      </c>
      <c r="N796">
        <v>0.54426009997404001</v>
      </c>
      <c r="O796">
        <v>0.69434761997713101</v>
      </c>
      <c r="P796">
        <v>105.9142717694</v>
      </c>
      <c r="Q796">
        <v>0.22267126800414999</v>
      </c>
    </row>
    <row r="797" spans="1:17" hidden="1" x14ac:dyDescent="0.3">
      <c r="A797" t="s">
        <v>1738</v>
      </c>
      <c r="B797" t="s">
        <v>1739</v>
      </c>
      <c r="C797" t="str">
        <f>IFERROR(VLOOKUP(Table1[[#This Row],[Ticker]],[1]!Table2[[Symbol]:[Industry]],2,FALSE),"-")</f>
        <v>-</v>
      </c>
      <c r="D797" t="s">
        <v>101</v>
      </c>
      <c r="E797">
        <v>4491.6257571599999</v>
      </c>
      <c r="F797">
        <v>426.55</v>
      </c>
      <c r="G797">
        <v>19715.417028424399</v>
      </c>
      <c r="H797">
        <v>47.916461937869698</v>
      </c>
      <c r="I797">
        <v>1462.1179151651399</v>
      </c>
      <c r="J797">
        <v>22.941015012748998</v>
      </c>
      <c r="K797">
        <v>172.51848039811799</v>
      </c>
      <c r="L797">
        <v>57.419609886868301</v>
      </c>
      <c r="M797">
        <v>99.976498669323902</v>
      </c>
      <c r="N797">
        <v>0.48204726465595998</v>
      </c>
      <c r="O797">
        <v>0</v>
      </c>
      <c r="P797">
        <v>21227.5</v>
      </c>
      <c r="Q797">
        <v>0.124333929464823</v>
      </c>
    </row>
    <row r="798" spans="1:17" x14ac:dyDescent="0.3">
      <c r="A798" t="s">
        <v>1740</v>
      </c>
      <c r="B798" t="s">
        <v>1741</v>
      </c>
      <c r="C798" t="str">
        <f>IFERROR(VLOOKUP(Table1[[#This Row],[Ticker]],[1]!Table2[[Symbol]:[Industry]],2,FALSE),"-")</f>
        <v>Consumer Durables</v>
      </c>
      <c r="D798" t="s">
        <v>927</v>
      </c>
      <c r="E798">
        <v>4474.6736435499997</v>
      </c>
      <c r="F798">
        <v>364.9</v>
      </c>
      <c r="G798">
        <v>-16.8258823473011</v>
      </c>
      <c r="H798">
        <v>11.9883647830939</v>
      </c>
      <c r="I798">
        <v>-16.655322077986</v>
      </c>
      <c r="J798">
        <v>0.22017080291924601</v>
      </c>
      <c r="K798">
        <v>331.09714506711498</v>
      </c>
      <c r="L798">
        <v>336.69176728097398</v>
      </c>
      <c r="M798">
        <v>64.799844310375704</v>
      </c>
      <c r="N798">
        <v>2.2155931606266299</v>
      </c>
      <c r="O798">
        <v>23.294053165250698</v>
      </c>
      <c r="P798">
        <v>36.182123530509401</v>
      </c>
      <c r="Q798">
        <v>2.8101000512385999E-2</v>
      </c>
    </row>
    <row r="799" spans="1:17" hidden="1" x14ac:dyDescent="0.3">
      <c r="A799" t="s">
        <v>1742</v>
      </c>
      <c r="B799" t="s">
        <v>1743</v>
      </c>
      <c r="C799" t="str">
        <f>IFERROR(VLOOKUP(Table1[[#This Row],[Ticker]],[1]!Table2[[Symbol]:[Industry]],2,FALSE),"-")</f>
        <v>-</v>
      </c>
      <c r="D799" t="s">
        <v>953</v>
      </c>
      <c r="E799">
        <v>4471.7814195599904</v>
      </c>
      <c r="F799">
        <v>186.6</v>
      </c>
      <c r="G799">
        <v>190.818853564325</v>
      </c>
      <c r="H799">
        <v>-8.7334486691543098</v>
      </c>
      <c r="I799">
        <v>52.755524893694997</v>
      </c>
      <c r="J799">
        <v>-1.9165348448008199</v>
      </c>
      <c r="K799">
        <v>177.61059028396201</v>
      </c>
      <c r="L799">
        <v>131.53919741652899</v>
      </c>
      <c r="N799">
        <v>0.52873914442821701</v>
      </c>
      <c r="O799">
        <v>19.935691318327901</v>
      </c>
      <c r="P799">
        <v>253.49835817125501</v>
      </c>
    </row>
    <row r="800" spans="1:17" hidden="1" x14ac:dyDescent="0.3">
      <c r="A800" t="s">
        <v>1744</v>
      </c>
      <c r="B800" t="s">
        <v>1745</v>
      </c>
      <c r="C800" t="str">
        <f>IFERROR(VLOOKUP(Table1[[#This Row],[Ticker]],[1]!Table2[[Symbol]:[Industry]],2,FALSE),"-")</f>
        <v>-</v>
      </c>
      <c r="D800" t="s">
        <v>393</v>
      </c>
      <c r="E800">
        <v>4467.1996408000005</v>
      </c>
      <c r="F800">
        <v>1164.4000000000001</v>
      </c>
      <c r="G800">
        <v>-43.586820574932702</v>
      </c>
      <c r="H800">
        <v>-4.6855948638165499</v>
      </c>
      <c r="I800">
        <v>-23.768663871632601</v>
      </c>
      <c r="J800">
        <v>-1.7744246050766901</v>
      </c>
      <c r="K800">
        <v>1169.8314022807699</v>
      </c>
      <c r="L800">
        <v>1223.7779962524</v>
      </c>
      <c r="M800">
        <v>40.761231993102797</v>
      </c>
      <c r="N800">
        <v>0.28169872490735098</v>
      </c>
      <c r="O800">
        <v>33.536585365853597</v>
      </c>
      <c r="P800">
        <v>16.690885403617699</v>
      </c>
      <c r="Q800">
        <v>-5.8357189343875002E-2</v>
      </c>
    </row>
    <row r="801" spans="1:17" hidden="1" x14ac:dyDescent="0.3">
      <c r="A801" t="s">
        <v>1746</v>
      </c>
      <c r="B801" t="s">
        <v>1747</v>
      </c>
      <c r="C801" t="str">
        <f>IFERROR(VLOOKUP(Table1[[#This Row],[Ticker]],[1]!Table2[[Symbol]:[Industry]],2,FALSE),"-")</f>
        <v>-</v>
      </c>
      <c r="D801" t="s">
        <v>720</v>
      </c>
      <c r="E801">
        <v>4449.3999170859997</v>
      </c>
      <c r="F801">
        <v>271.58999999999997</v>
      </c>
      <c r="G801">
        <v>1.3336667138207601</v>
      </c>
      <c r="H801">
        <v>-0.32468635777585603</v>
      </c>
      <c r="I801">
        <v>0.92858859458509002</v>
      </c>
      <c r="J801">
        <v>-1.2939142482030599</v>
      </c>
      <c r="K801">
        <v>267.05603759815602</v>
      </c>
      <c r="L801">
        <v>247.41321250865599</v>
      </c>
      <c r="M801">
        <v>58.987597709054498</v>
      </c>
      <c r="N801">
        <v>0.91979035226092398</v>
      </c>
      <c r="O801">
        <v>2.76887956110314</v>
      </c>
      <c r="P801">
        <v>31.1078928312816</v>
      </c>
      <c r="Q801">
        <v>3.7892634135868998E-2</v>
      </c>
    </row>
    <row r="802" spans="1:17" hidden="1" x14ac:dyDescent="0.3">
      <c r="A802" t="s">
        <v>1748</v>
      </c>
      <c r="B802" t="s">
        <v>1749</v>
      </c>
      <c r="C802" t="str">
        <f>IFERROR(VLOOKUP(Table1[[#This Row],[Ticker]],[1]!Table2[[Symbol]:[Industry]],2,FALSE),"-")</f>
        <v>-</v>
      </c>
      <c r="D802" t="s">
        <v>469</v>
      </c>
      <c r="E802">
        <v>4447.1640286450001</v>
      </c>
      <c r="F802">
        <v>974.35</v>
      </c>
      <c r="G802">
        <v>153.23768128198901</v>
      </c>
      <c r="H802">
        <v>25.587236126503001</v>
      </c>
      <c r="I802">
        <v>60.951050623144802</v>
      </c>
      <c r="J802">
        <v>-2.2124818067309602</v>
      </c>
      <c r="K802">
        <v>808.68963603352699</v>
      </c>
      <c r="L802">
        <v>645.78995117229601</v>
      </c>
      <c r="M802">
        <v>62.379033187392501</v>
      </c>
      <c r="N802">
        <v>1.33950795399102</v>
      </c>
      <c r="O802">
        <v>7.66664956124594</v>
      </c>
      <c r="P802">
        <v>198.81162309284599</v>
      </c>
      <c r="Q802">
        <v>0.15037264929951599</v>
      </c>
    </row>
    <row r="803" spans="1:17" x14ac:dyDescent="0.3">
      <c r="A803" t="s">
        <v>1750</v>
      </c>
      <c r="B803" t="s">
        <v>1751</v>
      </c>
      <c r="C803" t="str">
        <f>IFERROR(VLOOKUP(Table1[[#This Row],[Ticker]],[1]!Table2[[Symbol]:[Industry]],2,FALSE),"-")</f>
        <v>Chemicals</v>
      </c>
      <c r="D803" t="s">
        <v>533</v>
      </c>
      <c r="E803">
        <v>4441.6777234499996</v>
      </c>
      <c r="F803">
        <v>387.75</v>
      </c>
      <c r="G803">
        <v>9.1066765709429998</v>
      </c>
      <c r="H803">
        <v>-0.65607342590916995</v>
      </c>
      <c r="I803">
        <v>-8.1908540990136398</v>
      </c>
      <c r="J803">
        <v>3.7154945498310701</v>
      </c>
      <c r="K803">
        <v>373.351791381829</v>
      </c>
      <c r="L803">
        <v>357.83757170546801</v>
      </c>
      <c r="M803">
        <v>64.189542496313294</v>
      </c>
      <c r="N803">
        <v>1.04282068492013</v>
      </c>
      <c r="O803">
        <v>18.336557059961301</v>
      </c>
      <c r="P803">
        <v>40.999999999999901</v>
      </c>
      <c r="Q803">
        <v>0.127083712851499</v>
      </c>
    </row>
    <row r="804" spans="1:17" hidden="1" x14ac:dyDescent="0.3">
      <c r="A804" t="s">
        <v>1752</v>
      </c>
      <c r="B804" t="s">
        <v>1753</v>
      </c>
      <c r="C804" t="str">
        <f>IFERROR(VLOOKUP(Table1[[#This Row],[Ticker]],[1]!Table2[[Symbol]:[Industry]],2,FALSE),"-")</f>
        <v>-</v>
      </c>
      <c r="D804" t="s">
        <v>533</v>
      </c>
      <c r="E804">
        <v>4427.5044390499997</v>
      </c>
      <c r="F804">
        <v>1678.25</v>
      </c>
      <c r="G804">
        <v>-17.636667554539098</v>
      </c>
      <c r="H804">
        <v>-3.9273617810907901</v>
      </c>
      <c r="I804">
        <v>10.1428534297994</v>
      </c>
      <c r="J804">
        <v>-5.0117299858195201</v>
      </c>
      <c r="K804">
        <v>1584.97226274062</v>
      </c>
      <c r="L804">
        <v>1509.7602368980699</v>
      </c>
      <c r="M804">
        <v>63.284135199837202</v>
      </c>
      <c r="N804">
        <v>0.42834457335545401</v>
      </c>
      <c r="O804">
        <v>10.7880232384924</v>
      </c>
      <c r="P804">
        <v>42.7083333333333</v>
      </c>
      <c r="Q804">
        <v>4.9024093037544E-2</v>
      </c>
    </row>
    <row r="805" spans="1:17" hidden="1" x14ac:dyDescent="0.3">
      <c r="A805" t="s">
        <v>1754</v>
      </c>
      <c r="B805" t="s">
        <v>1755</v>
      </c>
      <c r="C805" t="str">
        <f>IFERROR(VLOOKUP(Table1[[#This Row],[Ticker]],[1]!Table2[[Symbol]:[Industry]],2,FALSE),"-")</f>
        <v>-</v>
      </c>
      <c r="D805" t="s">
        <v>304</v>
      </c>
      <c r="E805">
        <v>4413.8447640000004</v>
      </c>
      <c r="F805">
        <v>360</v>
      </c>
      <c r="G805">
        <v>103.510815369811</v>
      </c>
      <c r="H805">
        <v>22.6527289903152</v>
      </c>
      <c r="I805">
        <v>21.713380322027401</v>
      </c>
      <c r="J805">
        <v>1.0018607291964099</v>
      </c>
      <c r="K805">
        <v>312.298560595178</v>
      </c>
      <c r="L805">
        <v>272.00423079070202</v>
      </c>
      <c r="M805">
        <v>66.847194456871406</v>
      </c>
      <c r="N805">
        <v>1.81880880742302</v>
      </c>
      <c r="O805">
        <v>8.1805555555555394</v>
      </c>
      <c r="P805">
        <v>131.80940115904599</v>
      </c>
    </row>
    <row r="806" spans="1:17" hidden="1" x14ac:dyDescent="0.3">
      <c r="A806" t="s">
        <v>1756</v>
      </c>
      <c r="B806" t="s">
        <v>1757</v>
      </c>
      <c r="C806" t="str">
        <f>IFERROR(VLOOKUP(Table1[[#This Row],[Ticker]],[1]!Table2[[Symbol]:[Industry]],2,FALSE),"-")</f>
        <v>-</v>
      </c>
      <c r="D806" t="s">
        <v>119</v>
      </c>
      <c r="E806">
        <v>4394.7961298999999</v>
      </c>
      <c r="F806">
        <v>352.7</v>
      </c>
      <c r="G806">
        <v>-26.8749548277268</v>
      </c>
      <c r="H806">
        <v>5.6915542765273104</v>
      </c>
      <c r="I806">
        <v>-14.624424218542</v>
      </c>
      <c r="J806">
        <v>1.41679848853251</v>
      </c>
      <c r="K806">
        <v>336.57665922840698</v>
      </c>
      <c r="M806">
        <v>59.546702778181498</v>
      </c>
      <c r="N806">
        <v>1.56927214332183</v>
      </c>
      <c r="O806">
        <v>11.3836121349589</v>
      </c>
      <c r="P806">
        <v>17.1566185019099</v>
      </c>
    </row>
    <row r="807" spans="1:17" x14ac:dyDescent="0.3">
      <c r="A807" t="s">
        <v>1758</v>
      </c>
      <c r="B807" t="s">
        <v>1759</v>
      </c>
      <c r="C807" t="str">
        <f>IFERROR(VLOOKUP(Table1[[#This Row],[Ticker]],[1]!Table2[[Symbol]:[Industry]],2,FALSE),"-")</f>
        <v>Construction</v>
      </c>
      <c r="D807" t="s">
        <v>46</v>
      </c>
      <c r="E807">
        <v>4345.5983438909998</v>
      </c>
      <c r="F807">
        <v>53.83</v>
      </c>
      <c r="G807">
        <v>-13.242469096639701</v>
      </c>
      <c r="H807">
        <v>-14.3012631328497</v>
      </c>
      <c r="I807">
        <v>-36.633222660694003</v>
      </c>
      <c r="J807">
        <v>-3.34676807925671</v>
      </c>
      <c r="K807">
        <v>60.465820771242001</v>
      </c>
      <c r="L807">
        <v>57.873635943834302</v>
      </c>
      <c r="M807">
        <v>28.6911006382783</v>
      </c>
      <c r="N807">
        <v>0.65609413555825102</v>
      </c>
      <c r="O807">
        <v>46.758313208248097</v>
      </c>
      <c r="P807">
        <v>28.014268727705101</v>
      </c>
      <c r="Q807">
        <v>0.1119897853459</v>
      </c>
    </row>
    <row r="808" spans="1:17" x14ac:dyDescent="0.3">
      <c r="A808" t="s">
        <v>1760</v>
      </c>
      <c r="B808" t="s">
        <v>1761</v>
      </c>
      <c r="C808" t="str">
        <f>IFERROR(VLOOKUP(Table1[[#This Row],[Ticker]],[1]!Table2[[Symbol]:[Industry]],2,FALSE),"-")</f>
        <v>Consumer Services</v>
      </c>
      <c r="D808" t="s">
        <v>309</v>
      </c>
      <c r="E808">
        <v>4342.9588240960002</v>
      </c>
      <c r="F808">
        <v>197.36</v>
      </c>
      <c r="G808">
        <v>13.5111544664672</v>
      </c>
      <c r="H808">
        <v>1.25361816488273</v>
      </c>
      <c r="I808">
        <v>-12.039302431305501</v>
      </c>
      <c r="J808">
        <v>10.9100013780154</v>
      </c>
      <c r="K808">
        <v>186.744339838424</v>
      </c>
      <c r="L808">
        <v>183.39815341296401</v>
      </c>
      <c r="M808">
        <v>76.980978867832405</v>
      </c>
      <c r="N808">
        <v>1.62100130569991</v>
      </c>
      <c r="O808">
        <v>20.515808674503401</v>
      </c>
      <c r="P808">
        <v>55.096267190569698</v>
      </c>
    </row>
    <row r="809" spans="1:17" hidden="1" x14ac:dyDescent="0.3">
      <c r="A809" t="s">
        <v>1762</v>
      </c>
      <c r="B809" t="s">
        <v>1763</v>
      </c>
      <c r="C809" t="str">
        <f>IFERROR(VLOOKUP(Table1[[#This Row],[Ticker]],[1]!Table2[[Symbol]:[Industry]],2,FALSE),"-")</f>
        <v>-</v>
      </c>
      <c r="D809" t="s">
        <v>605</v>
      </c>
      <c r="E809">
        <v>4340.8588318000002</v>
      </c>
      <c r="F809">
        <v>51.14</v>
      </c>
      <c r="G809">
        <v>92.393575694252107</v>
      </c>
      <c r="H809">
        <v>116.692638287367</v>
      </c>
      <c r="I809">
        <v>104.644106303436</v>
      </c>
      <c r="J809">
        <v>48.089487437644202</v>
      </c>
      <c r="M809">
        <v>100</v>
      </c>
      <c r="O809">
        <v>0</v>
      </c>
      <c r="P809">
        <v>127.288888888888</v>
      </c>
    </row>
    <row r="810" spans="1:17" hidden="1" x14ac:dyDescent="0.3">
      <c r="A810" t="s">
        <v>1764</v>
      </c>
      <c r="B810" t="s">
        <v>1765</v>
      </c>
      <c r="C810" t="str">
        <f>IFERROR(VLOOKUP(Table1[[#This Row],[Ticker]],[1]!Table2[[Symbol]:[Industry]],2,FALSE),"-")</f>
        <v>-</v>
      </c>
      <c r="D810" t="s">
        <v>1766</v>
      </c>
      <c r="E810">
        <v>4339.7424319680003</v>
      </c>
      <c r="F810">
        <v>144.72</v>
      </c>
      <c r="G810">
        <v>27.104715236481599</v>
      </c>
      <c r="H810">
        <v>-3.7483627027390698</v>
      </c>
      <c r="I810">
        <v>1.8615554699219801</v>
      </c>
      <c r="J810">
        <v>-0.52083606942291505</v>
      </c>
      <c r="K810">
        <v>129.24472670751501</v>
      </c>
      <c r="L810">
        <v>113.020191294969</v>
      </c>
      <c r="M810">
        <v>59.540795005967098</v>
      </c>
      <c r="N810">
        <v>0.33891052242000502</v>
      </c>
      <c r="O810">
        <v>9.1763405196240999</v>
      </c>
      <c r="P810">
        <v>82.727272727272705</v>
      </c>
      <c r="Q810">
        <v>8.8368947078160995E-2</v>
      </c>
    </row>
    <row r="811" spans="1:17" x14ac:dyDescent="0.3">
      <c r="A811" t="s">
        <v>1767</v>
      </c>
      <c r="B811" t="s">
        <v>1768</v>
      </c>
      <c r="C811" t="str">
        <f>IFERROR(VLOOKUP(Table1[[#This Row],[Ticker]],[1]!Table2[[Symbol]:[Industry]],2,FALSE),"-")</f>
        <v>Metals &amp; Mining</v>
      </c>
      <c r="D811" t="s">
        <v>111</v>
      </c>
      <c r="E811">
        <v>4331.67</v>
      </c>
      <c r="F811">
        <v>7219.45</v>
      </c>
      <c r="G811">
        <v>54.541601755213101</v>
      </c>
      <c r="H811">
        <v>-3.9194380252916199</v>
      </c>
      <c r="I811">
        <v>-8.0993399805379998</v>
      </c>
      <c r="J811">
        <v>-0.597010088851609</v>
      </c>
      <c r="K811">
        <v>7116.4740897211404</v>
      </c>
      <c r="L811">
        <v>6442.9723761905198</v>
      </c>
      <c r="M811">
        <v>49.071926925697397</v>
      </c>
      <c r="N811">
        <v>0.99302981148846303</v>
      </c>
      <c r="O811">
        <v>19.974513293948899</v>
      </c>
      <c r="P811">
        <v>80.4839939500756</v>
      </c>
      <c r="Q811">
        <v>9.3032980743622998E-2</v>
      </c>
    </row>
    <row r="812" spans="1:17" hidden="1" x14ac:dyDescent="0.3">
      <c r="A812" t="s">
        <v>1769</v>
      </c>
      <c r="B812" t="s">
        <v>1770</v>
      </c>
      <c r="C812" t="str">
        <f>IFERROR(VLOOKUP(Table1[[#This Row],[Ticker]],[1]!Table2[[Symbol]:[Industry]],2,FALSE),"-")</f>
        <v>-</v>
      </c>
      <c r="D812" t="s">
        <v>380</v>
      </c>
      <c r="E812">
        <v>4331.5816537999999</v>
      </c>
      <c r="F812">
        <v>348.1</v>
      </c>
      <c r="G812">
        <v>167.13047134345899</v>
      </c>
      <c r="H812">
        <v>30.278505005149</v>
      </c>
      <c r="I812">
        <v>115.515260720027</v>
      </c>
      <c r="J812">
        <v>-3.0595528628188302</v>
      </c>
      <c r="K812">
        <v>286.11370287443799</v>
      </c>
      <c r="L812">
        <v>209.20590801037</v>
      </c>
      <c r="M812">
        <v>56.891386853015902</v>
      </c>
      <c r="N812">
        <v>0.628058099502806</v>
      </c>
      <c r="O812">
        <v>14.622234989945399</v>
      </c>
      <c r="P812">
        <v>206.709546676065</v>
      </c>
      <c r="Q812">
        <v>0.181230746839564</v>
      </c>
    </row>
    <row r="813" spans="1:17" hidden="1" x14ac:dyDescent="0.3">
      <c r="A813" t="s">
        <v>1771</v>
      </c>
      <c r="B813" t="s">
        <v>1772</v>
      </c>
      <c r="C813" t="str">
        <f>IFERROR(VLOOKUP(Table1[[#This Row],[Ticker]],[1]!Table2[[Symbol]:[Industry]],2,FALSE),"-")</f>
        <v>-</v>
      </c>
      <c r="D813" t="s">
        <v>141</v>
      </c>
      <c r="E813">
        <v>4304.4486514099999</v>
      </c>
      <c r="F813">
        <v>92.41</v>
      </c>
      <c r="G813">
        <v>84.012775334196903</v>
      </c>
      <c r="H813">
        <v>0.92158484850614997</v>
      </c>
      <c r="I813">
        <v>96.263305943381695</v>
      </c>
      <c r="J813">
        <v>-5.1597227161386598</v>
      </c>
      <c r="K813">
        <v>86.741504076822494</v>
      </c>
      <c r="M813">
        <v>41.649421593953697</v>
      </c>
      <c r="N813">
        <v>0.66239654077711696</v>
      </c>
      <c r="O813">
        <v>17.4656422465101</v>
      </c>
      <c r="P813">
        <v>156.694444444444</v>
      </c>
    </row>
    <row r="814" spans="1:17" x14ac:dyDescent="0.3">
      <c r="A814" t="s">
        <v>1773</v>
      </c>
      <c r="B814" t="s">
        <v>1774</v>
      </c>
      <c r="C814" t="str">
        <f>IFERROR(VLOOKUP(Table1[[#This Row],[Ticker]],[1]!Table2[[Symbol]:[Industry]],2,FALSE),"-")</f>
        <v>Capital Goods</v>
      </c>
      <c r="D814" t="s">
        <v>1464</v>
      </c>
      <c r="E814">
        <v>4295.5002447099996</v>
      </c>
      <c r="F814">
        <v>594.85</v>
      </c>
      <c r="G814">
        <v>16.392360836789301</v>
      </c>
      <c r="H814">
        <v>-1.17519980731653</v>
      </c>
      <c r="I814">
        <v>18.6394765413601</v>
      </c>
      <c r="J814">
        <v>-1.67068007064416</v>
      </c>
      <c r="K814">
        <v>532.07680430463597</v>
      </c>
      <c r="L814">
        <v>478.96253904261403</v>
      </c>
      <c r="M814">
        <v>66.6689493631565</v>
      </c>
      <c r="N814">
        <v>1.38452275475404</v>
      </c>
      <c r="O814">
        <v>2.9671345717407802</v>
      </c>
      <c r="P814">
        <v>60.3585388866424</v>
      </c>
      <c r="Q814">
        <v>-3.0626908810560001E-3</v>
      </c>
    </row>
    <row r="815" spans="1:17" hidden="1" x14ac:dyDescent="0.3">
      <c r="A815" t="s">
        <v>1775</v>
      </c>
      <c r="B815" t="s">
        <v>1776</v>
      </c>
      <c r="C815" t="str">
        <f>IFERROR(VLOOKUP(Table1[[#This Row],[Ticker]],[1]!Table2[[Symbol]:[Industry]],2,FALSE),"-")</f>
        <v>-</v>
      </c>
      <c r="D815" t="s">
        <v>204</v>
      </c>
      <c r="E815">
        <v>4292.1861712500004</v>
      </c>
      <c r="F815">
        <v>657.95</v>
      </c>
      <c r="G815">
        <v>30.492244739723901</v>
      </c>
      <c r="H815">
        <v>-8.2509778223155301</v>
      </c>
      <c r="I815">
        <v>-5.1784970563100696</v>
      </c>
      <c r="J815">
        <v>-5.0338728483034503</v>
      </c>
      <c r="K815">
        <v>662.99733157493597</v>
      </c>
      <c r="L815">
        <v>582.22640033756795</v>
      </c>
      <c r="M815">
        <v>45.055024820312298</v>
      </c>
      <c r="N815">
        <v>0.49825149293132898</v>
      </c>
      <c r="O815">
        <v>18.063682650657299</v>
      </c>
      <c r="P815">
        <v>87.637245116212696</v>
      </c>
      <c r="Q815">
        <v>6.7292431840612996E-2</v>
      </c>
    </row>
    <row r="816" spans="1:17" x14ac:dyDescent="0.3">
      <c r="A816" t="s">
        <v>1777</v>
      </c>
      <c r="B816" t="s">
        <v>1778</v>
      </c>
      <c r="C816" t="str">
        <f>IFERROR(VLOOKUP(Table1[[#This Row],[Ticker]],[1]!Table2[[Symbol]:[Industry]],2,FALSE),"-")</f>
        <v>Financial Services</v>
      </c>
      <c r="D816" t="s">
        <v>57</v>
      </c>
      <c r="E816">
        <v>4286.8652572800002</v>
      </c>
      <c r="F816">
        <v>601.20000000000005</v>
      </c>
      <c r="G816">
        <v>-51.605492493394202</v>
      </c>
      <c r="H816">
        <v>-19.063550465836201</v>
      </c>
      <c r="I816">
        <v>-49.427692345762701</v>
      </c>
      <c r="J816">
        <v>-9.4179085397905702</v>
      </c>
      <c r="K816">
        <v>713.31469782651197</v>
      </c>
      <c r="L816">
        <v>807.60659909535696</v>
      </c>
      <c r="M816">
        <v>16.9508168198935</v>
      </c>
      <c r="N816">
        <v>1.55570152965533</v>
      </c>
      <c r="O816">
        <v>106.786427145708</v>
      </c>
      <c r="P816">
        <v>1.7258883248731001</v>
      </c>
      <c r="Q816">
        <v>-1.7539772971632998E-2</v>
      </c>
    </row>
    <row r="817" spans="1:17" x14ac:dyDescent="0.3">
      <c r="A817" t="s">
        <v>1779</v>
      </c>
      <c r="B817" t="s">
        <v>1780</v>
      </c>
      <c r="C817" t="str">
        <f>IFERROR(VLOOKUP(Table1[[#This Row],[Ticker]],[1]!Table2[[Symbol]:[Industry]],2,FALSE),"-")</f>
        <v>Consumer Services</v>
      </c>
      <c r="D817" t="s">
        <v>127</v>
      </c>
      <c r="E817">
        <v>4274.7151899500004</v>
      </c>
      <c r="F817">
        <v>904.7</v>
      </c>
      <c r="G817">
        <v>46.773720071907803</v>
      </c>
      <c r="H817">
        <v>5.8551473758729404</v>
      </c>
      <c r="I817">
        <v>19.002051849710401</v>
      </c>
      <c r="J817">
        <v>4.1351327858141698</v>
      </c>
      <c r="K817">
        <v>844.22244699786404</v>
      </c>
      <c r="L817">
        <v>758.63599948029798</v>
      </c>
      <c r="M817">
        <v>65.351487347848206</v>
      </c>
      <c r="N817">
        <v>0.80967854300968001</v>
      </c>
      <c r="O817">
        <v>7.6157842378689002</v>
      </c>
      <c r="P817">
        <v>86.882875438958806</v>
      </c>
      <c r="Q817">
        <v>-5.3985368710390003E-2</v>
      </c>
    </row>
    <row r="818" spans="1:17" hidden="1" x14ac:dyDescent="0.3">
      <c r="A818" t="s">
        <v>1781</v>
      </c>
      <c r="B818" t="s">
        <v>1782</v>
      </c>
      <c r="C818" t="str">
        <f>IFERROR(VLOOKUP(Table1[[#This Row],[Ticker]],[1]!Table2[[Symbol]:[Industry]],2,FALSE),"-")</f>
        <v>-</v>
      </c>
      <c r="D818" t="s">
        <v>372</v>
      </c>
      <c r="E818">
        <v>4271.7619087499997</v>
      </c>
      <c r="F818">
        <v>716.75</v>
      </c>
      <c r="G818">
        <v>77.261668191990594</v>
      </c>
      <c r="H818">
        <v>5.5147578082065296</v>
      </c>
      <c r="I818">
        <v>78.696856956907098</v>
      </c>
      <c r="J818">
        <v>1.8503245000932</v>
      </c>
      <c r="K818">
        <v>653.26635312095402</v>
      </c>
      <c r="L818">
        <v>522.01070162025405</v>
      </c>
      <c r="M818">
        <v>66.523073596235207</v>
      </c>
      <c r="N818">
        <v>2.0076993891083399</v>
      </c>
      <c r="O818">
        <v>4.3739100104638897</v>
      </c>
      <c r="P818">
        <v>137.688608854253</v>
      </c>
      <c r="Q818">
        <v>0.15098767760950799</v>
      </c>
    </row>
    <row r="819" spans="1:17" hidden="1" x14ac:dyDescent="0.3">
      <c r="A819" t="s">
        <v>1783</v>
      </c>
      <c r="B819" t="s">
        <v>1784</v>
      </c>
      <c r="C819" t="str">
        <f>IFERROR(VLOOKUP(Table1[[#This Row],[Ticker]],[1]!Table2[[Symbol]:[Industry]],2,FALSE),"-")</f>
        <v>-</v>
      </c>
      <c r="D819" t="s">
        <v>288</v>
      </c>
      <c r="E819">
        <v>4269.8096781199902</v>
      </c>
      <c r="F819">
        <v>806.35</v>
      </c>
      <c r="G819">
        <v>14.977191089003</v>
      </c>
      <c r="H819">
        <v>25.044763766069</v>
      </c>
      <c r="I819">
        <v>20.810585637720202</v>
      </c>
      <c r="J819">
        <v>0.426761128632132</v>
      </c>
      <c r="K819">
        <v>698.72053932451195</v>
      </c>
      <c r="L819">
        <v>637.45566301567601</v>
      </c>
      <c r="M819">
        <v>64.308170424388194</v>
      </c>
      <c r="N819">
        <v>1.37811529500547</v>
      </c>
      <c r="O819">
        <v>4.39635394059649</v>
      </c>
      <c r="P819">
        <v>59.1061562746645</v>
      </c>
      <c r="Q819">
        <v>-0.10123244088255</v>
      </c>
    </row>
    <row r="820" spans="1:17" hidden="1" x14ac:dyDescent="0.3">
      <c r="A820" t="s">
        <v>1785</v>
      </c>
      <c r="B820" t="s">
        <v>1786</v>
      </c>
      <c r="C820" t="str">
        <f>IFERROR(VLOOKUP(Table1[[#This Row],[Ticker]],[1]!Table2[[Symbol]:[Industry]],2,FALSE),"-")</f>
        <v>-</v>
      </c>
      <c r="D820" t="s">
        <v>95</v>
      </c>
      <c r="E820">
        <v>4261.2380717759997</v>
      </c>
      <c r="F820">
        <v>91.56</v>
      </c>
      <c r="G820">
        <v>213.74192330135199</v>
      </c>
      <c r="H820">
        <v>48.819582327084603</v>
      </c>
      <c r="I820">
        <v>62.865499740231897</v>
      </c>
      <c r="J820">
        <v>1.1777200273284201</v>
      </c>
      <c r="K820">
        <v>70.460067560239594</v>
      </c>
      <c r="L820">
        <v>54.852535090630198</v>
      </c>
      <c r="M820">
        <v>66.359573913316396</v>
      </c>
      <c r="N820">
        <v>2.0620953929413401</v>
      </c>
      <c r="O820">
        <v>7.6452599388379099</v>
      </c>
      <c r="P820">
        <v>259.76424361493099</v>
      </c>
      <c r="Q820">
        <v>0.110130684423213</v>
      </c>
    </row>
    <row r="821" spans="1:17" x14ac:dyDescent="0.3">
      <c r="A821" t="s">
        <v>1787</v>
      </c>
      <c r="B821" t="s">
        <v>1788</v>
      </c>
      <c r="C821" t="str">
        <f>IFERROR(VLOOKUP(Table1[[#This Row],[Ticker]],[1]!Table2[[Symbol]:[Industry]],2,FALSE),"-")</f>
        <v>Metals &amp; Mining</v>
      </c>
      <c r="D821" t="s">
        <v>136</v>
      </c>
      <c r="E821">
        <v>4235.1570279999996</v>
      </c>
      <c r="F821">
        <v>235</v>
      </c>
      <c r="G821">
        <v>-26.2235530668713</v>
      </c>
      <c r="H821">
        <v>-9.2791737077989005</v>
      </c>
      <c r="I821">
        <v>-5.5324830582896602</v>
      </c>
      <c r="J821">
        <v>-9.2255070303975995</v>
      </c>
      <c r="K821">
        <v>236.040174630454</v>
      </c>
      <c r="L821">
        <v>213.15405106287599</v>
      </c>
      <c r="M821">
        <v>37.191487743081503</v>
      </c>
      <c r="N821">
        <v>0.93288178471729999</v>
      </c>
      <c r="O821">
        <v>16.999999999999901</v>
      </c>
      <c r="P821">
        <v>47.752279157497597</v>
      </c>
      <c r="Q821">
        <v>8.8346153032993993E-2</v>
      </c>
    </row>
    <row r="822" spans="1:17" hidden="1" x14ac:dyDescent="0.3">
      <c r="A822" t="s">
        <v>1789</v>
      </c>
      <c r="B822" t="s">
        <v>1790</v>
      </c>
      <c r="C822" t="str">
        <f>IFERROR(VLOOKUP(Table1[[#This Row],[Ticker]],[1]!Table2[[Symbol]:[Industry]],2,FALSE),"-")</f>
        <v>-</v>
      </c>
      <c r="D822" t="s">
        <v>136</v>
      </c>
      <c r="E822">
        <v>4223.5190104499998</v>
      </c>
      <c r="F822">
        <v>2080.9499999999998</v>
      </c>
      <c r="G822">
        <v>29.097377467266899</v>
      </c>
      <c r="H822">
        <v>-0.63530475865342095</v>
      </c>
      <c r="I822">
        <v>27.335966502797199</v>
      </c>
      <c r="J822">
        <v>-1.97830624417845</v>
      </c>
      <c r="K822">
        <v>2113.7013371755002</v>
      </c>
      <c r="L822">
        <v>1803.4324573471599</v>
      </c>
      <c r="M822">
        <v>35.985105781226899</v>
      </c>
      <c r="N822">
        <v>0.824948420576605</v>
      </c>
      <c r="O822">
        <v>14.418895216127201</v>
      </c>
      <c r="P822">
        <v>72.980049875311707</v>
      </c>
      <c r="Q822">
        <v>0.30190245386900499</v>
      </c>
    </row>
    <row r="823" spans="1:17" x14ac:dyDescent="0.3">
      <c r="A823" t="s">
        <v>1791</v>
      </c>
      <c r="B823" t="s">
        <v>1792</v>
      </c>
      <c r="C823" t="str">
        <f>IFERROR(VLOOKUP(Table1[[#This Row],[Ticker]],[1]!Table2[[Symbol]:[Industry]],2,FALSE),"-")</f>
        <v>Automobile and Auto Components</v>
      </c>
      <c r="D823" t="s">
        <v>270</v>
      </c>
      <c r="E823">
        <v>4214.7457721599903</v>
      </c>
      <c r="F823">
        <v>1342.6</v>
      </c>
      <c r="G823">
        <v>7.2584351287338196</v>
      </c>
      <c r="H823">
        <v>-8.2974705387818304</v>
      </c>
      <c r="I823">
        <v>-6.0090892539918199</v>
      </c>
      <c r="J823">
        <v>-4.4935957767004604</v>
      </c>
      <c r="K823">
        <v>1357.4005651161399</v>
      </c>
      <c r="L823">
        <v>1241.5431385724601</v>
      </c>
      <c r="M823">
        <v>43.3729702502959</v>
      </c>
      <c r="N823">
        <v>0.85249624556867498</v>
      </c>
      <c r="O823">
        <v>13.7047519737822</v>
      </c>
      <c r="P823">
        <v>39.2883079157588</v>
      </c>
      <c r="Q823">
        <v>0.117273835984889</v>
      </c>
    </row>
    <row r="824" spans="1:17" hidden="1" x14ac:dyDescent="0.3">
      <c r="A824" t="s">
        <v>1793</v>
      </c>
      <c r="B824" t="s">
        <v>1794</v>
      </c>
      <c r="C824" t="str">
        <f>IFERROR(VLOOKUP(Table1[[#This Row],[Ticker]],[1]!Table2[[Symbol]:[Industry]],2,FALSE),"-")</f>
        <v>-</v>
      </c>
      <c r="D824" t="s">
        <v>1795</v>
      </c>
      <c r="E824">
        <v>4209.9063500000002</v>
      </c>
      <c r="F824">
        <v>375.7</v>
      </c>
      <c r="G824">
        <v>131.612596503106</v>
      </c>
      <c r="H824">
        <v>-13.384286587033699</v>
      </c>
      <c r="I824">
        <v>-38.180430245637503</v>
      </c>
      <c r="J824">
        <v>-1.2674120377832701</v>
      </c>
      <c r="K824">
        <v>411.55512793907798</v>
      </c>
      <c r="L824">
        <v>407.21746159297402</v>
      </c>
      <c r="M824">
        <v>44.406222047877797</v>
      </c>
      <c r="N824">
        <v>0.61729589858919398</v>
      </c>
      <c r="O824">
        <v>69.949427734894797</v>
      </c>
      <c r="P824">
        <v>155.73045179953999</v>
      </c>
      <c r="Q824">
        <v>0.28286621252910099</v>
      </c>
    </row>
    <row r="825" spans="1:17" hidden="1" x14ac:dyDescent="0.3">
      <c r="A825" t="s">
        <v>1796</v>
      </c>
      <c r="B825" t="s">
        <v>1797</v>
      </c>
      <c r="C825" t="str">
        <f>IFERROR(VLOOKUP(Table1[[#This Row],[Ticker]],[1]!Table2[[Symbol]:[Industry]],2,FALSE),"-")</f>
        <v>-</v>
      </c>
      <c r="D825" t="s">
        <v>46</v>
      </c>
      <c r="E825">
        <v>4180.5599309999998</v>
      </c>
      <c r="F825">
        <v>2179.35</v>
      </c>
      <c r="G825">
        <v>563.15745217754898</v>
      </c>
      <c r="H825">
        <v>-12.4028079785706</v>
      </c>
      <c r="I825">
        <v>152.008447197967</v>
      </c>
      <c r="J825">
        <v>19.147647349816101</v>
      </c>
      <c r="K825">
        <v>2166.99182761886</v>
      </c>
      <c r="L825">
        <v>1348.7730499368799</v>
      </c>
      <c r="M825">
        <v>58.772236023156204</v>
      </c>
      <c r="N825">
        <v>1.5722101053063999</v>
      </c>
      <c r="O825">
        <v>36.921559180489602</v>
      </c>
      <c r="P825">
        <v>701.526296432511</v>
      </c>
    </row>
    <row r="826" spans="1:17" hidden="1" x14ac:dyDescent="0.3">
      <c r="A826" t="s">
        <v>1798</v>
      </c>
      <c r="B826" t="s">
        <v>1799</v>
      </c>
      <c r="C826" t="str">
        <f>IFERROR(VLOOKUP(Table1[[#This Row],[Ticker]],[1]!Table2[[Symbol]:[Industry]],2,FALSE),"-")</f>
        <v>-</v>
      </c>
      <c r="D826" t="s">
        <v>270</v>
      </c>
      <c r="E826">
        <v>4164.7699080000002</v>
      </c>
      <c r="F826">
        <v>908</v>
      </c>
      <c r="G826">
        <v>179.195880673635</v>
      </c>
      <c r="H826">
        <v>-3.2818010096397101</v>
      </c>
      <c r="I826">
        <v>113.834887592144</v>
      </c>
      <c r="J826">
        <v>6.3328656348154801</v>
      </c>
      <c r="K826">
        <v>799.57987689050503</v>
      </c>
      <c r="L826">
        <v>594.70608472760296</v>
      </c>
      <c r="M826">
        <v>66.290084039270795</v>
      </c>
      <c r="N826">
        <v>1.49555613788131</v>
      </c>
      <c r="O826">
        <v>3.5022026431717999</v>
      </c>
      <c r="P826">
        <v>217.47141708331799</v>
      </c>
      <c r="Q826">
        <v>9.2022370124177993E-2</v>
      </c>
    </row>
    <row r="827" spans="1:17" hidden="1" x14ac:dyDescent="0.3">
      <c r="A827" t="s">
        <v>1800</v>
      </c>
      <c r="B827" t="s">
        <v>1801</v>
      </c>
      <c r="C827" t="str">
        <f>IFERROR(VLOOKUP(Table1[[#This Row],[Ticker]],[1]!Table2[[Symbol]:[Industry]],2,FALSE),"-")</f>
        <v>-</v>
      </c>
      <c r="D827" t="s">
        <v>297</v>
      </c>
      <c r="E827">
        <v>4160.7966594400004</v>
      </c>
      <c r="F827">
        <v>402.1</v>
      </c>
      <c r="G827">
        <v>93.645480744725205</v>
      </c>
      <c r="H827">
        <v>3.1638523585814902</v>
      </c>
      <c r="I827">
        <v>75.242959165705898</v>
      </c>
      <c r="J827">
        <v>-0.27894985258323501</v>
      </c>
      <c r="K827">
        <v>378.010111165392</v>
      </c>
      <c r="L827">
        <v>275.93560511574401</v>
      </c>
      <c r="M827">
        <v>48.705895051213602</v>
      </c>
      <c r="N827">
        <v>0.515151231500239</v>
      </c>
      <c r="O827">
        <v>14.026361601591599</v>
      </c>
      <c r="P827">
        <v>151.3125</v>
      </c>
      <c r="Q827">
        <v>0.25066802320515702</v>
      </c>
    </row>
    <row r="828" spans="1:17" x14ac:dyDescent="0.3">
      <c r="A828" t="s">
        <v>1802</v>
      </c>
      <c r="B828" t="s">
        <v>1803</v>
      </c>
      <c r="C828" t="str">
        <f>IFERROR(VLOOKUP(Table1[[#This Row],[Ticker]],[1]!Table2[[Symbol]:[Industry]],2,FALSE),"-")</f>
        <v>Capital Goods</v>
      </c>
      <c r="D828" t="s">
        <v>136</v>
      </c>
      <c r="E828">
        <v>4122.12755079</v>
      </c>
      <c r="F828">
        <v>215.1</v>
      </c>
      <c r="G828">
        <v>-16.095256426377201</v>
      </c>
      <c r="H828">
        <v>-6.0575525906715502</v>
      </c>
      <c r="I828">
        <v>-30.049142869067101</v>
      </c>
      <c r="J828">
        <v>0.55143226172050097</v>
      </c>
      <c r="K828">
        <v>216.48793814022201</v>
      </c>
      <c r="L828">
        <v>216.76460661603701</v>
      </c>
      <c r="M828">
        <v>56.378490240763099</v>
      </c>
      <c r="N828">
        <v>1.2633049123387901</v>
      </c>
      <c r="O828">
        <v>29.242212924221199</v>
      </c>
      <c r="P828">
        <v>28.8795686039544</v>
      </c>
      <c r="Q828">
        <v>6.7608053474576005E-2</v>
      </c>
    </row>
    <row r="829" spans="1:17" x14ac:dyDescent="0.3">
      <c r="A829" t="s">
        <v>1804</v>
      </c>
      <c r="B829" t="s">
        <v>1805</v>
      </c>
      <c r="C829" t="str">
        <f>IFERROR(VLOOKUP(Table1[[#This Row],[Ticker]],[1]!Table2[[Symbol]:[Industry]],2,FALSE),"-")</f>
        <v>Fast Moving Consumer Goods</v>
      </c>
      <c r="D829" t="s">
        <v>248</v>
      </c>
      <c r="E829">
        <v>4114.9039118949904</v>
      </c>
      <c r="F829">
        <v>487.55</v>
      </c>
      <c r="G829">
        <v>-27.0194830388258</v>
      </c>
      <c r="H829">
        <v>-3.3115235108855101</v>
      </c>
      <c r="I829">
        <v>-32.254326646752503</v>
      </c>
      <c r="J829">
        <v>-0.75623156833182303</v>
      </c>
      <c r="K829">
        <v>499.34850082356598</v>
      </c>
      <c r="L829">
        <v>507.50006395700001</v>
      </c>
      <c r="M829">
        <v>48.275003646251598</v>
      </c>
      <c r="N829">
        <v>0.63102775045638404</v>
      </c>
      <c r="O829">
        <v>43.369910778381701</v>
      </c>
      <c r="P829">
        <v>9.0715883668903903</v>
      </c>
    </row>
    <row r="830" spans="1:17" x14ac:dyDescent="0.3">
      <c r="A830" t="s">
        <v>1806</v>
      </c>
      <c r="B830" t="s">
        <v>1807</v>
      </c>
      <c r="C830" t="str">
        <f>IFERROR(VLOOKUP(Table1[[#This Row],[Ticker]],[1]!Table2[[Symbol]:[Industry]],2,FALSE),"-")</f>
        <v>Oil Gas &amp; Consumable Fuels</v>
      </c>
      <c r="D830" t="s">
        <v>297</v>
      </c>
      <c r="E830">
        <v>4083.6099350999998</v>
      </c>
      <c r="F830">
        <v>2402.85</v>
      </c>
      <c r="G830">
        <v>87.409623506887399</v>
      </c>
      <c r="H830">
        <v>2.1358418541538599E-2</v>
      </c>
      <c r="I830">
        <v>33.6453017283024</v>
      </c>
      <c r="J830">
        <v>-6.0674492446778796</v>
      </c>
      <c r="K830">
        <v>2267.7787742726</v>
      </c>
      <c r="L830">
        <v>1779.29686343714</v>
      </c>
      <c r="M830">
        <v>39.821219902897496</v>
      </c>
      <c r="N830">
        <v>0.80656289873631204</v>
      </c>
      <c r="O830">
        <v>15.858251659487699</v>
      </c>
      <c r="P830">
        <v>116.97142083164</v>
      </c>
      <c r="Q830">
        <v>-8.2853438070090001E-3</v>
      </c>
    </row>
    <row r="831" spans="1:17" hidden="1" x14ac:dyDescent="0.3">
      <c r="A831" t="s">
        <v>1808</v>
      </c>
      <c r="B831" t="s">
        <v>1809</v>
      </c>
      <c r="C831" t="str">
        <f>IFERROR(VLOOKUP(Table1[[#This Row],[Ticker]],[1]!Table2[[Symbol]:[Industry]],2,FALSE),"-")</f>
        <v>-</v>
      </c>
      <c r="D831" t="s">
        <v>605</v>
      </c>
      <c r="E831">
        <v>4064.4310740000001</v>
      </c>
      <c r="F831">
        <v>1606</v>
      </c>
      <c r="G831">
        <v>25.0831852089545</v>
      </c>
      <c r="H831">
        <v>12.766136570614</v>
      </c>
      <c r="I831">
        <v>39.513578319632003</v>
      </c>
      <c r="J831">
        <v>2.6810089142879998</v>
      </c>
      <c r="K831">
        <v>1427.3236936317401</v>
      </c>
      <c r="L831">
        <v>1175.2005997829899</v>
      </c>
      <c r="M831">
        <v>63.625957130986698</v>
      </c>
      <c r="N831">
        <v>0.62039782552686795</v>
      </c>
      <c r="O831">
        <v>1.4290161892901601</v>
      </c>
      <c r="P831">
        <v>97.990507304444293</v>
      </c>
      <c r="Q831">
        <v>0.12268938531494999</v>
      </c>
    </row>
    <row r="832" spans="1:17" hidden="1" x14ac:dyDescent="0.3">
      <c r="A832" t="s">
        <v>1810</v>
      </c>
      <c r="B832" t="s">
        <v>1811</v>
      </c>
      <c r="C832" t="str">
        <f>IFERROR(VLOOKUP(Table1[[#This Row],[Ticker]],[1]!Table2[[Symbol]:[Industry]],2,FALSE),"-")</f>
        <v>-</v>
      </c>
      <c r="D832" t="s">
        <v>1018</v>
      </c>
      <c r="E832">
        <v>4060.8879999999999</v>
      </c>
      <c r="F832">
        <v>118</v>
      </c>
      <c r="G832">
        <v>-22.393717365399201</v>
      </c>
      <c r="I832">
        <v>-8.3585527574243699</v>
      </c>
      <c r="K832">
        <v>104.378999999999</v>
      </c>
      <c r="M832">
        <v>99.990560428137201</v>
      </c>
      <c r="N832">
        <v>1</v>
      </c>
      <c r="O832">
        <v>0</v>
      </c>
      <c r="P832">
        <v>5.3571428571428603</v>
      </c>
    </row>
    <row r="833" spans="1:17" hidden="1" x14ac:dyDescent="0.3">
      <c r="A833" t="s">
        <v>1812</v>
      </c>
      <c r="B833" t="s">
        <v>1813</v>
      </c>
      <c r="C833" t="str">
        <f>IFERROR(VLOOKUP(Table1[[#This Row],[Ticker]],[1]!Table2[[Symbol]:[Industry]],2,FALSE),"-")</f>
        <v>-</v>
      </c>
      <c r="D833" t="s">
        <v>469</v>
      </c>
      <c r="E833">
        <v>4055.245298925</v>
      </c>
      <c r="F833">
        <v>658.05</v>
      </c>
      <c r="G833">
        <v>-30.083845579371701</v>
      </c>
      <c r="H833">
        <v>-5.2415800729189996</v>
      </c>
      <c r="I833">
        <v>-23.963237057005799</v>
      </c>
      <c r="J833">
        <v>-1.25891143171792</v>
      </c>
      <c r="K833">
        <v>683.27957165615703</v>
      </c>
      <c r="L833">
        <v>690.03939364648204</v>
      </c>
      <c r="M833">
        <v>42.338811134543697</v>
      </c>
      <c r="N833">
        <v>0.96686923450043105</v>
      </c>
      <c r="O833">
        <v>25.742724716966801</v>
      </c>
      <c r="P833">
        <v>6.1114246553253198</v>
      </c>
      <c r="Q833">
        <v>0.14161188958080201</v>
      </c>
    </row>
    <row r="834" spans="1:17" hidden="1" x14ac:dyDescent="0.3">
      <c r="A834" t="s">
        <v>1814</v>
      </c>
      <c r="B834" t="s">
        <v>1815</v>
      </c>
      <c r="C834" t="str">
        <f>IFERROR(VLOOKUP(Table1[[#This Row],[Ticker]],[1]!Table2[[Symbol]:[Industry]],2,FALSE),"-")</f>
        <v>-</v>
      </c>
      <c r="D834" t="s">
        <v>297</v>
      </c>
      <c r="E834">
        <v>4027.86319035</v>
      </c>
      <c r="F834">
        <v>582.9</v>
      </c>
      <c r="G834">
        <v>63.853766760966998</v>
      </c>
      <c r="H834">
        <v>-8.5643036360096598</v>
      </c>
      <c r="I834">
        <v>34.113141127927598</v>
      </c>
      <c r="J834">
        <v>-5.4325165799606303</v>
      </c>
      <c r="K834">
        <v>574.85818397221499</v>
      </c>
      <c r="L834">
        <v>476.570907106513</v>
      </c>
      <c r="M834">
        <v>41.084889071811602</v>
      </c>
      <c r="N834">
        <v>0.70638610263525503</v>
      </c>
      <c r="O834">
        <v>12.3691885400583</v>
      </c>
      <c r="P834">
        <v>101.104019320338</v>
      </c>
      <c r="Q834">
        <v>4.7197799440892002E-2</v>
      </c>
    </row>
    <row r="835" spans="1:17" hidden="1" x14ac:dyDescent="0.3">
      <c r="A835" t="s">
        <v>1816</v>
      </c>
      <c r="B835" t="s">
        <v>1817</v>
      </c>
      <c r="C835" t="str">
        <f>IFERROR(VLOOKUP(Table1[[#This Row],[Ticker]],[1]!Table2[[Symbol]:[Industry]],2,FALSE),"-")</f>
        <v>-</v>
      </c>
      <c r="D835" t="s">
        <v>46</v>
      </c>
      <c r="E835">
        <v>4019.72352705</v>
      </c>
      <c r="F835">
        <v>722.7</v>
      </c>
      <c r="G835">
        <v>-20.064871349993499</v>
      </c>
      <c r="H835">
        <v>-12.7169236784445</v>
      </c>
      <c r="I835">
        <v>-7.8143407408087802</v>
      </c>
      <c r="J835">
        <v>-0.17912680858124</v>
      </c>
      <c r="K835">
        <v>728.54528383567299</v>
      </c>
      <c r="M835">
        <v>37.420101936271301</v>
      </c>
      <c r="N835">
        <v>0.11372884601865101</v>
      </c>
      <c r="O835">
        <v>24.152483741524801</v>
      </c>
      <c r="P835">
        <v>31.4</v>
      </c>
    </row>
    <row r="836" spans="1:17" x14ac:dyDescent="0.3">
      <c r="A836" t="s">
        <v>1818</v>
      </c>
      <c r="B836" t="s">
        <v>1819</v>
      </c>
      <c r="C836" t="str">
        <f>IFERROR(VLOOKUP(Table1[[#This Row],[Ticker]],[1]!Table2[[Symbol]:[Industry]],2,FALSE),"-")</f>
        <v>Capital Goods</v>
      </c>
      <c r="D836" t="s">
        <v>523</v>
      </c>
      <c r="E836">
        <v>3989.3048830050002</v>
      </c>
      <c r="F836">
        <v>358.15</v>
      </c>
      <c r="G836">
        <v>11.9315274196156</v>
      </c>
      <c r="H836">
        <v>-15.784149135382201</v>
      </c>
      <c r="I836">
        <v>-7.25216476319462</v>
      </c>
      <c r="J836">
        <v>1.1405553946098601</v>
      </c>
      <c r="K836">
        <v>369.19064391279699</v>
      </c>
      <c r="L836">
        <v>331.58640107391602</v>
      </c>
      <c r="M836">
        <v>36.177755274543301</v>
      </c>
      <c r="N836">
        <v>0.13601882935030901</v>
      </c>
      <c r="O836">
        <v>26.1761831634789</v>
      </c>
      <c r="P836">
        <v>52.209944751381101</v>
      </c>
    </row>
    <row r="837" spans="1:17" hidden="1" x14ac:dyDescent="0.3">
      <c r="A837" t="s">
        <v>1820</v>
      </c>
      <c r="B837" t="s">
        <v>1821</v>
      </c>
      <c r="C837" t="str">
        <f>IFERROR(VLOOKUP(Table1[[#This Row],[Ticker]],[1]!Table2[[Symbol]:[Industry]],2,FALSE),"-")</f>
        <v>-</v>
      </c>
      <c r="D837" t="s">
        <v>533</v>
      </c>
      <c r="E837">
        <v>3985.9404964999999</v>
      </c>
      <c r="F837">
        <v>87.91</v>
      </c>
      <c r="G837">
        <v>29.039355617381698</v>
      </c>
      <c r="H837">
        <v>3.4969505316230101</v>
      </c>
      <c r="I837">
        <v>-14.922022525802101</v>
      </c>
      <c r="J837">
        <v>4.8565148005892604</v>
      </c>
      <c r="K837">
        <v>87.6544781090805</v>
      </c>
      <c r="L837">
        <v>81.319005788109806</v>
      </c>
      <c r="M837">
        <v>51.229579638306902</v>
      </c>
      <c r="N837">
        <v>1.7872370639183599</v>
      </c>
      <c r="O837">
        <v>20.293481970196801</v>
      </c>
      <c r="P837">
        <v>59.8363636363636</v>
      </c>
      <c r="Q837">
        <v>0.105626563862096</v>
      </c>
    </row>
    <row r="838" spans="1:17" hidden="1" x14ac:dyDescent="0.3">
      <c r="A838" t="s">
        <v>1822</v>
      </c>
      <c r="B838" t="s">
        <v>1823</v>
      </c>
      <c r="C838" t="str">
        <f>IFERROR(VLOOKUP(Table1[[#This Row],[Ticker]],[1]!Table2[[Symbol]:[Industry]],2,FALSE),"-")</f>
        <v>-</v>
      </c>
      <c r="D838" t="s">
        <v>27</v>
      </c>
      <c r="E838">
        <v>3983.49</v>
      </c>
      <c r="F838">
        <v>63.23</v>
      </c>
      <c r="G838">
        <v>186.59467541609601</v>
      </c>
      <c r="H838">
        <v>53.391321320227597</v>
      </c>
      <c r="I838">
        <v>19.861841979417701</v>
      </c>
      <c r="J838">
        <v>-9.9429032027712498</v>
      </c>
      <c r="K838">
        <v>58.880330592998</v>
      </c>
      <c r="L838">
        <v>42.529587865227803</v>
      </c>
      <c r="M838">
        <v>32.911635427721002</v>
      </c>
      <c r="N838">
        <v>1.2275027009483099</v>
      </c>
      <c r="O838">
        <v>61.2051241499288</v>
      </c>
      <c r="P838">
        <v>218.53904282115801</v>
      </c>
      <c r="Q838">
        <v>0.10179402655151901</v>
      </c>
    </row>
    <row r="839" spans="1:17" hidden="1" x14ac:dyDescent="0.3">
      <c r="A839" t="s">
        <v>1824</v>
      </c>
      <c r="B839" t="s">
        <v>1825</v>
      </c>
      <c r="C839" t="str">
        <f>IFERROR(VLOOKUP(Table1[[#This Row],[Ticker]],[1]!Table2[[Symbol]:[Industry]],2,FALSE),"-")</f>
        <v>-</v>
      </c>
      <c r="D839" t="s">
        <v>54</v>
      </c>
      <c r="E839">
        <v>3966.880472325</v>
      </c>
      <c r="F839">
        <v>364.05</v>
      </c>
      <c r="G839">
        <v>214.97491668568199</v>
      </c>
      <c r="H839">
        <v>-1.95076115814333</v>
      </c>
      <c r="I839">
        <v>44.399666298585899</v>
      </c>
      <c r="J839">
        <v>5.1244579331464903</v>
      </c>
      <c r="K839">
        <v>314.37830975118601</v>
      </c>
      <c r="L839">
        <v>246.29756582195299</v>
      </c>
      <c r="M839">
        <v>77.887193418261404</v>
      </c>
      <c r="N839">
        <v>1.0137395350192699</v>
      </c>
      <c r="O839">
        <v>0.26095316577392502</v>
      </c>
      <c r="P839">
        <v>254.318063846353</v>
      </c>
      <c r="Q839">
        <v>0.169074728235447</v>
      </c>
    </row>
    <row r="840" spans="1:17" hidden="1" x14ac:dyDescent="0.3">
      <c r="A840" t="s">
        <v>1826</v>
      </c>
      <c r="B840" t="s">
        <v>1827</v>
      </c>
      <c r="C840" t="str">
        <f>IFERROR(VLOOKUP(Table1[[#This Row],[Ticker]],[1]!Table2[[Symbol]:[Industry]],2,FALSE),"-")</f>
        <v>-</v>
      </c>
      <c r="D840" t="s">
        <v>204</v>
      </c>
      <c r="E840">
        <v>3962.6552611799998</v>
      </c>
      <c r="F840">
        <v>658.35</v>
      </c>
      <c r="G840">
        <v>59.830174879593102</v>
      </c>
      <c r="H840">
        <v>14.5654515261381</v>
      </c>
      <c r="I840">
        <v>27.274596479400099</v>
      </c>
      <c r="J840">
        <v>4.6167984885325097</v>
      </c>
      <c r="K840">
        <v>594.10590264073198</v>
      </c>
      <c r="L840">
        <v>510.27598921187302</v>
      </c>
      <c r="M840">
        <v>58.093847953040303</v>
      </c>
      <c r="N840">
        <v>1.1302534708030201</v>
      </c>
      <c r="O840">
        <v>5.9466848940533197</v>
      </c>
      <c r="P840">
        <v>90.660295395308395</v>
      </c>
      <c r="Q840">
        <v>9.4892938775738997E-2</v>
      </c>
    </row>
    <row r="841" spans="1:17" hidden="1" x14ac:dyDescent="0.3">
      <c r="A841" t="s">
        <v>1828</v>
      </c>
      <c r="B841" t="s">
        <v>1829</v>
      </c>
      <c r="C841" t="str">
        <f>IFERROR(VLOOKUP(Table1[[#This Row],[Ticker]],[1]!Table2[[Symbol]:[Industry]],2,FALSE),"-")</f>
        <v>-</v>
      </c>
      <c r="D841" t="s">
        <v>270</v>
      </c>
      <c r="E841">
        <v>3957.4712967149999</v>
      </c>
      <c r="F841">
        <v>3901.65</v>
      </c>
      <c r="G841">
        <v>50.812650442447101</v>
      </c>
      <c r="H841">
        <v>-4.7510183276828304</v>
      </c>
      <c r="I841">
        <v>54.844919207894897</v>
      </c>
      <c r="J841">
        <v>-1.6405962420750899</v>
      </c>
      <c r="K841">
        <v>3666.1279955824298</v>
      </c>
      <c r="L841">
        <v>2927.7323427871202</v>
      </c>
      <c r="M841">
        <v>42.949144807783703</v>
      </c>
      <c r="N841">
        <v>0.38513810771377599</v>
      </c>
      <c r="O841">
        <v>8.8001230248740896</v>
      </c>
      <c r="P841">
        <v>80.967068645639998</v>
      </c>
      <c r="Q841">
        <v>0.110099875225599</v>
      </c>
    </row>
    <row r="842" spans="1:17" hidden="1" x14ac:dyDescent="0.3">
      <c r="A842" t="s">
        <v>1830</v>
      </c>
      <c r="B842" t="s">
        <v>1831</v>
      </c>
      <c r="C842" t="str">
        <f>IFERROR(VLOOKUP(Table1[[#This Row],[Ticker]],[1]!Table2[[Symbol]:[Industry]],2,FALSE),"-")</f>
        <v>-</v>
      </c>
      <c r="D842" t="s">
        <v>989</v>
      </c>
      <c r="E842">
        <v>3955.9618575</v>
      </c>
      <c r="F842">
        <v>3154.75</v>
      </c>
      <c r="G842">
        <v>-8.8358396197605504</v>
      </c>
      <c r="H842">
        <v>2.7327816565430498</v>
      </c>
      <c r="I842">
        <v>18.629055871179101</v>
      </c>
      <c r="J842">
        <v>1.7609184569618701</v>
      </c>
      <c r="K842">
        <v>3033.2727244125399</v>
      </c>
      <c r="L842">
        <v>2752.6755339002898</v>
      </c>
      <c r="M842">
        <v>46.4262221035804</v>
      </c>
      <c r="N842">
        <v>0.85411178904188001</v>
      </c>
      <c r="O842">
        <v>10.6236627308027</v>
      </c>
      <c r="P842">
        <v>44.105152567147798</v>
      </c>
      <c r="Q842">
        <v>4.9239183914959003E-2</v>
      </c>
    </row>
    <row r="843" spans="1:17" x14ac:dyDescent="0.3">
      <c r="A843" t="s">
        <v>1832</v>
      </c>
      <c r="B843" t="s">
        <v>1833</v>
      </c>
      <c r="C843" t="str">
        <f>IFERROR(VLOOKUP(Table1[[#This Row],[Ticker]],[1]!Table2[[Symbol]:[Industry]],2,FALSE),"-")</f>
        <v>Healthcare</v>
      </c>
      <c r="D843" t="s">
        <v>54</v>
      </c>
      <c r="E843">
        <v>3948.7065187500002</v>
      </c>
      <c r="F843">
        <v>320.25</v>
      </c>
      <c r="G843">
        <v>-13.8579138263011</v>
      </c>
      <c r="H843">
        <v>-11.278848573568499</v>
      </c>
      <c r="I843">
        <v>-0.88136038296892105</v>
      </c>
      <c r="J843">
        <v>-0.83770294890128605</v>
      </c>
      <c r="K843">
        <v>329.49202145795698</v>
      </c>
      <c r="L843">
        <v>308.33531690365101</v>
      </c>
      <c r="M843">
        <v>37.237129490415597</v>
      </c>
      <c r="N843">
        <v>0.76745989127997705</v>
      </c>
      <c r="O843">
        <v>18.0171740827478</v>
      </c>
      <c r="P843">
        <v>28.048780487804802</v>
      </c>
      <c r="Q843">
        <v>-9.7329592465332002E-2</v>
      </c>
    </row>
    <row r="844" spans="1:17" hidden="1" x14ac:dyDescent="0.3">
      <c r="A844" t="s">
        <v>1834</v>
      </c>
      <c r="B844" t="s">
        <v>1835</v>
      </c>
      <c r="C844" t="str">
        <f>IFERROR(VLOOKUP(Table1[[#This Row],[Ticker]],[1]!Table2[[Symbol]:[Industry]],2,FALSE),"-")</f>
        <v>-</v>
      </c>
      <c r="D844" t="s">
        <v>54</v>
      </c>
      <c r="E844">
        <v>3935.3293962500002</v>
      </c>
      <c r="F844">
        <v>558.95000000000005</v>
      </c>
      <c r="G844">
        <v>14.236105099605799</v>
      </c>
      <c r="H844">
        <v>11.325341701091499</v>
      </c>
      <c r="I844">
        <v>-3.8472261270015702</v>
      </c>
      <c r="J844">
        <v>7.0575481970788303</v>
      </c>
      <c r="K844">
        <v>545.15427727339795</v>
      </c>
      <c r="L844">
        <v>503.14165697684803</v>
      </c>
      <c r="M844">
        <v>50.989969705462002</v>
      </c>
      <c r="N844">
        <v>2.2422651747883302</v>
      </c>
      <c r="O844">
        <v>12.890240629752199</v>
      </c>
      <c r="P844">
        <v>41.506329113923996</v>
      </c>
      <c r="Q844">
        <v>5.9129484312994002E-2</v>
      </c>
    </row>
    <row r="845" spans="1:17" hidden="1" x14ac:dyDescent="0.3">
      <c r="A845" t="s">
        <v>1836</v>
      </c>
      <c r="B845" t="s">
        <v>1837</v>
      </c>
      <c r="C845" t="str">
        <f>IFERROR(VLOOKUP(Table1[[#This Row],[Ticker]],[1]!Table2[[Symbol]:[Industry]],2,FALSE),"-")</f>
        <v>-</v>
      </c>
      <c r="D845" t="s">
        <v>230</v>
      </c>
      <c r="E845">
        <v>3920.2581375</v>
      </c>
      <c r="F845">
        <v>295.5</v>
      </c>
      <c r="G845">
        <v>291.49395904955702</v>
      </c>
      <c r="H845">
        <v>36.123969613864602</v>
      </c>
      <c r="I845">
        <v>152.91762154931001</v>
      </c>
      <c r="J845">
        <v>6.4354552049504097</v>
      </c>
      <c r="K845">
        <v>209.68592678893401</v>
      </c>
      <c r="L845">
        <v>133.58514740922899</v>
      </c>
      <c r="M845">
        <v>70.221992663031997</v>
      </c>
      <c r="N845">
        <v>0.73780881418958599</v>
      </c>
      <c r="O845">
        <v>0</v>
      </c>
      <c r="P845">
        <v>436.29764065335701</v>
      </c>
      <c r="Q845">
        <v>0.156237899103708</v>
      </c>
    </row>
    <row r="846" spans="1:17" x14ac:dyDescent="0.3">
      <c r="A846" t="s">
        <v>1838</v>
      </c>
      <c r="B846" t="s">
        <v>1839</v>
      </c>
      <c r="C846" t="str">
        <f>IFERROR(VLOOKUP(Table1[[#This Row],[Ticker]],[1]!Table2[[Symbol]:[Industry]],2,FALSE),"-")</f>
        <v>Forest Materials</v>
      </c>
      <c r="D846" t="s">
        <v>697</v>
      </c>
      <c r="E846">
        <v>3890.9411702799998</v>
      </c>
      <c r="F846">
        <v>589.1</v>
      </c>
      <c r="G846">
        <v>-2.3652460166982698</v>
      </c>
      <c r="H846">
        <v>-15.048775854046699</v>
      </c>
      <c r="I846">
        <v>-25.5080195490828</v>
      </c>
      <c r="J846">
        <v>-4.1619796465157197</v>
      </c>
      <c r="K846">
        <v>641.47472725206103</v>
      </c>
      <c r="L846">
        <v>641.55249394985196</v>
      </c>
      <c r="M846">
        <v>24.098498839682598</v>
      </c>
      <c r="N846">
        <v>0.59567072543546296</v>
      </c>
      <c r="O846">
        <v>38.346630453233701</v>
      </c>
      <c r="P846">
        <v>22.639741854897402</v>
      </c>
      <c r="Q846">
        <v>8.7004730269008998E-2</v>
      </c>
    </row>
    <row r="847" spans="1:17" hidden="1" x14ac:dyDescent="0.3">
      <c r="A847" t="s">
        <v>1840</v>
      </c>
      <c r="B847" t="s">
        <v>1841</v>
      </c>
      <c r="C847" t="str">
        <f>IFERROR(VLOOKUP(Table1[[#This Row],[Ticker]],[1]!Table2[[Symbol]:[Industry]],2,FALSE),"-")</f>
        <v>-</v>
      </c>
      <c r="D847" t="s">
        <v>1842</v>
      </c>
      <c r="E847">
        <v>3875.9141249999998</v>
      </c>
      <c r="F847">
        <v>1524.45</v>
      </c>
      <c r="G847">
        <v>78.413033503885103</v>
      </c>
      <c r="H847">
        <v>2.62280905974362</v>
      </c>
      <c r="I847">
        <v>22.0619527122678</v>
      </c>
      <c r="J847">
        <v>2.5337498682959798</v>
      </c>
      <c r="K847">
        <v>1379.2805326545399</v>
      </c>
      <c r="L847">
        <v>1131.01974907369</v>
      </c>
      <c r="M847">
        <v>53.762969481258601</v>
      </c>
      <c r="N847">
        <v>0.75959569472152799</v>
      </c>
      <c r="O847">
        <v>6.2678343008953901</v>
      </c>
      <c r="P847">
        <v>151.14497528830299</v>
      </c>
      <c r="Q847">
        <v>7.4423775979391996E-2</v>
      </c>
    </row>
    <row r="848" spans="1:17" x14ac:dyDescent="0.3">
      <c r="A848" t="s">
        <v>1843</v>
      </c>
      <c r="B848" t="s">
        <v>1844</v>
      </c>
      <c r="C848" t="str">
        <f>IFERROR(VLOOKUP(Table1[[#This Row],[Ticker]],[1]!Table2[[Symbol]:[Industry]],2,FALSE),"-")</f>
        <v>Fast Moving Consumer Goods</v>
      </c>
      <c r="D848" t="s">
        <v>179</v>
      </c>
      <c r="E848">
        <v>3873.2819063749998</v>
      </c>
      <c r="F848">
        <v>271.25</v>
      </c>
      <c r="G848">
        <v>-6.2343263959556703</v>
      </c>
      <c r="H848">
        <v>2.42027257122079</v>
      </c>
      <c r="I848">
        <v>15.930084028887601</v>
      </c>
      <c r="J848">
        <v>9.0556873774213997</v>
      </c>
      <c r="K848">
        <v>263.27534789984003</v>
      </c>
      <c r="L848">
        <v>239.32766873249699</v>
      </c>
      <c r="M848">
        <v>50.341005446518203</v>
      </c>
      <c r="N848">
        <v>1.17994187232959</v>
      </c>
      <c r="O848">
        <v>5.76958525345621</v>
      </c>
      <c r="P848">
        <v>35.794743429286598</v>
      </c>
      <c r="Q848">
        <v>-3.7166143131041003E-2</v>
      </c>
    </row>
    <row r="849" spans="1:17" hidden="1" x14ac:dyDescent="0.3">
      <c r="A849" t="s">
        <v>1845</v>
      </c>
      <c r="B849" t="s">
        <v>1846</v>
      </c>
      <c r="C849" t="str">
        <f>IFERROR(VLOOKUP(Table1[[#This Row],[Ticker]],[1]!Table2[[Symbol]:[Industry]],2,FALSE),"-")</f>
        <v>-</v>
      </c>
      <c r="D849" t="s">
        <v>204</v>
      </c>
      <c r="E849">
        <v>3868.2905472749999</v>
      </c>
      <c r="F849">
        <v>567.54999999999995</v>
      </c>
      <c r="G849">
        <v>4.7682580225170801</v>
      </c>
      <c r="H849">
        <v>-1.69859126953234</v>
      </c>
      <c r="I849">
        <v>28.911541739639301</v>
      </c>
      <c r="J849">
        <v>4.2660631944148601</v>
      </c>
      <c r="K849">
        <v>544.55039626448195</v>
      </c>
      <c r="L849">
        <v>468.086255085012</v>
      </c>
      <c r="M849">
        <v>53.972914509218299</v>
      </c>
      <c r="N849">
        <v>0.50131199051362996</v>
      </c>
      <c r="O849">
        <v>7.4707074266584499</v>
      </c>
      <c r="P849">
        <v>70.768767865202307</v>
      </c>
      <c r="Q849">
        <v>0.13755494080458</v>
      </c>
    </row>
    <row r="850" spans="1:17" hidden="1" x14ac:dyDescent="0.3">
      <c r="A850" t="s">
        <v>1847</v>
      </c>
      <c r="B850" t="s">
        <v>1848</v>
      </c>
      <c r="C850" t="str">
        <f>IFERROR(VLOOKUP(Table1[[#This Row],[Ticker]],[1]!Table2[[Symbol]:[Industry]],2,FALSE),"-")</f>
        <v>-</v>
      </c>
      <c r="D850" t="s">
        <v>309</v>
      </c>
      <c r="E850">
        <v>3846.4975326419999</v>
      </c>
      <c r="F850">
        <v>180.27</v>
      </c>
      <c r="G850">
        <v>-35.554848664156602</v>
      </c>
      <c r="H850">
        <v>-9.2470298675673792</v>
      </c>
      <c r="I850">
        <v>-23.304318054971802</v>
      </c>
      <c r="J850">
        <v>-0.76179215159659497</v>
      </c>
      <c r="K850">
        <v>185.63543352983299</v>
      </c>
      <c r="M850">
        <v>32.877113981383303</v>
      </c>
      <c r="N850">
        <v>0.78868440859476796</v>
      </c>
      <c r="O850">
        <v>30.360015532257101</v>
      </c>
      <c r="P850">
        <v>23.051194539249099</v>
      </c>
    </row>
    <row r="851" spans="1:17" x14ac:dyDescent="0.3">
      <c r="A851" t="s">
        <v>1849</v>
      </c>
      <c r="B851" t="s">
        <v>1850</v>
      </c>
      <c r="C851" t="str">
        <f>IFERROR(VLOOKUP(Table1[[#This Row],[Ticker]],[1]!Table2[[Symbol]:[Industry]],2,FALSE),"-")</f>
        <v>Media Entertainment &amp; Publication</v>
      </c>
      <c r="D851" t="s">
        <v>1851</v>
      </c>
      <c r="E851">
        <v>3844.6669740000002</v>
      </c>
      <c r="F851">
        <v>21.72</v>
      </c>
      <c r="G851">
        <v>7.5185083399298902</v>
      </c>
      <c r="H851">
        <v>-8.7445118398590296</v>
      </c>
      <c r="I851">
        <v>-25.505495661404002</v>
      </c>
      <c r="J851">
        <v>-5.9602506917953599</v>
      </c>
      <c r="K851">
        <v>22.5334861216155</v>
      </c>
      <c r="L851">
        <v>21.3701387903516</v>
      </c>
      <c r="M851">
        <v>37.806058120135297</v>
      </c>
      <c r="N851">
        <v>1.02778502605071</v>
      </c>
      <c r="O851">
        <v>28.683241252302</v>
      </c>
      <c r="P851">
        <v>34.906832298136599</v>
      </c>
      <c r="Q851">
        <v>-5.1944942813349E-2</v>
      </c>
    </row>
    <row r="852" spans="1:17" x14ac:dyDescent="0.3">
      <c r="A852" t="s">
        <v>1852</v>
      </c>
      <c r="B852" t="s">
        <v>1853</v>
      </c>
      <c r="C852" t="str">
        <f>IFERROR(VLOOKUP(Table1[[#This Row],[Ticker]],[1]!Table2[[Symbol]:[Industry]],2,FALSE),"-")</f>
        <v>Healthcare</v>
      </c>
      <c r="D852" t="s">
        <v>288</v>
      </c>
      <c r="E852">
        <v>3844.3734337400001</v>
      </c>
      <c r="F852">
        <v>447.8</v>
      </c>
      <c r="G852">
        <v>5.6926403303884197</v>
      </c>
      <c r="H852">
        <v>1.7413348198908301</v>
      </c>
      <c r="I852">
        <v>-10.1523899910535</v>
      </c>
      <c r="J852">
        <v>1.14831208065691</v>
      </c>
      <c r="K852">
        <v>436.84059076423898</v>
      </c>
      <c r="L852">
        <v>413.04115749358903</v>
      </c>
      <c r="M852">
        <v>54.122020746953297</v>
      </c>
      <c r="N852">
        <v>0.84927143850110898</v>
      </c>
      <c r="O852">
        <v>12.7512282268869</v>
      </c>
      <c r="P852">
        <v>44.405030635278898</v>
      </c>
    </row>
    <row r="853" spans="1:17" hidden="1" x14ac:dyDescent="0.3">
      <c r="A853" t="s">
        <v>1854</v>
      </c>
      <c r="B853" t="s">
        <v>1855</v>
      </c>
      <c r="C853" t="str">
        <f>IFERROR(VLOOKUP(Table1[[#This Row],[Ticker]],[1]!Table2[[Symbol]:[Industry]],2,FALSE),"-")</f>
        <v>-</v>
      </c>
      <c r="D853" t="s">
        <v>141</v>
      </c>
      <c r="E853">
        <v>3826.4119784</v>
      </c>
      <c r="F853">
        <v>424.6</v>
      </c>
      <c r="G853">
        <v>-19.639508839740799</v>
      </c>
      <c r="H853">
        <v>-0.80422059683323499</v>
      </c>
      <c r="I853">
        <v>-15.257540841970201</v>
      </c>
      <c r="J853">
        <v>1.1805594145896801</v>
      </c>
      <c r="K853">
        <v>425.13304510932397</v>
      </c>
      <c r="L853">
        <v>421.95917857484301</v>
      </c>
      <c r="M853">
        <v>52.891732763907001</v>
      </c>
      <c r="N853">
        <v>0.96221709087703</v>
      </c>
      <c r="O853">
        <v>11.881771078662201</v>
      </c>
      <c r="P853">
        <v>11.4435695538057</v>
      </c>
      <c r="Q853">
        <v>1.7759588245728999E-2</v>
      </c>
    </row>
    <row r="854" spans="1:17" hidden="1" x14ac:dyDescent="0.3">
      <c r="A854" t="s">
        <v>1856</v>
      </c>
      <c r="B854" t="s">
        <v>1857</v>
      </c>
      <c r="C854" t="str">
        <f>IFERROR(VLOOKUP(Table1[[#This Row],[Ticker]],[1]!Table2[[Symbol]:[Industry]],2,FALSE),"-")</f>
        <v>-</v>
      </c>
      <c r="D854" t="s">
        <v>230</v>
      </c>
      <c r="E854">
        <v>3810.7683027899998</v>
      </c>
      <c r="F854">
        <v>592.65</v>
      </c>
      <c r="G854">
        <v>151.40515725586701</v>
      </c>
      <c r="H854">
        <v>21.7811911639055</v>
      </c>
      <c r="I854">
        <v>78.054162253946302</v>
      </c>
      <c r="J854">
        <v>-0.75354021584105602</v>
      </c>
      <c r="K854">
        <v>518.72602289425595</v>
      </c>
      <c r="L854">
        <v>375.53766936177999</v>
      </c>
      <c r="M854">
        <v>54.323867219685603</v>
      </c>
      <c r="N854">
        <v>0.49393196340393902</v>
      </c>
      <c r="O854">
        <v>12.6803340926347</v>
      </c>
      <c r="P854">
        <v>231.08938547485999</v>
      </c>
      <c r="Q854">
        <v>0.18685462068984099</v>
      </c>
    </row>
    <row r="855" spans="1:17" hidden="1" x14ac:dyDescent="0.3">
      <c r="A855" t="s">
        <v>1858</v>
      </c>
      <c r="B855" t="s">
        <v>1859</v>
      </c>
      <c r="C855" t="str">
        <f>IFERROR(VLOOKUP(Table1[[#This Row],[Ticker]],[1]!Table2[[Symbol]:[Industry]],2,FALSE),"-")</f>
        <v>-</v>
      </c>
      <c r="D855" t="s">
        <v>141</v>
      </c>
      <c r="E855">
        <v>3803.3579645949999</v>
      </c>
      <c r="F855">
        <v>378.35</v>
      </c>
      <c r="G855">
        <v>62.0322062041812</v>
      </c>
      <c r="H855">
        <v>-7.8798998616413103</v>
      </c>
      <c r="I855">
        <v>9.6518659342381294</v>
      </c>
      <c r="J855">
        <v>-2.42148196182572</v>
      </c>
      <c r="K855">
        <v>393.65007710369701</v>
      </c>
      <c r="L855">
        <v>331.822868113732</v>
      </c>
      <c r="M855">
        <v>37.835351897363097</v>
      </c>
      <c r="N855">
        <v>0.50241580070787095</v>
      </c>
      <c r="O855">
        <v>23.959296947271</v>
      </c>
      <c r="P855">
        <v>95.126353790613706</v>
      </c>
      <c r="Q855">
        <v>8.7607963668587002E-2</v>
      </c>
    </row>
    <row r="856" spans="1:17" x14ac:dyDescent="0.3">
      <c r="A856" t="s">
        <v>1860</v>
      </c>
      <c r="B856" t="s">
        <v>1861</v>
      </c>
      <c r="C856" t="str">
        <f>IFERROR(VLOOKUP(Table1[[#This Row],[Ticker]],[1]!Table2[[Symbol]:[Industry]],2,FALSE),"-")</f>
        <v>Capital Goods</v>
      </c>
      <c r="D856" t="s">
        <v>270</v>
      </c>
      <c r="E856">
        <v>3793.8670019339902</v>
      </c>
      <c r="F856">
        <v>163.19</v>
      </c>
      <c r="G856">
        <v>-7.3450467096716503</v>
      </c>
      <c r="H856">
        <v>-7.5986458111023003</v>
      </c>
      <c r="I856">
        <v>-13.3821104446418</v>
      </c>
      <c r="J856">
        <v>-5.6734742606830304</v>
      </c>
      <c r="K856">
        <v>152.662267583724</v>
      </c>
      <c r="L856">
        <v>144.22189018523301</v>
      </c>
      <c r="M856">
        <v>52.909855497220903</v>
      </c>
      <c r="N856">
        <v>1.53647034111553</v>
      </c>
      <c r="O856">
        <v>11.158771983577401</v>
      </c>
      <c r="P856">
        <v>45.640339134314999</v>
      </c>
      <c r="Q856">
        <v>2.965137148574E-3</v>
      </c>
    </row>
    <row r="857" spans="1:17" hidden="1" x14ac:dyDescent="0.3">
      <c r="A857" t="s">
        <v>1862</v>
      </c>
      <c r="B857" t="s">
        <v>1863</v>
      </c>
      <c r="C857" t="str">
        <f>IFERROR(VLOOKUP(Table1[[#This Row],[Ticker]],[1]!Table2[[Symbol]:[Industry]],2,FALSE),"-")</f>
        <v>Financial Services</v>
      </c>
      <c r="D857" t="s">
        <v>1864</v>
      </c>
      <c r="E857">
        <v>3773.0510801549999</v>
      </c>
      <c r="F857">
        <v>225.57</v>
      </c>
      <c r="G857">
        <v>-39.364896438646703</v>
      </c>
      <c r="H857">
        <v>-8.2977499126487793</v>
      </c>
      <c r="I857">
        <v>-18.405547185695099</v>
      </c>
      <c r="J857">
        <v>-4.31132442395913</v>
      </c>
      <c r="K857">
        <v>236.15546438998101</v>
      </c>
      <c r="M857">
        <v>22.1115830123561</v>
      </c>
      <c r="N857">
        <v>0.85912260509801897</v>
      </c>
      <c r="O857">
        <v>24.573303187480601</v>
      </c>
      <c r="P857">
        <v>14.735503560528899</v>
      </c>
    </row>
    <row r="858" spans="1:17" x14ac:dyDescent="0.3">
      <c r="A858" t="s">
        <v>1865</v>
      </c>
      <c r="B858" t="s">
        <v>1866</v>
      </c>
      <c r="C858" t="str">
        <f>IFERROR(VLOOKUP(Table1[[#This Row],[Ticker]],[1]!Table2[[Symbol]:[Industry]],2,FALSE),"-")</f>
        <v>Chemicals</v>
      </c>
      <c r="D858" t="s">
        <v>297</v>
      </c>
      <c r="E858">
        <v>3752.3789925000001</v>
      </c>
      <c r="F858">
        <v>1211.95</v>
      </c>
      <c r="G858">
        <v>54.0445849828753</v>
      </c>
      <c r="H858">
        <v>28.643666600788102</v>
      </c>
      <c r="I858">
        <v>26.775928758955899</v>
      </c>
      <c r="J858">
        <v>-0.173351761884846</v>
      </c>
      <c r="K858">
        <v>1017.23316908471</v>
      </c>
      <c r="L858">
        <v>865.95923151634202</v>
      </c>
      <c r="M858">
        <v>64.917617684721606</v>
      </c>
      <c r="N858">
        <v>1.8096812599977099</v>
      </c>
      <c r="O858">
        <v>5.2023598333264598</v>
      </c>
      <c r="P858">
        <v>95.019711963955203</v>
      </c>
      <c r="Q858">
        <v>4.5635231075953998E-2</v>
      </c>
    </row>
    <row r="859" spans="1:17" hidden="1" x14ac:dyDescent="0.3">
      <c r="A859" t="s">
        <v>1867</v>
      </c>
      <c r="B859" t="s">
        <v>1868</v>
      </c>
      <c r="C859" t="str">
        <f>IFERROR(VLOOKUP(Table1[[#This Row],[Ticker]],[1]!Table2[[Symbol]:[Industry]],2,FALSE),"-")</f>
        <v>-</v>
      </c>
      <c r="D859" t="s">
        <v>1018</v>
      </c>
      <c r="E859">
        <v>3730.8735000000001</v>
      </c>
      <c r="F859">
        <v>64.27</v>
      </c>
      <c r="G859">
        <v>-34.492977315677898</v>
      </c>
      <c r="H859">
        <v>-3.5043845728133101</v>
      </c>
      <c r="I859">
        <v>-17.6988265187507</v>
      </c>
      <c r="J859">
        <v>0.53947049099519695</v>
      </c>
      <c r="K859">
        <v>65.892357881416103</v>
      </c>
      <c r="L859">
        <v>67.2428255198286</v>
      </c>
      <c r="M859">
        <v>80.428401478298795</v>
      </c>
      <c r="N859">
        <v>0.866657631247303</v>
      </c>
      <c r="O859">
        <v>16.2128520304963</v>
      </c>
      <c r="P859">
        <v>1.21259842519685</v>
      </c>
      <c r="Q859">
        <v>-6.679688381315E-3</v>
      </c>
    </row>
    <row r="860" spans="1:17" hidden="1" x14ac:dyDescent="0.3">
      <c r="A860" t="s">
        <v>1869</v>
      </c>
      <c r="B860" t="s">
        <v>1870</v>
      </c>
      <c r="C860" t="str">
        <f>IFERROR(VLOOKUP(Table1[[#This Row],[Ticker]],[1]!Table2[[Symbol]:[Industry]],2,FALSE),"-")</f>
        <v>-</v>
      </c>
      <c r="D860" t="s">
        <v>1566</v>
      </c>
      <c r="E860">
        <v>3724.7413034900001</v>
      </c>
      <c r="F860">
        <v>2196.1</v>
      </c>
      <c r="G860">
        <v>27.358210367795799</v>
      </c>
      <c r="H860">
        <v>-5.9278402640445202</v>
      </c>
      <c r="I860">
        <v>35.744841335268198</v>
      </c>
      <c r="J860">
        <v>-2.0322419391484998</v>
      </c>
      <c r="K860">
        <v>1981.04633473992</v>
      </c>
      <c r="L860">
        <v>1723.7968693380799</v>
      </c>
      <c r="M860">
        <v>69.656290481317896</v>
      </c>
      <c r="N860">
        <v>1.3815297766819901</v>
      </c>
      <c r="O860">
        <v>0.58740494513000996</v>
      </c>
      <c r="P860">
        <v>59.143447226348698</v>
      </c>
      <c r="Q860">
        <v>0.108202749131265</v>
      </c>
    </row>
    <row r="861" spans="1:17" hidden="1" x14ac:dyDescent="0.3">
      <c r="A861" t="s">
        <v>1871</v>
      </c>
      <c r="B861" t="s">
        <v>1872</v>
      </c>
      <c r="C861" t="str">
        <f>IFERROR(VLOOKUP(Table1[[#This Row],[Ticker]],[1]!Table2[[Symbol]:[Industry]],2,FALSE),"-")</f>
        <v>-</v>
      </c>
      <c r="D861" t="s">
        <v>720</v>
      </c>
      <c r="E861">
        <v>3724.7253936799998</v>
      </c>
      <c r="F861">
        <v>152.1</v>
      </c>
      <c r="G861">
        <v>-0.49951979578354799</v>
      </c>
      <c r="H861">
        <v>-11.7591121656209</v>
      </c>
      <c r="I861">
        <v>-5.8225641768954599</v>
      </c>
      <c r="J861">
        <v>-3.4516817995889202</v>
      </c>
      <c r="K861">
        <v>156.74433496958599</v>
      </c>
      <c r="L861">
        <v>144.97856416834401</v>
      </c>
      <c r="M861">
        <v>58.331342908403499</v>
      </c>
      <c r="N861">
        <v>2.7876756556460101</v>
      </c>
      <c r="O861">
        <v>15.0558842866535</v>
      </c>
      <c r="P861">
        <v>34.7806823216659</v>
      </c>
      <c r="Q861">
        <v>8.2626113561340003E-3</v>
      </c>
    </row>
    <row r="862" spans="1:17" hidden="1" x14ac:dyDescent="0.3">
      <c r="A862" t="s">
        <v>1873</v>
      </c>
      <c r="B862" t="s">
        <v>1874</v>
      </c>
      <c r="C862" t="str">
        <f>IFERROR(VLOOKUP(Table1[[#This Row],[Ticker]],[1]!Table2[[Symbol]:[Industry]],2,FALSE),"-")</f>
        <v>-</v>
      </c>
      <c r="D862" t="s">
        <v>37</v>
      </c>
      <c r="E862">
        <v>3722.4837233599901</v>
      </c>
      <c r="F862">
        <v>529.4</v>
      </c>
      <c r="G862">
        <v>-10.047611814425499</v>
      </c>
      <c r="H862">
        <v>0.66981949542111396</v>
      </c>
      <c r="I862">
        <v>-10.6919782945112</v>
      </c>
      <c r="J862">
        <v>-6.5422109051481003</v>
      </c>
      <c r="K862">
        <v>546.54742435233004</v>
      </c>
      <c r="M862">
        <v>36.226751678149903</v>
      </c>
      <c r="N862">
        <v>0.94777028634229898</v>
      </c>
      <c r="O862">
        <v>17.302606724593801</v>
      </c>
      <c r="P862">
        <v>22.959005922656999</v>
      </c>
    </row>
    <row r="863" spans="1:17" x14ac:dyDescent="0.3">
      <c r="A863" t="s">
        <v>1875</v>
      </c>
      <c r="B863" t="s">
        <v>1876</v>
      </c>
      <c r="C863" t="str">
        <f>IFERROR(VLOOKUP(Table1[[#This Row],[Ticker]],[1]!Table2[[Symbol]:[Industry]],2,FALSE),"-")</f>
        <v>Financial Services</v>
      </c>
      <c r="D863" t="s">
        <v>24</v>
      </c>
      <c r="E863">
        <v>3721.2918534</v>
      </c>
      <c r="F863">
        <v>118.8</v>
      </c>
      <c r="G863">
        <v>-22.4055265293104</v>
      </c>
      <c r="H863">
        <v>-11.7416942466053</v>
      </c>
      <c r="I863">
        <v>-21.662313297727199</v>
      </c>
      <c r="J863">
        <v>-3.6720545001589202</v>
      </c>
      <c r="K863">
        <v>129.613258163643</v>
      </c>
      <c r="L863">
        <v>128.49117278237799</v>
      </c>
      <c r="M863">
        <v>26.5968495616927</v>
      </c>
      <c r="N863">
        <v>0.96720115235699</v>
      </c>
      <c r="O863">
        <v>37.584175084175001</v>
      </c>
      <c r="P863">
        <v>8.0982711555959792</v>
      </c>
      <c r="Q863">
        <v>1.2881110480826999E-2</v>
      </c>
    </row>
    <row r="864" spans="1:17" x14ac:dyDescent="0.3">
      <c r="A864" t="s">
        <v>1877</v>
      </c>
      <c r="B864" t="s">
        <v>1878</v>
      </c>
      <c r="C864" t="str">
        <f>IFERROR(VLOOKUP(Table1[[#This Row],[Ticker]],[1]!Table2[[Symbol]:[Industry]],2,FALSE),"-")</f>
        <v>Metals &amp; Mining</v>
      </c>
      <c r="D864" t="s">
        <v>136</v>
      </c>
      <c r="E864">
        <v>3702.3307537199998</v>
      </c>
      <c r="F864">
        <v>686.2</v>
      </c>
      <c r="G864">
        <v>69.614499305486106</v>
      </c>
      <c r="H864">
        <v>-5.5971868929930704</v>
      </c>
      <c r="I864">
        <v>-1.2969089605328501</v>
      </c>
      <c r="J864">
        <v>-0.66374315756382696</v>
      </c>
      <c r="K864">
        <v>717.77647368479199</v>
      </c>
      <c r="L864">
        <v>626.36466479113301</v>
      </c>
      <c r="M864">
        <v>42.742695157598398</v>
      </c>
      <c r="N864">
        <v>0.462903928878653</v>
      </c>
      <c r="O864">
        <v>28.2424948994462</v>
      </c>
      <c r="P864">
        <v>108.698296836982</v>
      </c>
      <c r="Q864">
        <v>5.1906237905638003E-2</v>
      </c>
    </row>
    <row r="865" spans="1:17" x14ac:dyDescent="0.3">
      <c r="A865" t="s">
        <v>1879</v>
      </c>
      <c r="B865" t="s">
        <v>1880</v>
      </c>
      <c r="C865" t="str">
        <f>IFERROR(VLOOKUP(Table1[[#This Row],[Ticker]],[1]!Table2[[Symbol]:[Industry]],2,FALSE),"-")</f>
        <v>Information Technology</v>
      </c>
      <c r="D865" t="s">
        <v>304</v>
      </c>
      <c r="E865">
        <v>3701.2088883000001</v>
      </c>
      <c r="F865">
        <v>1355.75</v>
      </c>
      <c r="G865">
        <v>50.569684968995901</v>
      </c>
      <c r="H865">
        <v>-0.99843639387119199</v>
      </c>
      <c r="I865">
        <v>20.027801297768999</v>
      </c>
      <c r="J865">
        <v>1.2695230835251401</v>
      </c>
      <c r="K865">
        <v>1344.4713703048401</v>
      </c>
      <c r="L865">
        <v>1192.6714602120101</v>
      </c>
      <c r="M865">
        <v>43.800915859897003</v>
      </c>
      <c r="N865">
        <v>0.77514635105838903</v>
      </c>
      <c r="O865">
        <v>4.3702747556702803</v>
      </c>
      <c r="P865">
        <v>78.847041751863301</v>
      </c>
      <c r="Q865">
        <v>0.103241062785356</v>
      </c>
    </row>
    <row r="866" spans="1:17" hidden="1" x14ac:dyDescent="0.3">
      <c r="A866" t="s">
        <v>1881</v>
      </c>
      <c r="B866" t="s">
        <v>1882</v>
      </c>
      <c r="C866" t="str">
        <f>IFERROR(VLOOKUP(Table1[[#This Row],[Ticker]],[1]!Table2[[Symbol]:[Industry]],2,FALSE),"-")</f>
        <v>-</v>
      </c>
      <c r="D866" t="s">
        <v>54</v>
      </c>
      <c r="E866">
        <v>3699.4557959959998</v>
      </c>
      <c r="F866">
        <v>144.07</v>
      </c>
      <c r="G866">
        <v>51.7917906132121</v>
      </c>
      <c r="H866">
        <v>10.429105829568501</v>
      </c>
      <c r="I866">
        <v>29.5163848318874</v>
      </c>
      <c r="J866">
        <v>4.4327738449333998</v>
      </c>
      <c r="K866">
        <v>128.76023607509299</v>
      </c>
      <c r="L866">
        <v>103.899025571206</v>
      </c>
      <c r="M866">
        <v>51.073592979200001</v>
      </c>
      <c r="N866">
        <v>0.83573438735101802</v>
      </c>
      <c r="O866">
        <v>10.0159644617199</v>
      </c>
      <c r="P866">
        <v>94.295347269049202</v>
      </c>
      <c r="Q866">
        <v>1.0047506282967E-2</v>
      </c>
    </row>
    <row r="867" spans="1:17" x14ac:dyDescent="0.3">
      <c r="A867" t="s">
        <v>1883</v>
      </c>
      <c r="B867" t="s">
        <v>1884</v>
      </c>
      <c r="C867" t="str">
        <f>IFERROR(VLOOKUP(Table1[[#This Row],[Ticker]],[1]!Table2[[Symbol]:[Industry]],2,FALSE),"-")</f>
        <v>Oil Gas &amp; Consumable Fuels</v>
      </c>
      <c r="D867" t="s">
        <v>51</v>
      </c>
      <c r="E867">
        <v>3696.86114399499</v>
      </c>
      <c r="F867">
        <v>279.55</v>
      </c>
      <c r="G867">
        <v>-13.0089522757659</v>
      </c>
      <c r="H867">
        <v>25.378901196703598</v>
      </c>
      <c r="I867">
        <v>41.017553628310203</v>
      </c>
      <c r="J867">
        <v>-3.1585976303921801</v>
      </c>
      <c r="K867">
        <v>232.87131070948499</v>
      </c>
      <c r="L867">
        <v>199.72635140125001</v>
      </c>
      <c r="M867">
        <v>66.506160955020505</v>
      </c>
      <c r="N867">
        <v>1.34112455483269</v>
      </c>
      <c r="O867">
        <v>5.0080486496154597</v>
      </c>
      <c r="P867">
        <v>80.704589528118902</v>
      </c>
      <c r="Q867">
        <v>4.9354839685267E-2</v>
      </c>
    </row>
    <row r="868" spans="1:17" x14ac:dyDescent="0.3">
      <c r="A868" t="s">
        <v>1885</v>
      </c>
      <c r="B868" t="s">
        <v>1886</v>
      </c>
      <c r="C868" t="str">
        <f>IFERROR(VLOOKUP(Table1[[#This Row],[Ticker]],[1]!Table2[[Symbol]:[Industry]],2,FALSE),"-")</f>
        <v>Media Entertainment &amp; Publication</v>
      </c>
      <c r="D868" t="s">
        <v>1566</v>
      </c>
      <c r="E868">
        <v>3696.3233775399999</v>
      </c>
      <c r="F868">
        <v>163.4</v>
      </c>
      <c r="G868">
        <v>-12.238361972229599</v>
      </c>
      <c r="H868">
        <v>4.5705057053039804</v>
      </c>
      <c r="I868">
        <v>-5.7634285833528303</v>
      </c>
      <c r="J868">
        <v>0.59538078241751602</v>
      </c>
      <c r="K868">
        <v>156.47408363189501</v>
      </c>
      <c r="L868">
        <v>149.581424421077</v>
      </c>
      <c r="M868">
        <v>55.207671705459397</v>
      </c>
      <c r="N868">
        <v>2.5967996306832402</v>
      </c>
      <c r="O868">
        <v>7.6499388004895801</v>
      </c>
      <c r="P868">
        <v>26.6666666666666</v>
      </c>
      <c r="Q868">
        <v>3.6968007497958998E-2</v>
      </c>
    </row>
    <row r="869" spans="1:17" x14ac:dyDescent="0.3">
      <c r="A869" t="s">
        <v>1887</v>
      </c>
      <c r="B869" t="s">
        <v>1888</v>
      </c>
      <c r="C869" t="str">
        <f>IFERROR(VLOOKUP(Table1[[#This Row],[Ticker]],[1]!Table2[[Symbol]:[Industry]],2,FALSE),"-")</f>
        <v>Capital Goods</v>
      </c>
      <c r="D869" t="s">
        <v>297</v>
      </c>
      <c r="E869">
        <v>3676.21426251</v>
      </c>
      <c r="F869">
        <v>1171.05</v>
      </c>
      <c r="G869">
        <v>-31.033319705638402</v>
      </c>
      <c r="H869">
        <v>9.7345760372578205</v>
      </c>
      <c r="I869">
        <v>7.8964306819472103</v>
      </c>
      <c r="J869">
        <v>1.59940718418467</v>
      </c>
      <c r="K869">
        <v>1030.1372807027101</v>
      </c>
      <c r="L869">
        <v>1018.98140249929</v>
      </c>
      <c r="M869">
        <v>66.2627216047226</v>
      </c>
      <c r="N869">
        <v>1.4355713149267</v>
      </c>
      <c r="O869">
        <v>8.7229409504291109</v>
      </c>
      <c r="P869">
        <v>55.7972460586709</v>
      </c>
      <c r="Q869">
        <v>-4.1652524352532999E-2</v>
      </c>
    </row>
    <row r="870" spans="1:17" hidden="1" x14ac:dyDescent="0.3">
      <c r="A870" t="s">
        <v>1889</v>
      </c>
      <c r="B870" t="s">
        <v>1890</v>
      </c>
      <c r="C870" t="str">
        <f>IFERROR(VLOOKUP(Table1[[#This Row],[Ticker]],[1]!Table2[[Symbol]:[Industry]],2,FALSE),"-")</f>
        <v>-</v>
      </c>
      <c r="D870" t="s">
        <v>509</v>
      </c>
      <c r="E870">
        <v>3637.920663675</v>
      </c>
      <c r="F870">
        <v>2994.85</v>
      </c>
      <c r="G870">
        <v>18.933121723297699</v>
      </c>
      <c r="H870">
        <v>-0.33263119853638701</v>
      </c>
      <c r="I870">
        <v>15.5947965248722</v>
      </c>
      <c r="J870">
        <v>-0.75889534154055904</v>
      </c>
      <c r="K870">
        <v>2861.41200280985</v>
      </c>
      <c r="L870">
        <v>2500.9145712531699</v>
      </c>
      <c r="M870">
        <v>51.896013342068599</v>
      </c>
      <c r="N870">
        <v>0.738292504412142</v>
      </c>
      <c r="O870">
        <v>6.85009265906473</v>
      </c>
      <c r="P870">
        <v>56.1200020851795</v>
      </c>
      <c r="Q870">
        <v>4.4826828702525003E-2</v>
      </c>
    </row>
    <row r="871" spans="1:17" x14ac:dyDescent="0.3">
      <c r="A871" t="s">
        <v>1891</v>
      </c>
      <c r="B871" t="s">
        <v>1892</v>
      </c>
      <c r="C871" t="str">
        <f>IFERROR(VLOOKUP(Table1[[#This Row],[Ticker]],[1]!Table2[[Symbol]:[Industry]],2,FALSE),"-")</f>
        <v>Textiles</v>
      </c>
      <c r="D871" t="s">
        <v>469</v>
      </c>
      <c r="E871">
        <v>3631.0662442299999</v>
      </c>
      <c r="F871">
        <v>573.54999999999995</v>
      </c>
      <c r="G871">
        <v>7.1593248363197501</v>
      </c>
      <c r="H871">
        <v>6.5905588365530203</v>
      </c>
      <c r="I871">
        <v>22.768825547492799</v>
      </c>
      <c r="J871">
        <v>-2.6259365542025201</v>
      </c>
      <c r="K871">
        <v>543.61598322575799</v>
      </c>
      <c r="L871">
        <v>467.76242402872703</v>
      </c>
      <c r="M871">
        <v>48.515549906310703</v>
      </c>
      <c r="N871">
        <v>1.5040422942250899</v>
      </c>
      <c r="O871">
        <v>7.9068956498997398</v>
      </c>
      <c r="P871">
        <v>74.331306990881401</v>
      </c>
      <c r="Q871">
        <v>-1.5008639516085999E-2</v>
      </c>
    </row>
    <row r="872" spans="1:17" hidden="1" x14ac:dyDescent="0.3">
      <c r="A872" t="s">
        <v>1893</v>
      </c>
      <c r="B872" t="s">
        <v>1894</v>
      </c>
      <c r="C872" t="str">
        <f>IFERROR(VLOOKUP(Table1[[#This Row],[Ticker]],[1]!Table2[[Symbol]:[Industry]],2,FALSE),"-")</f>
        <v>Capital Goods</v>
      </c>
      <c r="D872" t="s">
        <v>204</v>
      </c>
      <c r="E872">
        <v>3625.99767888</v>
      </c>
      <c r="F872">
        <v>1792.2</v>
      </c>
      <c r="G872">
        <v>-2.6758179225293102</v>
      </c>
      <c r="H872">
        <v>4.5790491248459899</v>
      </c>
      <c r="I872">
        <v>4.5092986893744396</v>
      </c>
      <c r="J872">
        <v>-0.178946192318551</v>
      </c>
      <c r="K872">
        <v>1730.28551287701</v>
      </c>
      <c r="M872">
        <v>38.632288862317203</v>
      </c>
      <c r="N872">
        <v>0.99381410971024597</v>
      </c>
      <c r="O872">
        <v>14.7918759067068</v>
      </c>
      <c r="P872">
        <v>48.866184899077901</v>
      </c>
    </row>
    <row r="873" spans="1:17" x14ac:dyDescent="0.3">
      <c r="A873" t="s">
        <v>1895</v>
      </c>
      <c r="B873" t="s">
        <v>1896</v>
      </c>
      <c r="C873" t="str">
        <f>IFERROR(VLOOKUP(Table1[[#This Row],[Ticker]],[1]!Table2[[Symbol]:[Industry]],2,FALSE),"-")</f>
        <v>Healthcare</v>
      </c>
      <c r="D873" t="s">
        <v>54</v>
      </c>
      <c r="E873">
        <v>3620.9211719999998</v>
      </c>
      <c r="F873">
        <v>449.9</v>
      </c>
      <c r="G873">
        <v>33.1770612020063</v>
      </c>
      <c r="H873">
        <v>2.9985196995460499</v>
      </c>
      <c r="I873">
        <v>19.432835826394701</v>
      </c>
      <c r="J873">
        <v>11.2322777299471</v>
      </c>
      <c r="K873">
        <v>395.33263327105101</v>
      </c>
      <c r="L873">
        <v>351.557968089513</v>
      </c>
      <c r="M873">
        <v>71.695014871003707</v>
      </c>
      <c r="N873">
        <v>1.9293329418684999</v>
      </c>
      <c r="O873">
        <v>0.91131362525005399</v>
      </c>
      <c r="P873">
        <v>91.528309919114406</v>
      </c>
      <c r="Q873">
        <v>-2.5661056251396999E-2</v>
      </c>
    </row>
    <row r="874" spans="1:17" x14ac:dyDescent="0.3">
      <c r="A874" t="s">
        <v>1897</v>
      </c>
      <c r="B874" t="s">
        <v>1898</v>
      </c>
      <c r="C874" t="str">
        <f>IFERROR(VLOOKUP(Table1[[#This Row],[Ticker]],[1]!Table2[[Symbol]:[Industry]],2,FALSE),"-")</f>
        <v>Capital Goods</v>
      </c>
      <c r="D874" t="s">
        <v>588</v>
      </c>
      <c r="E874">
        <v>3615.4137599999999</v>
      </c>
      <c r="F874">
        <v>835.2</v>
      </c>
      <c r="G874">
        <v>-1.3214133351016599</v>
      </c>
      <c r="H874">
        <v>-26.728088695090701</v>
      </c>
      <c r="I874">
        <v>-29.541055589170998</v>
      </c>
      <c r="J874">
        <v>-25.412469804150401</v>
      </c>
      <c r="K874">
        <v>1087.02363649736</v>
      </c>
      <c r="L874">
        <v>1004.40050946505</v>
      </c>
      <c r="M874">
        <v>14.0444445888019</v>
      </c>
      <c r="N874">
        <v>1.7018679699633501</v>
      </c>
      <c r="O874">
        <v>78.9930555555555</v>
      </c>
      <c r="P874">
        <v>38.049586776859499</v>
      </c>
      <c r="Q874">
        <v>0.14432664678943</v>
      </c>
    </row>
    <row r="875" spans="1:17" hidden="1" x14ac:dyDescent="0.3">
      <c r="A875" t="s">
        <v>1899</v>
      </c>
      <c r="B875" t="s">
        <v>1900</v>
      </c>
      <c r="C875" t="str">
        <f>IFERROR(VLOOKUP(Table1[[#This Row],[Ticker]],[1]!Table2[[Symbol]:[Industry]],2,FALSE),"-")</f>
        <v>-</v>
      </c>
      <c r="D875" t="s">
        <v>54</v>
      </c>
      <c r="E875">
        <v>3599.633919675</v>
      </c>
      <c r="F875">
        <v>2176.4499999999998</v>
      </c>
      <c r="G875">
        <v>61.1907866788749</v>
      </c>
      <c r="H875">
        <v>34.638202203274503</v>
      </c>
      <c r="I875">
        <v>22.171166459787202</v>
      </c>
      <c r="J875">
        <v>12.6989536434849</v>
      </c>
      <c r="K875">
        <v>1756.9782698787201</v>
      </c>
      <c r="L875">
        <v>1515.4834243809801</v>
      </c>
      <c r="M875">
        <v>75.902333254471799</v>
      </c>
      <c r="N875">
        <v>1.35986465103545</v>
      </c>
      <c r="O875">
        <v>2.9612442279859499</v>
      </c>
      <c r="P875">
        <v>96.767923334237395</v>
      </c>
      <c r="Q875">
        <v>0.158711611490506</v>
      </c>
    </row>
    <row r="876" spans="1:17" hidden="1" x14ac:dyDescent="0.3">
      <c r="A876" t="s">
        <v>1901</v>
      </c>
      <c r="B876" t="s">
        <v>1902</v>
      </c>
      <c r="C876" t="str">
        <f>IFERROR(VLOOKUP(Table1[[#This Row],[Ticker]],[1]!Table2[[Symbol]:[Industry]],2,FALSE),"-")</f>
        <v>-</v>
      </c>
      <c r="D876" t="s">
        <v>235</v>
      </c>
      <c r="E876">
        <v>3598.772886107</v>
      </c>
      <c r="F876">
        <v>2.81</v>
      </c>
      <c r="G876">
        <v>250.54881137023199</v>
      </c>
      <c r="H876">
        <v>-23.452164580015999</v>
      </c>
      <c r="I876">
        <v>5.2160086460843997</v>
      </c>
      <c r="J876">
        <v>8.9925560642900706</v>
      </c>
      <c r="K876">
        <v>2.7070110216607102</v>
      </c>
      <c r="L876">
        <v>2.0036638189707698</v>
      </c>
      <c r="M876">
        <v>46.499779236718403</v>
      </c>
      <c r="N876">
        <v>2.0177238703269098</v>
      </c>
      <c r="O876">
        <v>54.092526690391402</v>
      </c>
      <c r="P876">
        <v>301.42857142857099</v>
      </c>
      <c r="Q876">
        <v>3.2859507611820001E-2</v>
      </c>
    </row>
    <row r="877" spans="1:17" hidden="1" x14ac:dyDescent="0.3">
      <c r="A877" t="s">
        <v>1903</v>
      </c>
      <c r="B877" t="s">
        <v>1904</v>
      </c>
      <c r="C877" t="str">
        <f>IFERROR(VLOOKUP(Table1[[#This Row],[Ticker]],[1]!Table2[[Symbol]:[Industry]],2,FALSE),"-")</f>
        <v>-</v>
      </c>
      <c r="D877" t="s">
        <v>605</v>
      </c>
      <c r="E877">
        <v>3595.48440089</v>
      </c>
      <c r="F877">
        <v>1804.15</v>
      </c>
      <c r="G877">
        <v>46.612467162105602</v>
      </c>
      <c r="H877">
        <v>-1.8425437917260801</v>
      </c>
      <c r="I877">
        <v>4.7325589810765401</v>
      </c>
      <c r="J877">
        <v>0.50341444306125105</v>
      </c>
      <c r="K877">
        <v>1779.1655294293</v>
      </c>
      <c r="L877">
        <v>1551.8735258987199</v>
      </c>
      <c r="M877">
        <v>60.446582541198403</v>
      </c>
      <c r="N877">
        <v>1.2757306034724101</v>
      </c>
      <c r="O877">
        <v>21.1096638306127</v>
      </c>
      <c r="P877">
        <v>87.201037613488893</v>
      </c>
      <c r="Q877">
        <v>0.15077368902485899</v>
      </c>
    </row>
    <row r="878" spans="1:17" hidden="1" x14ac:dyDescent="0.3">
      <c r="A878" t="s">
        <v>1905</v>
      </c>
      <c r="B878" t="s">
        <v>1906</v>
      </c>
      <c r="C878" t="str">
        <f>IFERROR(VLOOKUP(Table1[[#This Row],[Ticker]],[1]!Table2[[Symbol]:[Industry]],2,FALSE),"-")</f>
        <v>-</v>
      </c>
      <c r="D878" t="s">
        <v>297</v>
      </c>
      <c r="E878">
        <v>3593.71874944499</v>
      </c>
      <c r="F878">
        <v>2967.45</v>
      </c>
      <c r="G878">
        <v>-0.65929313966887904</v>
      </c>
      <c r="H878">
        <v>13.0184528106545</v>
      </c>
      <c r="I878">
        <v>40.696876747161397</v>
      </c>
      <c r="J878">
        <v>6.4655399405912997</v>
      </c>
      <c r="K878">
        <v>2470.7243926553901</v>
      </c>
      <c r="L878">
        <v>2160.7967517972202</v>
      </c>
      <c r="M878">
        <v>68.135144129079194</v>
      </c>
      <c r="N878">
        <v>1.1982057927348799</v>
      </c>
      <c r="O878">
        <v>3.6243239144720198</v>
      </c>
      <c r="P878">
        <v>96.695721340271007</v>
      </c>
      <c r="Q878">
        <v>8.4609257854717998E-2</v>
      </c>
    </row>
    <row r="879" spans="1:17" x14ac:dyDescent="0.3">
      <c r="A879" t="s">
        <v>1907</v>
      </c>
      <c r="B879" t="s">
        <v>1908</v>
      </c>
      <c r="C879" t="str">
        <f>IFERROR(VLOOKUP(Table1[[#This Row],[Ticker]],[1]!Table2[[Symbol]:[Industry]],2,FALSE),"-")</f>
        <v>Healthcare</v>
      </c>
      <c r="D879" t="s">
        <v>54</v>
      </c>
      <c r="E879">
        <v>3583.9180644399999</v>
      </c>
      <c r="F879">
        <v>357.4</v>
      </c>
      <c r="G879">
        <v>3.7076096534947101</v>
      </c>
      <c r="H879">
        <v>-1.1517139486860499</v>
      </c>
      <c r="I879">
        <v>-3.9078019565436102</v>
      </c>
      <c r="J879">
        <v>4.1685633639106996</v>
      </c>
      <c r="K879">
        <v>347.93593638451102</v>
      </c>
      <c r="L879">
        <v>320.182267724008</v>
      </c>
      <c r="M879">
        <v>56.339754268579398</v>
      </c>
      <c r="N879">
        <v>0.54998971820325304</v>
      </c>
      <c r="O879">
        <v>8.2680470061555695</v>
      </c>
      <c r="P879">
        <v>50.579313250473902</v>
      </c>
      <c r="Q879">
        <v>4.1575041431955E-2</v>
      </c>
    </row>
    <row r="880" spans="1:17" hidden="1" x14ac:dyDescent="0.3">
      <c r="A880" t="s">
        <v>1909</v>
      </c>
      <c r="B880" t="s">
        <v>1910</v>
      </c>
      <c r="C880" t="str">
        <f>IFERROR(VLOOKUP(Table1[[#This Row],[Ticker]],[1]!Table2[[Symbol]:[Industry]],2,FALSE),"-")</f>
        <v>-</v>
      </c>
      <c r="D880" t="s">
        <v>46</v>
      </c>
      <c r="E880">
        <v>3561.1885049099901</v>
      </c>
      <c r="F880">
        <v>1023.85</v>
      </c>
      <c r="G880">
        <v>52.048586732759603</v>
      </c>
      <c r="H880">
        <v>-5.2343170667782601</v>
      </c>
      <c r="I880">
        <v>-19.790342808567299</v>
      </c>
      <c r="J880">
        <v>-3.6340129781745998</v>
      </c>
      <c r="K880">
        <v>980.00275275349895</v>
      </c>
      <c r="L880">
        <v>894.34706529523601</v>
      </c>
      <c r="M880">
        <v>36.625931711919698</v>
      </c>
      <c r="N880">
        <v>1.5289778358681401</v>
      </c>
      <c r="O880">
        <v>34.394686721687698</v>
      </c>
      <c r="P880">
        <v>85.027559410861102</v>
      </c>
    </row>
    <row r="881" spans="1:17" x14ac:dyDescent="0.3">
      <c r="A881" t="s">
        <v>1911</v>
      </c>
      <c r="B881" t="s">
        <v>1912</v>
      </c>
      <c r="C881" t="str">
        <f>IFERROR(VLOOKUP(Table1[[#This Row],[Ticker]],[1]!Table2[[Symbol]:[Industry]],2,FALSE),"-")</f>
        <v>Chemicals</v>
      </c>
      <c r="D881" t="s">
        <v>297</v>
      </c>
      <c r="E881">
        <v>3540.7581688800001</v>
      </c>
      <c r="F881">
        <v>142.28</v>
      </c>
      <c r="G881">
        <v>44.660317894550801</v>
      </c>
      <c r="H881">
        <v>-10.6838397782037</v>
      </c>
      <c r="I881">
        <v>26.335686483222101</v>
      </c>
      <c r="J881">
        <v>-1.9562588673807899</v>
      </c>
      <c r="K881">
        <v>132.647558269803</v>
      </c>
      <c r="L881">
        <v>109.97129504613</v>
      </c>
      <c r="M881">
        <v>47.865873383066301</v>
      </c>
      <c r="N881">
        <v>0.810391371819707</v>
      </c>
      <c r="O881">
        <v>15.617093055946</v>
      </c>
      <c r="P881">
        <v>74.362745098039198</v>
      </c>
      <c r="Q881">
        <v>1.1526841613392E-2</v>
      </c>
    </row>
    <row r="882" spans="1:17" x14ac:dyDescent="0.3">
      <c r="A882" t="s">
        <v>1913</v>
      </c>
      <c r="B882" t="s">
        <v>1914</v>
      </c>
      <c r="C882" t="str">
        <f>IFERROR(VLOOKUP(Table1[[#This Row],[Ticker]],[1]!Table2[[Symbol]:[Industry]],2,FALSE),"-")</f>
        <v>Services</v>
      </c>
      <c r="D882" t="s">
        <v>393</v>
      </c>
      <c r="E882">
        <v>3512.8143754550001</v>
      </c>
      <c r="F882">
        <v>487.55</v>
      </c>
      <c r="G882">
        <v>7.6524149738365397</v>
      </c>
      <c r="H882">
        <v>-7.0724410777119298</v>
      </c>
      <c r="I882">
        <v>14.065776178048701</v>
      </c>
      <c r="J882">
        <v>-3.7089080014304501</v>
      </c>
      <c r="K882">
        <v>495.64288990722901</v>
      </c>
      <c r="L882">
        <v>449.00097310432301</v>
      </c>
      <c r="M882">
        <v>36.757168868548597</v>
      </c>
      <c r="N882">
        <v>0.72018268683353504</v>
      </c>
      <c r="O882">
        <v>13.7729463644754</v>
      </c>
      <c r="P882">
        <v>40.080448211463803</v>
      </c>
      <c r="Q882">
        <v>-8.0425382610685006E-2</v>
      </c>
    </row>
    <row r="883" spans="1:17" hidden="1" x14ac:dyDescent="0.3">
      <c r="A883" t="s">
        <v>1915</v>
      </c>
      <c r="B883" t="s">
        <v>1916</v>
      </c>
      <c r="C883" t="str">
        <f>IFERROR(VLOOKUP(Table1[[#This Row],[Ticker]],[1]!Table2[[Symbol]:[Industry]],2,FALSE),"-")</f>
        <v>-</v>
      </c>
      <c r="D883" t="s">
        <v>270</v>
      </c>
      <c r="E883">
        <v>3510.0660381799999</v>
      </c>
      <c r="F883">
        <v>285.35000000000002</v>
      </c>
      <c r="G883">
        <v>953.48788488483501</v>
      </c>
      <c r="H883">
        <v>73.352339938373404</v>
      </c>
      <c r="I883">
        <v>118.765126312953</v>
      </c>
      <c r="J883">
        <v>19.577867937505399</v>
      </c>
      <c r="K883">
        <v>188.27790010085499</v>
      </c>
      <c r="L883">
        <v>125.344311948607</v>
      </c>
      <c r="M883">
        <v>97.259762636974799</v>
      </c>
      <c r="N883">
        <v>1.86831468011955</v>
      </c>
      <c r="O883">
        <v>0</v>
      </c>
      <c r="P883">
        <v>1016.61123067892</v>
      </c>
      <c r="Q883">
        <v>0.28201591370858498</v>
      </c>
    </row>
    <row r="884" spans="1:17" x14ac:dyDescent="0.3">
      <c r="A884" t="s">
        <v>1917</v>
      </c>
      <c r="B884" t="s">
        <v>1918</v>
      </c>
      <c r="C884" t="str">
        <f>IFERROR(VLOOKUP(Table1[[#This Row],[Ticker]],[1]!Table2[[Symbol]:[Industry]],2,FALSE),"-")</f>
        <v>Consumer Durables</v>
      </c>
      <c r="D884" t="s">
        <v>1481</v>
      </c>
      <c r="E884">
        <v>3505.9349999999999</v>
      </c>
      <c r="F884">
        <v>315.85000000000002</v>
      </c>
      <c r="G884">
        <v>-53.913365409792199</v>
      </c>
      <c r="H884">
        <v>-7.5315447191685196</v>
      </c>
      <c r="I884">
        <v>-23.739534508677401</v>
      </c>
      <c r="J884">
        <v>0.62615965235287796</v>
      </c>
      <c r="K884">
        <v>322.31970324230298</v>
      </c>
      <c r="L884">
        <v>344.29489442546401</v>
      </c>
      <c r="M884">
        <v>47.539191959443599</v>
      </c>
      <c r="N884">
        <v>0.76688113848997097</v>
      </c>
      <c r="O884">
        <v>47.760012664239298</v>
      </c>
      <c r="P884">
        <v>8.7637741046832005</v>
      </c>
      <c r="Q884">
        <v>-9.0024464556900004E-3</v>
      </c>
    </row>
    <row r="885" spans="1:17" x14ac:dyDescent="0.3">
      <c r="A885" t="s">
        <v>1919</v>
      </c>
      <c r="B885" t="s">
        <v>1920</v>
      </c>
      <c r="C885" t="str">
        <f>IFERROR(VLOOKUP(Table1[[#This Row],[Ticker]],[1]!Table2[[Symbol]:[Industry]],2,FALSE),"-")</f>
        <v>Capital Goods</v>
      </c>
      <c r="D885" t="s">
        <v>509</v>
      </c>
      <c r="E885">
        <v>3489.63495211999</v>
      </c>
      <c r="F885">
        <v>4039.15</v>
      </c>
      <c r="G885">
        <v>4.4847300321449701</v>
      </c>
      <c r="H885">
        <v>-2.3737518471314401</v>
      </c>
      <c r="I885">
        <v>18.331237669711999</v>
      </c>
      <c r="J885">
        <v>-2.11148069317627</v>
      </c>
      <c r="K885">
        <v>3979.9083154519599</v>
      </c>
      <c r="L885">
        <v>3587.6088708116299</v>
      </c>
      <c r="M885">
        <v>40.169738687323303</v>
      </c>
      <c r="N885">
        <v>0.48203854366292997</v>
      </c>
      <c r="O885">
        <v>8.7357488580518101</v>
      </c>
      <c r="P885">
        <v>35.769747899159597</v>
      </c>
      <c r="Q885">
        <v>6.9744589459529993E-2</v>
      </c>
    </row>
    <row r="886" spans="1:17" hidden="1" x14ac:dyDescent="0.3">
      <c r="A886" t="s">
        <v>1921</v>
      </c>
      <c r="B886" t="s">
        <v>1922</v>
      </c>
      <c r="C886" t="str">
        <f>IFERROR(VLOOKUP(Table1[[#This Row],[Ticker]],[1]!Table2[[Symbol]:[Industry]],2,FALSE),"-")</f>
        <v>-</v>
      </c>
      <c r="D886" t="s">
        <v>136</v>
      </c>
      <c r="E886">
        <v>3479.5854125999999</v>
      </c>
      <c r="F886">
        <v>797.1</v>
      </c>
      <c r="G886">
        <v>56.548509164128298</v>
      </c>
      <c r="H886">
        <v>-21.286277977352501</v>
      </c>
      <c r="I886">
        <v>-6.5840067635928801</v>
      </c>
      <c r="J886">
        <v>-7.3901971392001498</v>
      </c>
      <c r="K886">
        <v>891.46140134761595</v>
      </c>
      <c r="L886">
        <v>764.58477317917595</v>
      </c>
      <c r="M886">
        <v>14.783024688474899</v>
      </c>
      <c r="N886">
        <v>0.67188194853795102</v>
      </c>
      <c r="O886">
        <v>35.8675197591268</v>
      </c>
      <c r="P886">
        <v>90.693779904306197</v>
      </c>
      <c r="Q886">
        <v>6.1697128031204002E-2</v>
      </c>
    </row>
    <row r="887" spans="1:17" hidden="1" x14ac:dyDescent="0.3">
      <c r="A887" t="s">
        <v>1923</v>
      </c>
      <c r="B887" t="s">
        <v>1924</v>
      </c>
      <c r="C887" t="str">
        <f>IFERROR(VLOOKUP(Table1[[#This Row],[Ticker]],[1]!Table2[[Symbol]:[Industry]],2,FALSE),"-")</f>
        <v>-</v>
      </c>
      <c r="D887" t="s">
        <v>1464</v>
      </c>
      <c r="E887">
        <v>3471.605754705</v>
      </c>
      <c r="F887">
        <v>792.85</v>
      </c>
      <c r="G887">
        <v>-5.0355482973348904</v>
      </c>
      <c r="H887">
        <v>-5.8756550680227004</v>
      </c>
      <c r="I887">
        <v>18.901271717171301</v>
      </c>
      <c r="J887">
        <v>-7.8321375541456604</v>
      </c>
      <c r="K887">
        <v>720.577269562026</v>
      </c>
      <c r="L887">
        <v>644.79426132483798</v>
      </c>
      <c r="M887">
        <v>52.787939478679696</v>
      </c>
      <c r="N887">
        <v>1.06565040292839</v>
      </c>
      <c r="O887">
        <v>11.616320867755499</v>
      </c>
      <c r="P887">
        <v>76.502671415850401</v>
      </c>
      <c r="Q887">
        <v>-5.1838872385805999E-2</v>
      </c>
    </row>
    <row r="888" spans="1:17" hidden="1" x14ac:dyDescent="0.3">
      <c r="A888" t="s">
        <v>1925</v>
      </c>
      <c r="B888" t="s">
        <v>1926</v>
      </c>
      <c r="C888" t="str">
        <f>IFERROR(VLOOKUP(Table1[[#This Row],[Ticker]],[1]!Table2[[Symbol]:[Industry]],2,FALSE),"-")</f>
        <v>-</v>
      </c>
      <c r="D888" t="s">
        <v>46</v>
      </c>
      <c r="E888">
        <v>3470.08896</v>
      </c>
      <c r="F888">
        <v>278.39999999999998</v>
      </c>
      <c r="G888">
        <v>71.077752116057596</v>
      </c>
      <c r="H888">
        <v>38.537894551912501</v>
      </c>
      <c r="I888">
        <v>16.664531268429698</v>
      </c>
      <c r="J888">
        <v>10.9213290456946</v>
      </c>
      <c r="K888">
        <v>218.984568328362</v>
      </c>
      <c r="L888">
        <v>197.128565064182</v>
      </c>
      <c r="M888">
        <v>68.175443877049602</v>
      </c>
      <c r="N888">
        <v>1.6808334390014501</v>
      </c>
      <c r="O888">
        <v>4.7772988505747103</v>
      </c>
      <c r="P888">
        <v>97.446808510638206</v>
      </c>
    </row>
    <row r="889" spans="1:17" hidden="1" x14ac:dyDescent="0.3">
      <c r="A889" t="s">
        <v>1927</v>
      </c>
      <c r="B889" t="s">
        <v>1928</v>
      </c>
      <c r="C889" t="str">
        <f>IFERROR(VLOOKUP(Table1[[#This Row],[Ticker]],[1]!Table2[[Symbol]:[Industry]],2,FALSE),"-")</f>
        <v>-</v>
      </c>
      <c r="D889" t="s">
        <v>124</v>
      </c>
      <c r="E889">
        <v>3464.4763089899998</v>
      </c>
      <c r="F889">
        <v>53.94</v>
      </c>
      <c r="G889">
        <v>72.384876944003395</v>
      </c>
      <c r="H889">
        <v>6.3575955523246801</v>
      </c>
      <c r="I889">
        <v>-3.22684130356313</v>
      </c>
      <c r="J889">
        <v>-0.67525172067250605</v>
      </c>
      <c r="K889">
        <v>50.0252602486296</v>
      </c>
      <c r="L889">
        <v>41.974302592325401</v>
      </c>
      <c r="M889">
        <v>50.453415973234797</v>
      </c>
      <c r="N889">
        <v>0.90569395387802698</v>
      </c>
      <c r="O889">
        <v>25.973303670745199</v>
      </c>
      <c r="P889">
        <v>118.380566801619</v>
      </c>
      <c r="Q889">
        <v>0.10334367039862399</v>
      </c>
    </row>
    <row r="890" spans="1:17" hidden="1" x14ac:dyDescent="0.3">
      <c r="A890" t="s">
        <v>1929</v>
      </c>
      <c r="B890" t="s">
        <v>1930</v>
      </c>
      <c r="C890" t="str">
        <f>IFERROR(VLOOKUP(Table1[[#This Row],[Ticker]],[1]!Table2[[Symbol]:[Industry]],2,FALSE),"-")</f>
        <v>-</v>
      </c>
      <c r="D890" t="s">
        <v>804</v>
      </c>
      <c r="E890">
        <v>3463.202616825</v>
      </c>
      <c r="F890">
        <v>744.45</v>
      </c>
      <c r="G890">
        <v>-53.450049515428397</v>
      </c>
      <c r="H890">
        <v>-20.302170945977799</v>
      </c>
      <c r="I890">
        <v>-32.809288261825401</v>
      </c>
      <c r="J890">
        <v>-7.4272427384007598</v>
      </c>
      <c r="K890">
        <v>830.49804750909095</v>
      </c>
      <c r="L890">
        <v>894.66498401315198</v>
      </c>
      <c r="M890">
        <v>16.803327328175801</v>
      </c>
      <c r="N890">
        <v>2.4837696647890799</v>
      </c>
      <c r="O890">
        <v>43.058633890791803</v>
      </c>
      <c r="P890">
        <v>3.56844741235393</v>
      </c>
      <c r="Q890">
        <v>-0.13264037410003099</v>
      </c>
    </row>
    <row r="891" spans="1:17" hidden="1" x14ac:dyDescent="0.3">
      <c r="A891" t="s">
        <v>1931</v>
      </c>
      <c r="B891" t="s">
        <v>1932</v>
      </c>
      <c r="C891" t="str">
        <f>IFERROR(VLOOKUP(Table1[[#This Row],[Ticker]],[1]!Table2[[Symbol]:[Industry]],2,FALSE),"-")</f>
        <v>-</v>
      </c>
      <c r="D891" t="s">
        <v>133</v>
      </c>
      <c r="E891">
        <v>3450.1529769199901</v>
      </c>
      <c r="F891">
        <v>112.57</v>
      </c>
      <c r="G891">
        <v>65.553585310137393</v>
      </c>
      <c r="H891">
        <v>2.8438605610537899</v>
      </c>
      <c r="I891">
        <v>-18.872694369198499</v>
      </c>
      <c r="J891">
        <v>-0.74655691985601103</v>
      </c>
      <c r="K891">
        <v>111.521213709715</v>
      </c>
      <c r="L891">
        <v>103.109734517085</v>
      </c>
      <c r="M891">
        <v>46.471722897858697</v>
      </c>
      <c r="N891">
        <v>1.6086714518227301</v>
      </c>
      <c r="O891">
        <v>43.6439548725237</v>
      </c>
      <c r="P891">
        <v>114.01140684410601</v>
      </c>
      <c r="Q891">
        <v>0.19507017426565301</v>
      </c>
    </row>
    <row r="892" spans="1:17" x14ac:dyDescent="0.3">
      <c r="A892" t="s">
        <v>1933</v>
      </c>
      <c r="B892" t="s">
        <v>1934</v>
      </c>
      <c r="C892" t="str">
        <f>IFERROR(VLOOKUP(Table1[[#This Row],[Ticker]],[1]!Table2[[Symbol]:[Industry]],2,FALSE),"-")</f>
        <v>Automobile and Auto Components</v>
      </c>
      <c r="D892" t="s">
        <v>204</v>
      </c>
      <c r="E892">
        <v>3445.5066906000002</v>
      </c>
      <c r="F892">
        <v>1309.0999999999999</v>
      </c>
      <c r="G892">
        <v>14.469906719234199</v>
      </c>
      <c r="H892">
        <v>-4.1285948151713203</v>
      </c>
      <c r="I892">
        <v>1.2611427940417701</v>
      </c>
      <c r="J892">
        <v>-3.37463746569414</v>
      </c>
      <c r="K892">
        <v>1297.8455270623899</v>
      </c>
      <c r="L892">
        <v>1164.8009544479401</v>
      </c>
      <c r="M892">
        <v>46.294663751337602</v>
      </c>
      <c r="N892">
        <v>0.56361472479028096</v>
      </c>
      <c r="O892">
        <v>7.5548086471621803</v>
      </c>
      <c r="P892">
        <v>59.257907542578998</v>
      </c>
      <c r="Q892">
        <v>0.13246964360976601</v>
      </c>
    </row>
    <row r="893" spans="1:17" x14ac:dyDescent="0.3">
      <c r="A893" t="s">
        <v>1935</v>
      </c>
      <c r="B893" t="s">
        <v>1936</v>
      </c>
      <c r="C893" t="str">
        <f>IFERROR(VLOOKUP(Table1[[#This Row],[Ticker]],[1]!Table2[[Symbol]:[Industry]],2,FALSE),"-")</f>
        <v>Chemicals</v>
      </c>
      <c r="D893" t="s">
        <v>297</v>
      </c>
      <c r="E893">
        <v>3431.0259012000001</v>
      </c>
      <c r="F893">
        <v>335.1</v>
      </c>
      <c r="G893">
        <v>38.394268854875698</v>
      </c>
      <c r="H893">
        <v>-1.64810245337331</v>
      </c>
      <c r="I893">
        <v>37.5641134398413</v>
      </c>
      <c r="J893">
        <v>-2.2341634869257501</v>
      </c>
      <c r="K893">
        <v>307.20585054084</v>
      </c>
      <c r="L893">
        <v>263.04532816415701</v>
      </c>
      <c r="M893">
        <v>59.920062933982202</v>
      </c>
      <c r="N893">
        <v>0.93476137187100405</v>
      </c>
      <c r="O893">
        <v>6.0877350044762499</v>
      </c>
      <c r="P893">
        <v>77.630532732573499</v>
      </c>
      <c r="Q893">
        <v>4.8739645515043999E-2</v>
      </c>
    </row>
    <row r="894" spans="1:17" x14ac:dyDescent="0.3">
      <c r="A894" t="s">
        <v>1937</v>
      </c>
      <c r="B894" t="s">
        <v>1938</v>
      </c>
      <c r="C894" t="str">
        <f>IFERROR(VLOOKUP(Table1[[#This Row],[Ticker]],[1]!Table2[[Symbol]:[Industry]],2,FALSE),"-")</f>
        <v>Consumer Services</v>
      </c>
      <c r="D894" t="s">
        <v>1433</v>
      </c>
      <c r="E894">
        <v>3428.2733548910001</v>
      </c>
      <c r="F894">
        <v>128.03</v>
      </c>
      <c r="G894">
        <v>-55.284521963100403</v>
      </c>
      <c r="H894">
        <v>-11.3426000682975</v>
      </c>
      <c r="I894">
        <v>-20.969206121398699</v>
      </c>
      <c r="J894">
        <v>0.33881683715634597</v>
      </c>
      <c r="K894">
        <v>131.72721869225199</v>
      </c>
      <c r="L894">
        <v>139.56819211562001</v>
      </c>
      <c r="M894">
        <v>37.4536372686497</v>
      </c>
      <c r="N894">
        <v>0.37309822636029999</v>
      </c>
      <c r="O894">
        <v>49.027571662891503</v>
      </c>
      <c r="P894">
        <v>22.575394925801799</v>
      </c>
      <c r="Q894">
        <v>-4.4743411149247E-2</v>
      </c>
    </row>
    <row r="895" spans="1:17" hidden="1" x14ac:dyDescent="0.3">
      <c r="A895" t="s">
        <v>1939</v>
      </c>
      <c r="B895" t="s">
        <v>1940</v>
      </c>
      <c r="C895" t="str">
        <f>IFERROR(VLOOKUP(Table1[[#This Row],[Ticker]],[1]!Table2[[Symbol]:[Industry]],2,FALSE),"-")</f>
        <v>-</v>
      </c>
      <c r="D895" t="s">
        <v>54</v>
      </c>
      <c r="E895">
        <v>3425.198125295</v>
      </c>
      <c r="F895">
        <v>598.54999999999995</v>
      </c>
      <c r="G895">
        <v>-13.561889282396001</v>
      </c>
      <c r="H895">
        <v>18.635121947498099</v>
      </c>
      <c r="I895">
        <v>1.7742169873286</v>
      </c>
      <c r="J895">
        <v>-0.235892222205903</v>
      </c>
      <c r="K895">
        <v>551.99470389360397</v>
      </c>
      <c r="M895">
        <v>47.735641847761698</v>
      </c>
      <c r="N895">
        <v>0.81647349736582997</v>
      </c>
      <c r="O895">
        <v>8.5623590343329692</v>
      </c>
      <c r="P895">
        <v>42.0552984454728</v>
      </c>
    </row>
    <row r="896" spans="1:17" x14ac:dyDescent="0.3">
      <c r="A896" t="s">
        <v>1941</v>
      </c>
      <c r="B896" t="s">
        <v>1942</v>
      </c>
      <c r="C896" t="str">
        <f>IFERROR(VLOOKUP(Table1[[#This Row],[Ticker]],[1]!Table2[[Symbol]:[Industry]],2,FALSE),"-")</f>
        <v>Healthcare</v>
      </c>
      <c r="D896" t="s">
        <v>54</v>
      </c>
      <c r="E896">
        <v>3423.8414660449998</v>
      </c>
      <c r="F896">
        <v>137.41</v>
      </c>
      <c r="G896">
        <v>12.5405236195284</v>
      </c>
      <c r="H896">
        <v>5.3979540840519</v>
      </c>
      <c r="I896">
        <v>-10.082139502063701</v>
      </c>
      <c r="J896">
        <v>-0.29691118888683898</v>
      </c>
      <c r="K896">
        <v>131.72049073273001</v>
      </c>
      <c r="L896">
        <v>121.081964902888</v>
      </c>
      <c r="M896">
        <v>48.681779395221199</v>
      </c>
      <c r="N896">
        <v>0.62123358008612795</v>
      </c>
      <c r="O896">
        <v>13.1649807146495</v>
      </c>
      <c r="P896">
        <v>59.039351851851798</v>
      </c>
      <c r="Q896">
        <v>-6.5231659679113999E-2</v>
      </c>
    </row>
    <row r="897" spans="1:17" x14ac:dyDescent="0.3">
      <c r="A897" t="s">
        <v>1943</v>
      </c>
      <c r="B897" t="s">
        <v>1944</v>
      </c>
      <c r="C897" t="str">
        <f>IFERROR(VLOOKUP(Table1[[#This Row],[Ticker]],[1]!Table2[[Symbol]:[Industry]],2,FALSE),"-")</f>
        <v>Automobile and Auto Components</v>
      </c>
      <c r="D897" t="s">
        <v>204</v>
      </c>
      <c r="E897">
        <v>3422.9424368999998</v>
      </c>
      <c r="F897">
        <v>218.12</v>
      </c>
      <c r="G897">
        <v>-33.948363771010001</v>
      </c>
      <c r="H897">
        <v>-10.202151585018701</v>
      </c>
      <c r="I897">
        <v>-28.535901573590799</v>
      </c>
      <c r="J897">
        <v>-6.4117116936754099</v>
      </c>
      <c r="K897">
        <v>225.92090928981301</v>
      </c>
      <c r="L897">
        <v>232.20203318842499</v>
      </c>
      <c r="M897">
        <v>37.495274566116997</v>
      </c>
      <c r="N897">
        <v>0.59517310010573898</v>
      </c>
      <c r="O897">
        <v>37.080506143407298</v>
      </c>
      <c r="P897">
        <v>14.4686434006822</v>
      </c>
      <c r="Q897">
        <v>1.6707296960881E-2</v>
      </c>
    </row>
    <row r="898" spans="1:17" hidden="1" x14ac:dyDescent="0.3">
      <c r="A898" t="s">
        <v>1945</v>
      </c>
      <c r="B898" t="s">
        <v>1946</v>
      </c>
      <c r="C898" t="str">
        <f>IFERROR(VLOOKUP(Table1[[#This Row],[Ticker]],[1]!Table2[[Symbol]:[Industry]],2,FALSE),"-")</f>
        <v>-</v>
      </c>
      <c r="E898">
        <v>3418.65</v>
      </c>
      <c r="F898">
        <v>639</v>
      </c>
      <c r="G898">
        <v>469.47248376533997</v>
      </c>
      <c r="H898">
        <v>3.2037493984785299</v>
      </c>
      <c r="I898">
        <v>72.362169330337807</v>
      </c>
      <c r="J898">
        <v>-1.25270304702147</v>
      </c>
      <c r="K898">
        <v>611.10177006694596</v>
      </c>
      <c r="L898">
        <v>458.63146841251398</v>
      </c>
      <c r="M898">
        <v>61.340287397764101</v>
      </c>
      <c r="N898">
        <v>0.90913278217881399</v>
      </c>
      <c r="O898">
        <v>24.045383411580602</v>
      </c>
      <c r="P898">
        <v>856.58682634730496</v>
      </c>
      <c r="Q898">
        <v>0.18895049847435599</v>
      </c>
    </row>
    <row r="899" spans="1:17" hidden="1" x14ac:dyDescent="0.3">
      <c r="A899" t="s">
        <v>1947</v>
      </c>
      <c r="B899" t="s">
        <v>1948</v>
      </c>
      <c r="C899" t="str">
        <f>IFERROR(VLOOKUP(Table1[[#This Row],[Ticker]],[1]!Table2[[Symbol]:[Industry]],2,FALSE),"-")</f>
        <v>-</v>
      </c>
      <c r="D899" t="s">
        <v>588</v>
      </c>
      <c r="E899">
        <v>3378.8232487499999</v>
      </c>
      <c r="F899">
        <v>245.55</v>
      </c>
      <c r="G899">
        <v>71.150534365594098</v>
      </c>
      <c r="H899">
        <v>31.700022028936399</v>
      </c>
      <c r="I899">
        <v>26.9006888759045</v>
      </c>
      <c r="J899">
        <v>-4.5607381571937298</v>
      </c>
      <c r="K899">
        <v>215.76282251843699</v>
      </c>
      <c r="L899">
        <v>179.89970497233699</v>
      </c>
      <c r="M899">
        <v>51.813426106758797</v>
      </c>
      <c r="N899">
        <v>1.1300083657117199</v>
      </c>
      <c r="O899">
        <v>9.9572388515577206</v>
      </c>
      <c r="P899">
        <v>107.127794179671</v>
      </c>
      <c r="Q899">
        <v>0.231305340030171</v>
      </c>
    </row>
    <row r="900" spans="1:17" hidden="1" x14ac:dyDescent="0.3">
      <c r="A900" t="s">
        <v>1949</v>
      </c>
      <c r="B900" t="s">
        <v>1950</v>
      </c>
      <c r="C900" t="str">
        <f>IFERROR(VLOOKUP(Table1[[#This Row],[Ticker]],[1]!Table2[[Symbol]:[Industry]],2,FALSE),"-")</f>
        <v>-</v>
      </c>
      <c r="D900" t="s">
        <v>57</v>
      </c>
      <c r="E900">
        <v>3348.9114499500001</v>
      </c>
      <c r="F900">
        <v>246.1</v>
      </c>
      <c r="G900">
        <v>23.071139918877201</v>
      </c>
      <c r="H900">
        <v>1.9838880789862099</v>
      </c>
      <c r="I900">
        <v>19.002124927215199</v>
      </c>
      <c r="J900">
        <v>6.0219245564633299</v>
      </c>
      <c r="K900">
        <v>242.48324357819601</v>
      </c>
      <c r="L900">
        <v>216.684068440478</v>
      </c>
      <c r="M900">
        <v>52.674316490335997</v>
      </c>
      <c r="N900">
        <v>1.73376465763982</v>
      </c>
      <c r="O900">
        <v>13.774888256806101</v>
      </c>
      <c r="P900">
        <v>56.253968253968203</v>
      </c>
      <c r="Q900">
        <v>-3.8960420984734997E-2</v>
      </c>
    </row>
    <row r="901" spans="1:17" hidden="1" x14ac:dyDescent="0.3">
      <c r="A901" t="s">
        <v>1951</v>
      </c>
      <c r="B901" t="s">
        <v>1952</v>
      </c>
      <c r="C901" t="str">
        <f>IFERROR(VLOOKUP(Table1[[#This Row],[Ticker]],[1]!Table2[[Symbol]:[Industry]],2,FALSE),"-")</f>
        <v>-</v>
      </c>
      <c r="D901" t="s">
        <v>297</v>
      </c>
      <c r="E901">
        <v>3326.7862030000001</v>
      </c>
      <c r="F901">
        <v>275.60000000000002</v>
      </c>
      <c r="G901">
        <v>81.308501292713501</v>
      </c>
      <c r="H901">
        <v>36.852387698387503</v>
      </c>
      <c r="I901">
        <v>113.002127009879</v>
      </c>
      <c r="J901">
        <v>12.5495349618684</v>
      </c>
      <c r="K901">
        <v>215.874612180627</v>
      </c>
      <c r="L901">
        <v>159.919663154186</v>
      </c>
      <c r="M901">
        <v>63.0264497151082</v>
      </c>
      <c r="N901">
        <v>1.00162980203121</v>
      </c>
      <c r="O901">
        <v>7.40203193033381</v>
      </c>
      <c r="P901">
        <v>169.088068736574</v>
      </c>
      <c r="Q901">
        <v>0.196988582659963</v>
      </c>
    </row>
    <row r="902" spans="1:17" hidden="1" x14ac:dyDescent="0.3">
      <c r="A902" t="s">
        <v>1953</v>
      </c>
      <c r="B902" t="s">
        <v>1954</v>
      </c>
      <c r="C902" t="str">
        <f>IFERROR(VLOOKUP(Table1[[#This Row],[Ticker]],[1]!Table2[[Symbol]:[Industry]],2,FALSE),"-")</f>
        <v>-</v>
      </c>
      <c r="D902" t="s">
        <v>46</v>
      </c>
      <c r="E902">
        <v>3311.740379935</v>
      </c>
      <c r="F902">
        <v>3054.35</v>
      </c>
      <c r="G902">
        <v>67.539660469261307</v>
      </c>
      <c r="H902">
        <v>-12.5614021166729</v>
      </c>
      <c r="I902">
        <v>52.247983463844498</v>
      </c>
      <c r="J902">
        <v>-2.91188213625977</v>
      </c>
      <c r="K902">
        <v>3037.2952461878999</v>
      </c>
      <c r="L902">
        <v>2538.6777025630799</v>
      </c>
      <c r="M902">
        <v>50.720001084333298</v>
      </c>
      <c r="N902">
        <v>0.64636590250751602</v>
      </c>
      <c r="O902">
        <v>21.397351318611101</v>
      </c>
      <c r="P902">
        <v>101.328191945158</v>
      </c>
      <c r="Q902">
        <v>0.121962814917697</v>
      </c>
    </row>
    <row r="903" spans="1:17" hidden="1" x14ac:dyDescent="0.3">
      <c r="A903" t="s">
        <v>1955</v>
      </c>
      <c r="B903" t="s">
        <v>1956</v>
      </c>
      <c r="C903" t="str">
        <f>IFERROR(VLOOKUP(Table1[[#This Row],[Ticker]],[1]!Table2[[Symbol]:[Industry]],2,FALSE),"-")</f>
        <v>Fast Moving Consumer Goods</v>
      </c>
      <c r="D903" t="s">
        <v>480</v>
      </c>
      <c r="E903">
        <v>3293.6055624999999</v>
      </c>
      <c r="F903">
        <v>312.5</v>
      </c>
      <c r="G903">
        <v>-54.812022517547</v>
      </c>
      <c r="H903">
        <v>-2.7785432389864999</v>
      </c>
      <c r="I903">
        <v>-15.0581549226888</v>
      </c>
      <c r="J903">
        <v>0.87539721464716502</v>
      </c>
      <c r="K903">
        <v>307.27681727307299</v>
      </c>
      <c r="M903">
        <v>51.399355511048697</v>
      </c>
      <c r="N903">
        <v>0.79015521965959401</v>
      </c>
      <c r="O903">
        <v>64.608000000000004</v>
      </c>
      <c r="P903">
        <v>26.980902072328298</v>
      </c>
    </row>
    <row r="904" spans="1:17" x14ac:dyDescent="0.3">
      <c r="A904" t="s">
        <v>1957</v>
      </c>
      <c r="B904" t="s">
        <v>1958</v>
      </c>
      <c r="C904" t="str">
        <f>IFERROR(VLOOKUP(Table1[[#This Row],[Ticker]],[1]!Table2[[Symbol]:[Industry]],2,FALSE),"-")</f>
        <v>Information Technology</v>
      </c>
      <c r="D904" t="s">
        <v>21</v>
      </c>
      <c r="E904">
        <v>3284.5151638000002</v>
      </c>
      <c r="F904">
        <v>556.4</v>
      </c>
      <c r="G904">
        <v>-21.375726222479301</v>
      </c>
      <c r="H904">
        <v>-16.275229580500401</v>
      </c>
      <c r="I904">
        <v>-29.358241866755101</v>
      </c>
      <c r="J904">
        <v>-4.0391376039294604</v>
      </c>
      <c r="K904">
        <v>608.46549675568303</v>
      </c>
      <c r="L904">
        <v>595.61053085798903</v>
      </c>
      <c r="M904">
        <v>28.560047912509098</v>
      </c>
      <c r="N904">
        <v>0.75908825088933096</v>
      </c>
      <c r="O904">
        <v>42.25377426312</v>
      </c>
      <c r="P904">
        <v>23.6444444444444</v>
      </c>
      <c r="Q904">
        <v>6.3286322307771994E-2</v>
      </c>
    </row>
    <row r="905" spans="1:17" hidden="1" x14ac:dyDescent="0.3">
      <c r="A905" t="s">
        <v>1959</v>
      </c>
      <c r="B905" t="s">
        <v>1960</v>
      </c>
      <c r="C905" t="str">
        <f>IFERROR(VLOOKUP(Table1[[#This Row],[Ticker]],[1]!Table2[[Symbol]:[Industry]],2,FALSE),"-")</f>
        <v>-</v>
      </c>
      <c r="D905" t="s">
        <v>141</v>
      </c>
      <c r="E905">
        <v>3282.8095035900001</v>
      </c>
      <c r="F905">
        <v>722.1</v>
      </c>
      <c r="G905">
        <v>76.465478036899597</v>
      </c>
      <c r="H905">
        <v>3.8662038855207199</v>
      </c>
      <c r="I905">
        <v>9.8725387537019191</v>
      </c>
      <c r="J905">
        <v>-2.8111548127009098</v>
      </c>
      <c r="K905">
        <v>710.84460797974498</v>
      </c>
      <c r="L905">
        <v>596.88922352577504</v>
      </c>
      <c r="M905">
        <v>44.789116342434198</v>
      </c>
      <c r="N905">
        <v>1.23388493421728</v>
      </c>
      <c r="O905">
        <v>14.388588838111</v>
      </c>
      <c r="P905">
        <v>133.68932038834899</v>
      </c>
      <c r="Q905">
        <v>0.18221661904008801</v>
      </c>
    </row>
    <row r="906" spans="1:17" x14ac:dyDescent="0.3">
      <c r="A906" t="s">
        <v>1961</v>
      </c>
      <c r="B906" t="s">
        <v>1962</v>
      </c>
      <c r="C906" t="str">
        <f>IFERROR(VLOOKUP(Table1[[#This Row],[Ticker]],[1]!Table2[[Symbol]:[Industry]],2,FALSE),"-")</f>
        <v>Fast Moving Consumer Goods</v>
      </c>
      <c r="D906" t="s">
        <v>372</v>
      </c>
      <c r="E906">
        <v>3280.5883709999998</v>
      </c>
      <c r="F906">
        <v>2328.75</v>
      </c>
      <c r="G906">
        <v>-4.5382006359133698</v>
      </c>
      <c r="H906">
        <v>16.828050364416502</v>
      </c>
      <c r="I906">
        <v>18.161431001072899</v>
      </c>
      <c r="J906">
        <v>17.0417984885325</v>
      </c>
      <c r="K906">
        <v>1931.74140055932</v>
      </c>
      <c r="L906">
        <v>1875.2895277447601</v>
      </c>
      <c r="M906">
        <v>79.636770274376204</v>
      </c>
      <c r="N906">
        <v>3.1467111871292199</v>
      </c>
      <c r="O906">
        <v>3.40311325818571</v>
      </c>
      <c r="P906">
        <v>52.106466361854899</v>
      </c>
      <c r="Q906">
        <v>-4.5375865055933003E-2</v>
      </c>
    </row>
    <row r="907" spans="1:17" hidden="1" x14ac:dyDescent="0.3">
      <c r="A907" t="s">
        <v>1963</v>
      </c>
      <c r="B907" t="s">
        <v>1964</v>
      </c>
      <c r="C907" t="str">
        <f>IFERROR(VLOOKUP(Table1[[#This Row],[Ticker]],[1]!Table2[[Symbol]:[Industry]],2,FALSE),"-")</f>
        <v>-</v>
      </c>
      <c r="D907" t="s">
        <v>1464</v>
      </c>
      <c r="E907">
        <v>3272.7430098899999</v>
      </c>
      <c r="F907">
        <v>433.35</v>
      </c>
      <c r="G907">
        <v>47.744131616118302</v>
      </c>
      <c r="H907">
        <v>7.1813851812261396</v>
      </c>
      <c r="I907">
        <v>13.868929483649</v>
      </c>
      <c r="J907">
        <v>4.8518658306800502</v>
      </c>
      <c r="K907">
        <v>373.55707170277299</v>
      </c>
      <c r="L907">
        <v>328.04475589873698</v>
      </c>
      <c r="M907">
        <v>71.256011901018994</v>
      </c>
      <c r="N907">
        <v>2.4047229611381802</v>
      </c>
      <c r="O907">
        <v>2.4575977847005799</v>
      </c>
      <c r="P907">
        <v>77.529700942236801</v>
      </c>
      <c r="Q907">
        <v>3.7096508280902003E-2</v>
      </c>
    </row>
    <row r="908" spans="1:17" hidden="1" x14ac:dyDescent="0.3">
      <c r="A908" t="s">
        <v>1965</v>
      </c>
      <c r="B908" t="s">
        <v>1966</v>
      </c>
      <c r="C908" t="str">
        <f>IFERROR(VLOOKUP(Table1[[#This Row],[Ticker]],[1]!Table2[[Symbol]:[Industry]],2,FALSE),"-")</f>
        <v>-</v>
      </c>
      <c r="D908" t="s">
        <v>265</v>
      </c>
      <c r="E908">
        <v>3264.0278452450002</v>
      </c>
      <c r="F908">
        <v>773.35</v>
      </c>
      <c r="G908">
        <v>559.13817438816704</v>
      </c>
      <c r="H908">
        <v>31.496084514343</v>
      </c>
      <c r="I908">
        <v>49.499394144258602</v>
      </c>
      <c r="J908">
        <v>26.2557815393799</v>
      </c>
      <c r="K908">
        <v>603.53910802418602</v>
      </c>
      <c r="L908">
        <v>459.57784818208398</v>
      </c>
      <c r="M908">
        <v>89.221618520701398</v>
      </c>
      <c r="N908">
        <v>1.3478622737998001</v>
      </c>
      <c r="O908">
        <v>0</v>
      </c>
      <c r="P908">
        <v>628.20150659133697</v>
      </c>
      <c r="Q908">
        <v>0.18624837501126601</v>
      </c>
    </row>
    <row r="909" spans="1:17" hidden="1" x14ac:dyDescent="0.3">
      <c r="A909" t="s">
        <v>1967</v>
      </c>
      <c r="B909" t="s">
        <v>1968</v>
      </c>
      <c r="C909" t="str">
        <f>IFERROR(VLOOKUP(Table1[[#This Row],[Ticker]],[1]!Table2[[Symbol]:[Industry]],2,FALSE),"-")</f>
        <v>-</v>
      </c>
      <c r="D909" t="s">
        <v>1969</v>
      </c>
      <c r="E909">
        <v>3261.2371428000001</v>
      </c>
      <c r="F909">
        <v>282.75</v>
      </c>
      <c r="G909">
        <v>24.697934177250399</v>
      </c>
      <c r="H909">
        <v>-6.8930247950698504</v>
      </c>
      <c r="I909">
        <v>15.2970557939743</v>
      </c>
      <c r="J909">
        <v>4.3474632490757497</v>
      </c>
      <c r="K909">
        <v>281.44511390344201</v>
      </c>
      <c r="M909">
        <v>48.386154888225299</v>
      </c>
      <c r="N909">
        <v>0.68173073170461196</v>
      </c>
      <c r="O909">
        <v>16.7108753315649</v>
      </c>
      <c r="P909">
        <v>161.20092378752801</v>
      </c>
    </row>
    <row r="910" spans="1:17" hidden="1" x14ac:dyDescent="0.3">
      <c r="A910" t="s">
        <v>1970</v>
      </c>
      <c r="B910" t="s">
        <v>1971</v>
      </c>
      <c r="C910" t="str">
        <f>IFERROR(VLOOKUP(Table1[[#This Row],[Ticker]],[1]!Table2[[Symbol]:[Industry]],2,FALSE),"-")</f>
        <v>-</v>
      </c>
      <c r="D910" t="s">
        <v>204</v>
      </c>
      <c r="E910">
        <v>3256.1865086399998</v>
      </c>
      <c r="F910">
        <v>1049.0999999999999</v>
      </c>
      <c r="G910">
        <v>37.505931485263901</v>
      </c>
      <c r="H910">
        <v>17.814079175394099</v>
      </c>
      <c r="I910">
        <v>60.102186008595602</v>
      </c>
      <c r="J910">
        <v>8.5750420676542891</v>
      </c>
      <c r="K910">
        <v>824.62061423059095</v>
      </c>
      <c r="L910">
        <v>698.29676925267097</v>
      </c>
      <c r="M910">
        <v>81.412201442004999</v>
      </c>
      <c r="N910">
        <v>2.5407483152391599</v>
      </c>
      <c r="O910">
        <v>4.5658183204651603</v>
      </c>
      <c r="P910">
        <v>90.037134317543703</v>
      </c>
      <c r="Q910">
        <v>0.100088890673494</v>
      </c>
    </row>
    <row r="911" spans="1:17" hidden="1" x14ac:dyDescent="0.3">
      <c r="A911" t="s">
        <v>1972</v>
      </c>
      <c r="B911" t="s">
        <v>1973</v>
      </c>
      <c r="C911" t="str">
        <f>IFERROR(VLOOKUP(Table1[[#This Row],[Ticker]],[1]!Table2[[Symbol]:[Industry]],2,FALSE),"-")</f>
        <v>-</v>
      </c>
      <c r="D911" t="s">
        <v>60</v>
      </c>
      <c r="E911">
        <v>3249.4805229919998</v>
      </c>
      <c r="F911">
        <v>214.84</v>
      </c>
      <c r="G911">
        <v>56.952519756242197</v>
      </c>
      <c r="H911">
        <v>-12.5358672149399</v>
      </c>
      <c r="I911">
        <v>-7.27141426855371</v>
      </c>
      <c r="J911">
        <v>-4.8707293893196004</v>
      </c>
      <c r="K911">
        <v>228.304827104098</v>
      </c>
      <c r="L911">
        <v>192.859277576663</v>
      </c>
      <c r="M911">
        <v>29.8896560580271</v>
      </c>
      <c r="N911">
        <v>0.46431268436879403</v>
      </c>
      <c r="O911">
        <v>25.628374604356701</v>
      </c>
      <c r="P911">
        <v>92.422749664128901</v>
      </c>
      <c r="Q911">
        <v>9.8413565317632998E-2</v>
      </c>
    </row>
    <row r="912" spans="1:17" hidden="1" x14ac:dyDescent="0.3">
      <c r="A912" t="s">
        <v>1974</v>
      </c>
      <c r="B912" t="s">
        <v>1975</v>
      </c>
      <c r="C912" t="str">
        <f>IFERROR(VLOOKUP(Table1[[#This Row],[Ticker]],[1]!Table2[[Symbol]:[Industry]],2,FALSE),"-")</f>
        <v>-</v>
      </c>
      <c r="D912" t="s">
        <v>533</v>
      </c>
      <c r="E912">
        <v>3242.98001561</v>
      </c>
      <c r="F912">
        <v>5077.8999999999996</v>
      </c>
      <c r="G912">
        <v>22.324826751150901</v>
      </c>
      <c r="H912">
        <v>18.8649716090673</v>
      </c>
      <c r="I912">
        <v>26.856056317818702</v>
      </c>
      <c r="J912">
        <v>7.8886147724573501</v>
      </c>
      <c r="K912">
        <v>4346.1143547793799</v>
      </c>
      <c r="L912">
        <v>3719.4218419499998</v>
      </c>
      <c r="M912">
        <v>68.686223094029799</v>
      </c>
      <c r="N912">
        <v>2.6682384239413799</v>
      </c>
      <c r="O912">
        <v>6.8551960456094196</v>
      </c>
      <c r="P912">
        <v>78.043863186129201</v>
      </c>
      <c r="Q912">
        <v>0.13397558331953599</v>
      </c>
    </row>
    <row r="913" spans="1:17" hidden="1" x14ac:dyDescent="0.3">
      <c r="A913" t="s">
        <v>1976</v>
      </c>
      <c r="B913" t="s">
        <v>1977</v>
      </c>
      <c r="C913" t="str">
        <f>IFERROR(VLOOKUP(Table1[[#This Row],[Ticker]],[1]!Table2[[Symbol]:[Industry]],2,FALSE),"-")</f>
        <v>-</v>
      </c>
      <c r="D913" t="s">
        <v>639</v>
      </c>
      <c r="E913">
        <v>3234.4560385899999</v>
      </c>
      <c r="F913">
        <v>2729.3</v>
      </c>
      <c r="G913">
        <v>-3.0865329970921902</v>
      </c>
      <c r="H913">
        <v>5.83645644325233</v>
      </c>
      <c r="I913">
        <v>-11.205292858086301</v>
      </c>
      <c r="J913">
        <v>-7.3672122605437398</v>
      </c>
      <c r="K913">
        <v>2635.3027086925799</v>
      </c>
      <c r="L913">
        <v>2406.7382409900501</v>
      </c>
      <c r="M913">
        <v>40.532267170518303</v>
      </c>
      <c r="N913">
        <v>1.5887661879849799</v>
      </c>
      <c r="O913">
        <v>18.345363279961798</v>
      </c>
      <c r="P913">
        <v>40.176163940319903</v>
      </c>
      <c r="Q913">
        <v>8.3540364407102996E-2</v>
      </c>
    </row>
    <row r="914" spans="1:17" x14ac:dyDescent="0.3">
      <c r="A914" t="s">
        <v>1978</v>
      </c>
      <c r="B914" t="s">
        <v>1979</v>
      </c>
      <c r="C914" t="str">
        <f>IFERROR(VLOOKUP(Table1[[#This Row],[Ticker]],[1]!Table2[[Symbol]:[Industry]],2,FALSE),"-")</f>
        <v>Fast Moving Consumer Goods</v>
      </c>
      <c r="D914" t="s">
        <v>489</v>
      </c>
      <c r="E914">
        <v>3216.0478186999999</v>
      </c>
      <c r="F914">
        <v>442.45</v>
      </c>
      <c r="G914">
        <v>3.2242083098405501</v>
      </c>
      <c r="H914">
        <v>1.3750524731491001</v>
      </c>
      <c r="I914">
        <v>15.658255367513901</v>
      </c>
      <c r="J914">
        <v>1.6343474370459301</v>
      </c>
      <c r="K914">
        <v>383.91023272960501</v>
      </c>
      <c r="L914">
        <v>357.915789410326</v>
      </c>
      <c r="M914">
        <v>71.181683468469501</v>
      </c>
      <c r="N914">
        <v>1.45093701472119</v>
      </c>
      <c r="O914">
        <v>4.6445926093343797</v>
      </c>
      <c r="P914">
        <v>49.957634299271199</v>
      </c>
      <c r="Q914">
        <v>-3.2391173693020001E-3</v>
      </c>
    </row>
    <row r="915" spans="1:17" x14ac:dyDescent="0.3">
      <c r="A915" t="s">
        <v>1980</v>
      </c>
      <c r="B915" t="s">
        <v>1981</v>
      </c>
      <c r="C915" t="str">
        <f>IFERROR(VLOOKUP(Table1[[#This Row],[Ticker]],[1]!Table2[[Symbol]:[Industry]],2,FALSE),"-")</f>
        <v>Consumer Durables</v>
      </c>
      <c r="D915" t="s">
        <v>46</v>
      </c>
      <c r="E915">
        <v>3215.9791252999999</v>
      </c>
      <c r="F915">
        <v>1897.55</v>
      </c>
      <c r="G915">
        <v>-5.7392408667883901</v>
      </c>
      <c r="H915">
        <v>-7.1748913782204902</v>
      </c>
      <c r="I915">
        <v>6.1211721260574397</v>
      </c>
      <c r="J915">
        <v>2.9980155465104699</v>
      </c>
      <c r="K915">
        <v>1845.63542271596</v>
      </c>
      <c r="L915">
        <v>1697.9130356839501</v>
      </c>
      <c r="M915">
        <v>46.339884544199101</v>
      </c>
      <c r="N915">
        <v>0.330923338792458</v>
      </c>
      <c r="O915">
        <v>10.1420252430765</v>
      </c>
      <c r="P915">
        <v>34.197312588401601</v>
      </c>
      <c r="Q915">
        <v>4.9881675515282997E-2</v>
      </c>
    </row>
    <row r="916" spans="1:17" x14ac:dyDescent="0.3">
      <c r="A916" t="s">
        <v>1982</v>
      </c>
      <c r="B916" t="s">
        <v>1983</v>
      </c>
      <c r="C916" t="str">
        <f>IFERROR(VLOOKUP(Table1[[#This Row],[Ticker]],[1]!Table2[[Symbol]:[Industry]],2,FALSE),"-")</f>
        <v>Information Technology</v>
      </c>
      <c r="D916" t="s">
        <v>304</v>
      </c>
      <c r="E916">
        <v>3214.6730126799998</v>
      </c>
      <c r="F916">
        <v>1200.7</v>
      </c>
      <c r="G916">
        <v>-14.519936442889801</v>
      </c>
      <c r="H916">
        <v>-13.378624018107301</v>
      </c>
      <c r="I916">
        <v>-37.1760242611346</v>
      </c>
      <c r="J916">
        <v>-17.771120974554702</v>
      </c>
      <c r="K916">
        <v>1382.5486471418301</v>
      </c>
      <c r="L916">
        <v>1314.6276749547401</v>
      </c>
      <c r="M916">
        <v>16.5254123235317</v>
      </c>
      <c r="N916">
        <v>1.23604735308334</v>
      </c>
      <c r="O916">
        <v>51.823936037311498</v>
      </c>
      <c r="P916">
        <v>27.058201058201</v>
      </c>
      <c r="Q916">
        <v>6.4109912003226993E-2</v>
      </c>
    </row>
    <row r="917" spans="1:17" hidden="1" x14ac:dyDescent="0.3">
      <c r="A917" t="s">
        <v>1984</v>
      </c>
      <c r="B917" t="s">
        <v>1985</v>
      </c>
      <c r="C917" t="str">
        <f>IFERROR(VLOOKUP(Table1[[#This Row],[Ticker]],[1]!Table2[[Symbol]:[Industry]],2,FALSE),"-")</f>
        <v>-</v>
      </c>
      <c r="D917" t="s">
        <v>86</v>
      </c>
      <c r="E917">
        <v>3208.0739958300001</v>
      </c>
      <c r="F917">
        <v>562.65</v>
      </c>
      <c r="G917">
        <v>-5.6028473975395796</v>
      </c>
      <c r="H917">
        <v>3.08898921664347</v>
      </c>
      <c r="I917">
        <v>6.6476832116452096</v>
      </c>
      <c r="J917">
        <v>-3.6751997998714199</v>
      </c>
      <c r="M917">
        <v>47.847190285762501</v>
      </c>
      <c r="O917">
        <v>11.525815338132</v>
      </c>
      <c r="P917">
        <v>19.661846022968898</v>
      </c>
    </row>
    <row r="918" spans="1:17" hidden="1" x14ac:dyDescent="0.3">
      <c r="A918" t="s">
        <v>1986</v>
      </c>
      <c r="B918" t="s">
        <v>1987</v>
      </c>
      <c r="C918" t="str">
        <f>IFERROR(VLOOKUP(Table1[[#This Row],[Ticker]],[1]!Table2[[Symbol]:[Industry]],2,FALSE),"-")</f>
        <v>-</v>
      </c>
      <c r="D918" t="s">
        <v>396</v>
      </c>
      <c r="E918">
        <v>3205.2411299999999</v>
      </c>
      <c r="F918">
        <v>4186</v>
      </c>
      <c r="G918">
        <v>13.179814316699</v>
      </c>
      <c r="H918">
        <v>-3.32167433033502</v>
      </c>
      <c r="I918">
        <v>-12.346385110676501</v>
      </c>
      <c r="J918">
        <v>0.69586825597437196</v>
      </c>
      <c r="K918">
        <v>4312.6713595257897</v>
      </c>
      <c r="L918">
        <v>4110.4955169122704</v>
      </c>
      <c r="M918">
        <v>37.096515561623697</v>
      </c>
      <c r="N918">
        <v>0.96393672294393995</v>
      </c>
      <c r="O918">
        <v>21.763019589106499</v>
      </c>
      <c r="P918">
        <v>51.941923774954603</v>
      </c>
      <c r="Q918">
        <v>6.2655896448082005E-2</v>
      </c>
    </row>
    <row r="919" spans="1:17" hidden="1" x14ac:dyDescent="0.3">
      <c r="A919" t="s">
        <v>1988</v>
      </c>
      <c r="B919" t="s">
        <v>1989</v>
      </c>
      <c r="C919" t="str">
        <f>IFERROR(VLOOKUP(Table1[[#This Row],[Ticker]],[1]!Table2[[Symbol]:[Industry]],2,FALSE),"-")</f>
        <v>-</v>
      </c>
      <c r="D919" t="s">
        <v>156</v>
      </c>
      <c r="E919">
        <v>3201.5559995099902</v>
      </c>
      <c r="F919">
        <v>349.95</v>
      </c>
      <c r="G919">
        <v>59.582932105140998</v>
      </c>
      <c r="H919">
        <v>-21.737953608177399</v>
      </c>
      <c r="I919">
        <v>-22.605750908394199</v>
      </c>
      <c r="J919">
        <v>-1.60572788728726</v>
      </c>
      <c r="K919">
        <v>371.521261997637</v>
      </c>
      <c r="L919">
        <v>347.280746834772</v>
      </c>
      <c r="M919">
        <v>41.718550919879704</v>
      </c>
      <c r="N919">
        <v>0.78465777711892204</v>
      </c>
      <c r="O919">
        <v>38.0768681240177</v>
      </c>
      <c r="P919">
        <v>90.968622100954903</v>
      </c>
      <c r="Q919">
        <v>8.1396598723014996E-2</v>
      </c>
    </row>
    <row r="920" spans="1:17" hidden="1" x14ac:dyDescent="0.3">
      <c r="A920" t="s">
        <v>1990</v>
      </c>
      <c r="B920" t="s">
        <v>1991</v>
      </c>
      <c r="C920" t="str">
        <f>IFERROR(VLOOKUP(Table1[[#This Row],[Ticker]],[1]!Table2[[Symbol]:[Industry]],2,FALSE),"-")</f>
        <v>-</v>
      </c>
      <c r="D920" t="s">
        <v>136</v>
      </c>
      <c r="E920">
        <v>3191.9546983360001</v>
      </c>
      <c r="F920">
        <v>178.24</v>
      </c>
      <c r="G920">
        <v>71.642715818338303</v>
      </c>
      <c r="H920">
        <v>-15.3815989376478</v>
      </c>
      <c r="I920">
        <v>-23.5641292450889</v>
      </c>
      <c r="J920">
        <v>-4.0473014632075204</v>
      </c>
      <c r="K920">
        <v>183.342709943139</v>
      </c>
      <c r="L920">
        <v>165.59625874432001</v>
      </c>
      <c r="M920">
        <v>40.509513744757797</v>
      </c>
      <c r="N920">
        <v>0.87954814530415504</v>
      </c>
      <c r="O920">
        <v>25.4488330341112</v>
      </c>
      <c r="P920">
        <v>104.05266170578101</v>
      </c>
      <c r="Q920">
        <v>8.4633452272691007E-2</v>
      </c>
    </row>
    <row r="921" spans="1:17" hidden="1" x14ac:dyDescent="0.3">
      <c r="A921" t="s">
        <v>1992</v>
      </c>
      <c r="B921" t="s">
        <v>1993</v>
      </c>
      <c r="C921" t="str">
        <f>IFERROR(VLOOKUP(Table1[[#This Row],[Ticker]],[1]!Table2[[Symbol]:[Industry]],2,FALSE),"-")</f>
        <v>-</v>
      </c>
      <c r="D921" t="s">
        <v>54</v>
      </c>
      <c r="E921">
        <v>3186.8987133840001</v>
      </c>
      <c r="F921">
        <v>58.16</v>
      </c>
      <c r="G921">
        <v>36.5451281289806</v>
      </c>
      <c r="H921">
        <v>-3.71261303099375</v>
      </c>
      <c r="I921">
        <v>8.6477045186081E-2</v>
      </c>
      <c r="J921">
        <v>-0.94407840860070602</v>
      </c>
      <c r="K921">
        <v>55.588271291589102</v>
      </c>
      <c r="L921">
        <v>48.452317908327402</v>
      </c>
      <c r="M921">
        <v>48.303195574728598</v>
      </c>
      <c r="N921">
        <v>1.50439154845819</v>
      </c>
      <c r="O921">
        <v>8.3218707015130597</v>
      </c>
      <c r="P921">
        <v>85.814696485622903</v>
      </c>
      <c r="Q921">
        <v>-5.4716307457499996E-4</v>
      </c>
    </row>
    <row r="922" spans="1:17" hidden="1" x14ac:dyDescent="0.3">
      <c r="A922" t="s">
        <v>1994</v>
      </c>
      <c r="B922" t="s">
        <v>1995</v>
      </c>
      <c r="C922" t="str">
        <f>IFERROR(VLOOKUP(Table1[[#This Row],[Ticker]],[1]!Table2[[Symbol]:[Industry]],2,FALSE),"-")</f>
        <v>-</v>
      </c>
      <c r="D922" t="s">
        <v>1464</v>
      </c>
      <c r="E922">
        <v>3181.04884128</v>
      </c>
      <c r="F922">
        <v>216.2</v>
      </c>
      <c r="G922">
        <v>-19.9752734081871</v>
      </c>
      <c r="K922">
        <v>198.53034696656701</v>
      </c>
      <c r="L922">
        <v>172.215069946667</v>
      </c>
      <c r="M922">
        <v>81.1750791682543</v>
      </c>
      <c r="N922">
        <v>1</v>
      </c>
      <c r="O922">
        <v>2.8445883441258202</v>
      </c>
      <c r="P922">
        <v>5.5921855921855901</v>
      </c>
      <c r="Q922">
        <v>0.14788253940821999</v>
      </c>
    </row>
    <row r="923" spans="1:17" hidden="1" x14ac:dyDescent="0.3">
      <c r="A923" t="s">
        <v>1996</v>
      </c>
      <c r="B923" t="s">
        <v>1997</v>
      </c>
      <c r="C923" t="str">
        <f>IFERROR(VLOOKUP(Table1[[#This Row],[Ticker]],[1]!Table2[[Symbol]:[Industry]],2,FALSE),"-")</f>
        <v>-</v>
      </c>
      <c r="D923" t="s">
        <v>130</v>
      </c>
      <c r="E923">
        <v>3169.248369125</v>
      </c>
      <c r="F923">
        <v>916.25</v>
      </c>
      <c r="G923">
        <v>560.85074752931098</v>
      </c>
      <c r="H923">
        <v>18.8523980471271</v>
      </c>
      <c r="I923">
        <v>122.97824752856501</v>
      </c>
      <c r="J923">
        <v>-7.4570987610782797</v>
      </c>
      <c r="K923">
        <v>755.47802302406103</v>
      </c>
      <c r="L923">
        <v>497.13676302262201</v>
      </c>
      <c r="M923">
        <v>57.229346525386099</v>
      </c>
      <c r="N923">
        <v>1.8415256798909501</v>
      </c>
      <c r="O923">
        <v>12.6330150068212</v>
      </c>
      <c r="P923">
        <v>627.18253968253896</v>
      </c>
      <c r="Q923">
        <v>0.17686063564989599</v>
      </c>
    </row>
    <row r="924" spans="1:17" hidden="1" x14ac:dyDescent="0.3">
      <c r="A924" t="s">
        <v>1998</v>
      </c>
      <c r="B924" t="s">
        <v>1999</v>
      </c>
      <c r="C924" t="str">
        <f>IFERROR(VLOOKUP(Table1[[#This Row],[Ticker]],[1]!Table2[[Symbol]:[Industry]],2,FALSE),"-")</f>
        <v>-</v>
      </c>
      <c r="D924" t="s">
        <v>2000</v>
      </c>
      <c r="E924">
        <v>3158.7329087549901</v>
      </c>
      <c r="F924">
        <v>712.05</v>
      </c>
      <c r="G924">
        <v>78.6175707125348</v>
      </c>
      <c r="H924">
        <v>-1.5429754923511501</v>
      </c>
      <c r="I924">
        <v>100.020787200862</v>
      </c>
      <c r="J924">
        <v>-4.8332015114674798</v>
      </c>
      <c r="K924">
        <v>569.93465810822499</v>
      </c>
      <c r="M924">
        <v>64.627724212625907</v>
      </c>
      <c r="N924">
        <v>0.84683389431212797</v>
      </c>
      <c r="O924">
        <v>2.7877255810687398</v>
      </c>
      <c r="P924">
        <v>178.36200156372101</v>
      </c>
    </row>
    <row r="925" spans="1:17" x14ac:dyDescent="0.3">
      <c r="A925" t="s">
        <v>2001</v>
      </c>
      <c r="B925" t="s">
        <v>2002</v>
      </c>
      <c r="C925" t="str">
        <f>IFERROR(VLOOKUP(Table1[[#This Row],[Ticker]],[1]!Table2[[Symbol]:[Industry]],2,FALSE),"-")</f>
        <v>Fast Moving Consumer Goods</v>
      </c>
      <c r="D925" t="s">
        <v>989</v>
      </c>
      <c r="E925">
        <v>3152.990548365</v>
      </c>
      <c r="F925">
        <v>389.55</v>
      </c>
      <c r="G925">
        <v>-18.016806678702501</v>
      </c>
      <c r="H925">
        <v>-3.7488690553868</v>
      </c>
      <c r="I925">
        <v>-15.4798447911707</v>
      </c>
      <c r="J925">
        <v>-1.3353792668014099</v>
      </c>
      <c r="K925">
        <v>399.70820174498999</v>
      </c>
      <c r="L925">
        <v>396.180486599125</v>
      </c>
      <c r="M925">
        <v>41.9285176383653</v>
      </c>
      <c r="N925">
        <v>0.66291428263641905</v>
      </c>
      <c r="O925">
        <v>25.786163522012501</v>
      </c>
      <c r="P925">
        <v>15.234432776216501</v>
      </c>
      <c r="Q925">
        <v>-2.863562389115E-2</v>
      </c>
    </row>
    <row r="926" spans="1:17" x14ac:dyDescent="0.3">
      <c r="A926" t="s">
        <v>2003</v>
      </c>
      <c r="B926" t="s">
        <v>2004</v>
      </c>
      <c r="C926" t="str">
        <f>IFERROR(VLOOKUP(Table1[[#This Row],[Ticker]],[1]!Table2[[Symbol]:[Industry]],2,FALSE),"-")</f>
        <v>Capital Goods</v>
      </c>
      <c r="D926" t="s">
        <v>136</v>
      </c>
      <c r="E926">
        <v>3148.3575510000001</v>
      </c>
      <c r="F926">
        <v>546.54999999999995</v>
      </c>
      <c r="G926">
        <v>-29.950039996640399</v>
      </c>
      <c r="H926">
        <v>-6.5042737611575197</v>
      </c>
      <c r="I926">
        <v>-12.8008030269263</v>
      </c>
      <c r="J926">
        <v>-9.0673284955944595</v>
      </c>
      <c r="K926">
        <v>597.10045269941895</v>
      </c>
      <c r="L926">
        <v>563.57010583429906</v>
      </c>
      <c r="M926">
        <v>25.161552744877401</v>
      </c>
      <c r="N926">
        <v>0.972471752121711</v>
      </c>
      <c r="O926">
        <v>26.603238496020499</v>
      </c>
      <c r="P926">
        <v>18.815217391304301</v>
      </c>
      <c r="Q926">
        <v>0.15614300811262499</v>
      </c>
    </row>
    <row r="927" spans="1:17" hidden="1" x14ac:dyDescent="0.3">
      <c r="A927" t="s">
        <v>2005</v>
      </c>
      <c r="B927" t="s">
        <v>2006</v>
      </c>
      <c r="C927" t="str">
        <f>IFERROR(VLOOKUP(Table1[[#This Row],[Ticker]],[1]!Table2[[Symbol]:[Industry]],2,FALSE),"-")</f>
        <v>-</v>
      </c>
      <c r="D927" t="s">
        <v>297</v>
      </c>
      <c r="E927">
        <v>3146.9115493250001</v>
      </c>
      <c r="F927">
        <v>585.35</v>
      </c>
      <c r="G927">
        <v>158.427880089963</v>
      </c>
      <c r="H927">
        <v>-20.452338079851899</v>
      </c>
      <c r="I927">
        <v>96.8805801663582</v>
      </c>
      <c r="J927">
        <v>-2.5844922504155199</v>
      </c>
      <c r="K927">
        <v>641.79656305255696</v>
      </c>
      <c r="L927">
        <v>456.41087447385797</v>
      </c>
      <c r="M927">
        <v>27.8248670892335</v>
      </c>
      <c r="N927">
        <v>0.31115411728655501</v>
      </c>
      <c r="O927">
        <v>55.257538224993503</v>
      </c>
      <c r="P927">
        <v>201.72680412371099</v>
      </c>
      <c r="Q927">
        <v>0.18861096935257199</v>
      </c>
    </row>
    <row r="928" spans="1:17" hidden="1" x14ac:dyDescent="0.3">
      <c r="A928" t="s">
        <v>2007</v>
      </c>
      <c r="B928" t="s">
        <v>2008</v>
      </c>
      <c r="C928" t="str">
        <f>IFERROR(VLOOKUP(Table1[[#This Row],[Ticker]],[1]!Table2[[Symbol]:[Industry]],2,FALSE),"-")</f>
        <v>-</v>
      </c>
      <c r="D928" t="s">
        <v>372</v>
      </c>
      <c r="E928">
        <v>3117.7386978979998</v>
      </c>
      <c r="F928">
        <v>211.31</v>
      </c>
      <c r="G928">
        <v>50.8076413923079</v>
      </c>
      <c r="H928">
        <v>19.3454772358585</v>
      </c>
      <c r="I928">
        <v>68.431310125037697</v>
      </c>
      <c r="J928">
        <v>14.2812007351225</v>
      </c>
      <c r="K928">
        <v>174.13823937231101</v>
      </c>
      <c r="L928">
        <v>141.90903505156399</v>
      </c>
      <c r="M928">
        <v>75.682128564126998</v>
      </c>
      <c r="N928">
        <v>2.12672605442603</v>
      </c>
      <c r="O928">
        <v>8.6082059533386808</v>
      </c>
      <c r="P928">
        <v>122.431578947368</v>
      </c>
      <c r="Q928">
        <v>0.13247477970011701</v>
      </c>
    </row>
    <row r="929" spans="1:17" x14ac:dyDescent="0.3">
      <c r="A929" t="s">
        <v>2009</v>
      </c>
      <c r="B929" t="s">
        <v>2010</v>
      </c>
      <c r="C929" t="str">
        <f>IFERROR(VLOOKUP(Table1[[#This Row],[Ticker]],[1]!Table2[[Symbol]:[Industry]],2,FALSE),"-")</f>
        <v>Capital Goods</v>
      </c>
      <c r="D929" t="s">
        <v>133</v>
      </c>
      <c r="E929">
        <v>3115.0372029300001</v>
      </c>
      <c r="F929">
        <v>473.1</v>
      </c>
      <c r="G929">
        <v>-43.713368552721903</v>
      </c>
      <c r="H929">
        <v>-8.4014821386321099</v>
      </c>
      <c r="I929">
        <v>-13.499510985200899</v>
      </c>
      <c r="J929">
        <v>-1.1260755504976501</v>
      </c>
      <c r="K929">
        <v>515.29777125904695</v>
      </c>
      <c r="L929">
        <v>512.91795326787496</v>
      </c>
      <c r="M929">
        <v>21.172251641974</v>
      </c>
      <c r="N929">
        <v>0.97911858906453197</v>
      </c>
      <c r="O929">
        <v>31.050517860917299</v>
      </c>
      <c r="P929">
        <v>11.3176470588235</v>
      </c>
    </row>
    <row r="930" spans="1:17" hidden="1" x14ac:dyDescent="0.3">
      <c r="A930" t="s">
        <v>2011</v>
      </c>
      <c r="B930" t="s">
        <v>2012</v>
      </c>
      <c r="C930" t="str">
        <f>IFERROR(VLOOKUP(Table1[[#This Row],[Ticker]],[1]!Table2[[Symbol]:[Industry]],2,FALSE),"-")</f>
        <v>-</v>
      </c>
      <c r="D930" t="s">
        <v>46</v>
      </c>
      <c r="E930">
        <v>3109.6066711049998</v>
      </c>
      <c r="F930">
        <v>462.55</v>
      </c>
      <c r="G930">
        <v>118.308769441511</v>
      </c>
      <c r="H930">
        <v>-13.7436950138807</v>
      </c>
      <c r="I930">
        <v>57.906945821101203</v>
      </c>
      <c r="J930">
        <v>-7.34009067252076</v>
      </c>
      <c r="K930">
        <v>443.46127775003299</v>
      </c>
      <c r="L930">
        <v>330.36810818162797</v>
      </c>
      <c r="M930">
        <v>44.1478517621699</v>
      </c>
      <c r="N930">
        <v>0.14736842793863</v>
      </c>
      <c r="O930">
        <v>39.660577234893502</v>
      </c>
      <c r="P930">
        <v>195.55910543130901</v>
      </c>
      <c r="Q930">
        <v>4.271955442257E-2</v>
      </c>
    </row>
    <row r="931" spans="1:17" hidden="1" x14ac:dyDescent="0.3">
      <c r="A931" t="s">
        <v>2013</v>
      </c>
      <c r="B931" t="s">
        <v>2014</v>
      </c>
      <c r="C931" t="str">
        <f>IFERROR(VLOOKUP(Table1[[#This Row],[Ticker]],[1]!Table2[[Symbol]:[Industry]],2,FALSE),"-")</f>
        <v>-</v>
      </c>
      <c r="D931" t="s">
        <v>21</v>
      </c>
      <c r="E931">
        <v>3105.7230231650001</v>
      </c>
      <c r="F931">
        <v>579.65</v>
      </c>
      <c r="G931">
        <v>186.43665849944</v>
      </c>
      <c r="H931">
        <v>4.7127291462813599</v>
      </c>
      <c r="I931">
        <v>7.3409015338307402</v>
      </c>
      <c r="J931">
        <v>-7.5076104358764102</v>
      </c>
      <c r="K931">
        <v>538.27665187025104</v>
      </c>
      <c r="L931">
        <v>450.86348398423797</v>
      </c>
      <c r="M931">
        <v>53.4740988978877</v>
      </c>
      <c r="N931">
        <v>0.97383127747800602</v>
      </c>
      <c r="O931">
        <v>14.206848960579601</v>
      </c>
      <c r="P931">
        <v>221.848972792892</v>
      </c>
      <c r="Q931">
        <v>9.0397405266689004E-2</v>
      </c>
    </row>
    <row r="932" spans="1:17" x14ac:dyDescent="0.3">
      <c r="A932" t="s">
        <v>2015</v>
      </c>
      <c r="B932" t="s">
        <v>2016</v>
      </c>
      <c r="C932" t="str">
        <f>IFERROR(VLOOKUP(Table1[[#This Row],[Ticker]],[1]!Table2[[Symbol]:[Industry]],2,FALSE),"-")</f>
        <v>Financial Services</v>
      </c>
      <c r="D932" t="s">
        <v>57</v>
      </c>
      <c r="E932">
        <v>3074.8904940000002</v>
      </c>
      <c r="F932">
        <v>305.5</v>
      </c>
      <c r="G932">
        <v>-73.601112840873498</v>
      </c>
      <c r="H932">
        <v>-29.706964887235699</v>
      </c>
      <c r="I932">
        <v>-58.167201642777101</v>
      </c>
      <c r="J932">
        <v>-26.7049824431374</v>
      </c>
      <c r="K932">
        <v>437.000266871588</v>
      </c>
      <c r="L932">
        <v>489.79954892272099</v>
      </c>
      <c r="M932">
        <v>5.1500117037537896</v>
      </c>
      <c r="N932">
        <v>2.27403968135732</v>
      </c>
      <c r="O932">
        <v>120.900163666121</v>
      </c>
      <c r="P932">
        <v>1.79940019993334</v>
      </c>
    </row>
    <row r="933" spans="1:17" hidden="1" x14ac:dyDescent="0.3">
      <c r="A933" t="s">
        <v>2017</v>
      </c>
      <c r="B933" t="s">
        <v>2018</v>
      </c>
      <c r="C933" t="str">
        <f>IFERROR(VLOOKUP(Table1[[#This Row],[Ticker]],[1]!Table2[[Symbol]:[Industry]],2,FALSE),"-")</f>
        <v>-</v>
      </c>
      <c r="D933" t="s">
        <v>396</v>
      </c>
      <c r="E933">
        <v>3062.9258949999999</v>
      </c>
      <c r="F933">
        <v>1788.1</v>
      </c>
      <c r="G933">
        <v>349.57683056570301</v>
      </c>
      <c r="H933">
        <v>-0.84982103465598102</v>
      </c>
      <c r="I933">
        <v>148.76965512471801</v>
      </c>
      <c r="J933">
        <v>2.8453699171039402</v>
      </c>
      <c r="K933">
        <v>1631.0691853932899</v>
      </c>
      <c r="L933">
        <v>1071.5119154582001</v>
      </c>
      <c r="M933">
        <v>52.097489666224597</v>
      </c>
      <c r="N933">
        <v>0.89588572279380796</v>
      </c>
      <c r="O933">
        <v>21.872378502320799</v>
      </c>
      <c r="P933">
        <v>389.890410958904</v>
      </c>
      <c r="Q933">
        <v>0.27210619501491501</v>
      </c>
    </row>
    <row r="934" spans="1:17" hidden="1" x14ac:dyDescent="0.3">
      <c r="A934" t="s">
        <v>2019</v>
      </c>
      <c r="B934" t="s">
        <v>2020</v>
      </c>
      <c r="C934" t="str">
        <f>IFERROR(VLOOKUP(Table1[[#This Row],[Ticker]],[1]!Table2[[Symbol]:[Industry]],2,FALSE),"-")</f>
        <v>-</v>
      </c>
      <c r="D934" t="s">
        <v>95</v>
      </c>
      <c r="E934">
        <v>3052.1773231749999</v>
      </c>
      <c r="F934">
        <v>2235.25</v>
      </c>
      <c r="G934">
        <v>746.476107702592</v>
      </c>
      <c r="H934">
        <v>9.9382854809527501</v>
      </c>
      <c r="I934">
        <v>92.797785416674401</v>
      </c>
      <c r="J934">
        <v>13.4615353306377</v>
      </c>
      <c r="K934">
        <v>1819.9676158672501</v>
      </c>
      <c r="L934">
        <v>1260.89388402026</v>
      </c>
      <c r="M934">
        <v>64.965228320247306</v>
      </c>
      <c r="N934">
        <v>1.6875544867423</v>
      </c>
      <c r="O934">
        <v>9.2718935242142901</v>
      </c>
      <c r="P934">
        <v>804.95951417004005</v>
      </c>
    </row>
    <row r="935" spans="1:17" x14ac:dyDescent="0.3">
      <c r="A935" t="s">
        <v>2021</v>
      </c>
      <c r="B935" t="s">
        <v>2022</v>
      </c>
      <c r="C935" t="str">
        <f>IFERROR(VLOOKUP(Table1[[#This Row],[Ticker]],[1]!Table2[[Symbol]:[Industry]],2,FALSE),"-")</f>
        <v>Automobile and Auto Components</v>
      </c>
      <c r="D935" t="s">
        <v>270</v>
      </c>
      <c r="E935">
        <v>3051.6080609999999</v>
      </c>
      <c r="F935">
        <v>314.85000000000002</v>
      </c>
      <c r="G935">
        <v>-4.2663136139061102</v>
      </c>
      <c r="H935">
        <v>-7.1013730959535399</v>
      </c>
      <c r="I935">
        <v>-22.140906904404801</v>
      </c>
      <c r="J935">
        <v>-1.7925038370488899</v>
      </c>
      <c r="K935">
        <v>325.69514214270799</v>
      </c>
      <c r="L935">
        <v>304.599661765642</v>
      </c>
      <c r="M935">
        <v>39.514109725060401</v>
      </c>
      <c r="N935">
        <v>0.29303115118513201</v>
      </c>
      <c r="O935">
        <v>27.536922343973298</v>
      </c>
      <c r="P935">
        <v>47.816901408450697</v>
      </c>
      <c r="Q935">
        <v>9.3483734282337E-2</v>
      </c>
    </row>
    <row r="936" spans="1:17" hidden="1" x14ac:dyDescent="0.3">
      <c r="A936" t="s">
        <v>2023</v>
      </c>
      <c r="B936" t="s">
        <v>2024</v>
      </c>
      <c r="C936" t="str">
        <f>IFERROR(VLOOKUP(Table1[[#This Row],[Ticker]],[1]!Table2[[Symbol]:[Industry]],2,FALSE),"-")</f>
        <v>-</v>
      </c>
      <c r="D936" t="s">
        <v>136</v>
      </c>
      <c r="E936">
        <v>3040.8424806899998</v>
      </c>
      <c r="F936">
        <v>17.61</v>
      </c>
      <c r="G936">
        <v>44.076987110443</v>
      </c>
      <c r="H936">
        <v>-6.8828647747498097</v>
      </c>
      <c r="I936">
        <v>-54.412186024932403</v>
      </c>
      <c r="J936">
        <v>0.85500073572351498</v>
      </c>
      <c r="K936">
        <v>18.696413943316401</v>
      </c>
      <c r="L936">
        <v>17.880685317802602</v>
      </c>
      <c r="M936">
        <v>44.906964612784201</v>
      </c>
      <c r="N936">
        <v>0.61051836108216595</v>
      </c>
      <c r="O936">
        <v>92.788188529244707</v>
      </c>
      <c r="P936">
        <v>101.718213058419</v>
      </c>
      <c r="Q936">
        <v>8.9063539514167997E-2</v>
      </c>
    </row>
    <row r="937" spans="1:17" hidden="1" x14ac:dyDescent="0.3">
      <c r="A937" t="s">
        <v>2025</v>
      </c>
      <c r="B937" t="s">
        <v>2026</v>
      </c>
      <c r="C937" t="str">
        <f>IFERROR(VLOOKUP(Table1[[#This Row],[Ticker]],[1]!Table2[[Symbol]:[Industry]],2,FALSE),"-")</f>
        <v>-</v>
      </c>
      <c r="D937" t="s">
        <v>136</v>
      </c>
      <c r="E937">
        <v>3036.1693246599998</v>
      </c>
      <c r="F937">
        <v>927.4</v>
      </c>
      <c r="G937">
        <v>58.819317994817801</v>
      </c>
      <c r="H937">
        <v>-7.0660902449458201</v>
      </c>
      <c r="I937">
        <v>-22.869675822031301</v>
      </c>
      <c r="J937">
        <v>2.4212627742467898</v>
      </c>
      <c r="K937">
        <v>912.040708414341</v>
      </c>
      <c r="L937">
        <v>866.31708014355297</v>
      </c>
      <c r="M937">
        <v>58.9118017451936</v>
      </c>
      <c r="N937">
        <v>0.96798153650027996</v>
      </c>
      <c r="O937">
        <v>26.024369204226801</v>
      </c>
      <c r="P937">
        <v>94.831932773109202</v>
      </c>
      <c r="Q937">
        <v>0.11751166193401499</v>
      </c>
    </row>
    <row r="938" spans="1:17" x14ac:dyDescent="0.3">
      <c r="A938" t="s">
        <v>2027</v>
      </c>
      <c r="B938" t="s">
        <v>2028</v>
      </c>
      <c r="C938" t="str">
        <f>IFERROR(VLOOKUP(Table1[[#This Row],[Ticker]],[1]!Table2[[Symbol]:[Industry]],2,FALSE),"-")</f>
        <v>Healthcare</v>
      </c>
      <c r="D938" t="s">
        <v>201</v>
      </c>
      <c r="E938">
        <v>3031.4011418250002</v>
      </c>
      <c r="F938">
        <v>193.35</v>
      </c>
      <c r="G938">
        <v>-4.5445714374355797</v>
      </c>
      <c r="H938">
        <v>13.038809897523199</v>
      </c>
      <c r="I938">
        <v>-16.007136288637099</v>
      </c>
      <c r="J938">
        <v>6.38233058676603</v>
      </c>
      <c r="K938">
        <v>180.64892267046901</v>
      </c>
      <c r="L938">
        <v>184.018183168257</v>
      </c>
      <c r="M938">
        <v>61.315710398621697</v>
      </c>
      <c r="N938">
        <v>2.38801963236009</v>
      </c>
      <c r="O938">
        <v>46.366692526506299</v>
      </c>
      <c r="P938">
        <v>45.375939849623997</v>
      </c>
      <c r="Q938">
        <v>-9.9116157503259996E-3</v>
      </c>
    </row>
    <row r="939" spans="1:17" x14ac:dyDescent="0.3">
      <c r="A939" t="s">
        <v>2029</v>
      </c>
      <c r="B939" t="s">
        <v>2030</v>
      </c>
      <c r="C939" t="str">
        <f>IFERROR(VLOOKUP(Table1[[#This Row],[Ticker]],[1]!Table2[[Symbol]:[Industry]],2,FALSE),"-")</f>
        <v>Capital Goods</v>
      </c>
      <c r="D939" t="s">
        <v>92</v>
      </c>
      <c r="E939">
        <v>3021.6976364299999</v>
      </c>
      <c r="F939">
        <v>702.95</v>
      </c>
      <c r="G939">
        <v>-54.584248293119998</v>
      </c>
      <c r="H939">
        <v>-14.8928689590093</v>
      </c>
      <c r="I939">
        <v>-16.5972833509339</v>
      </c>
      <c r="J939">
        <v>-2.0437892620854501</v>
      </c>
      <c r="K939">
        <v>758.20804338212304</v>
      </c>
      <c r="L939">
        <v>798.62759734201904</v>
      </c>
      <c r="M939">
        <v>32.420503149660703</v>
      </c>
      <c r="N939">
        <v>1.24872731281705</v>
      </c>
      <c r="O939">
        <v>52.073404936339699</v>
      </c>
      <c r="P939">
        <v>13.5989010989011</v>
      </c>
    </row>
    <row r="940" spans="1:17" hidden="1" x14ac:dyDescent="0.3">
      <c r="A940" t="s">
        <v>2031</v>
      </c>
      <c r="B940" t="s">
        <v>2032</v>
      </c>
      <c r="C940" t="str">
        <f>IFERROR(VLOOKUP(Table1[[#This Row],[Ticker]],[1]!Table2[[Symbol]:[Industry]],2,FALSE),"-")</f>
        <v>-</v>
      </c>
      <c r="D940" t="s">
        <v>119</v>
      </c>
      <c r="E940">
        <v>3020.7574358000002</v>
      </c>
      <c r="F940">
        <v>4202.6000000000004</v>
      </c>
      <c r="G940">
        <v>31.922855659493699</v>
      </c>
      <c r="H940">
        <v>-5.0572638672433703</v>
      </c>
      <c r="I940">
        <v>8.3632607881548093</v>
      </c>
      <c r="J940">
        <v>-4.2201800909488796</v>
      </c>
      <c r="K940">
        <v>4314.3541835524002</v>
      </c>
      <c r="L940">
        <v>3769.4007651582501</v>
      </c>
      <c r="M940">
        <v>46.643045127611302</v>
      </c>
      <c r="N940">
        <v>1.3662391228956501</v>
      </c>
      <c r="O940">
        <v>22.376623994669899</v>
      </c>
      <c r="P940">
        <v>97.009188074254595</v>
      </c>
      <c r="Q940">
        <v>0.126027296040294</v>
      </c>
    </row>
    <row r="941" spans="1:17" hidden="1" x14ac:dyDescent="0.3">
      <c r="A941" t="s">
        <v>2033</v>
      </c>
      <c r="B941" t="s">
        <v>2034</v>
      </c>
      <c r="C941" t="str">
        <f>IFERROR(VLOOKUP(Table1[[#This Row],[Ticker]],[1]!Table2[[Symbol]:[Industry]],2,FALSE),"-")</f>
        <v>-</v>
      </c>
      <c r="D941" t="s">
        <v>270</v>
      </c>
      <c r="E941">
        <v>3020.29</v>
      </c>
      <c r="F941">
        <v>15101.45</v>
      </c>
      <c r="G941">
        <v>-12.628133883234099</v>
      </c>
      <c r="H941">
        <v>-5.5371313274577396</v>
      </c>
      <c r="I941">
        <v>3.7073554082632199</v>
      </c>
      <c r="J941">
        <v>-1.4700070602342701</v>
      </c>
      <c r="K941">
        <v>15056.425361409099</v>
      </c>
      <c r="L941">
        <v>13658.4020462312</v>
      </c>
      <c r="M941">
        <v>46.728897096417299</v>
      </c>
      <c r="N941">
        <v>0.46022572880155599</v>
      </c>
      <c r="O941">
        <v>12.5723026596783</v>
      </c>
      <c r="P941">
        <v>45.192289202961199</v>
      </c>
      <c r="Q941">
        <v>0.14654555576034201</v>
      </c>
    </row>
    <row r="942" spans="1:17" x14ac:dyDescent="0.3">
      <c r="A942" t="s">
        <v>2035</v>
      </c>
      <c r="B942" t="s">
        <v>2036</v>
      </c>
      <c r="C942" t="str">
        <f>IFERROR(VLOOKUP(Table1[[#This Row],[Ticker]],[1]!Table2[[Symbol]:[Industry]],2,FALSE),"-")</f>
        <v>Consumer Durables</v>
      </c>
      <c r="D942" t="s">
        <v>1164</v>
      </c>
      <c r="E942">
        <v>3015.4826354500001</v>
      </c>
      <c r="F942">
        <v>417.1</v>
      </c>
      <c r="G942">
        <v>-59.5162909814023</v>
      </c>
      <c r="H942">
        <v>-8.9265910916537603</v>
      </c>
      <c r="I942">
        <v>-21.615242030102898</v>
      </c>
      <c r="J942">
        <v>-3.3667488356351898</v>
      </c>
      <c r="K942">
        <v>425.71112492002101</v>
      </c>
      <c r="L942">
        <v>432.160842745732</v>
      </c>
      <c r="M942">
        <v>31.626552823771899</v>
      </c>
      <c r="N942">
        <v>0.50562290984786795</v>
      </c>
      <c r="O942">
        <v>59.218412850635303</v>
      </c>
      <c r="P942">
        <v>32.412698412698397</v>
      </c>
      <c r="Q942">
        <v>-8.6813256689770007E-3</v>
      </c>
    </row>
    <row r="943" spans="1:17" x14ac:dyDescent="0.3">
      <c r="A943" t="s">
        <v>2037</v>
      </c>
      <c r="B943" t="s">
        <v>2038</v>
      </c>
      <c r="C943" t="str">
        <f>IFERROR(VLOOKUP(Table1[[#This Row],[Ticker]],[1]!Table2[[Symbol]:[Industry]],2,FALSE),"-")</f>
        <v>Financial Services</v>
      </c>
      <c r="D943" t="s">
        <v>530</v>
      </c>
      <c r="E943">
        <v>2999.71558878</v>
      </c>
      <c r="F943">
        <v>52.3</v>
      </c>
      <c r="G943">
        <v>-15.948258605637401</v>
      </c>
      <c r="H943">
        <v>-6.0428655139605301</v>
      </c>
      <c r="I943">
        <v>21.7214364877191</v>
      </c>
      <c r="J943">
        <v>-2.9478423954453801</v>
      </c>
      <c r="K943">
        <v>52.363447476946199</v>
      </c>
      <c r="L943">
        <v>46.422632866697398</v>
      </c>
      <c r="M943">
        <v>42.855866724010497</v>
      </c>
      <c r="N943">
        <v>0.853057536051959</v>
      </c>
      <c r="O943">
        <v>19.0439770554493</v>
      </c>
      <c r="P943">
        <v>57.293233082706699</v>
      </c>
      <c r="Q943">
        <v>-6.2183085929155002E-2</v>
      </c>
    </row>
    <row r="944" spans="1:17" hidden="1" x14ac:dyDescent="0.3">
      <c r="A944" t="s">
        <v>2039</v>
      </c>
      <c r="B944" t="s">
        <v>2040</v>
      </c>
      <c r="C944" t="str">
        <f>IFERROR(VLOOKUP(Table1[[#This Row],[Ticker]],[1]!Table2[[Symbol]:[Industry]],2,FALSE),"-")</f>
        <v>-</v>
      </c>
      <c r="D944" t="s">
        <v>24</v>
      </c>
      <c r="E944">
        <v>2996.9630865300001</v>
      </c>
      <c r="F944">
        <v>360.15</v>
      </c>
      <c r="G944">
        <v>-24.270336582821301</v>
      </c>
      <c r="H944">
        <v>18.223229917958999</v>
      </c>
      <c r="I944">
        <v>2.9398158929231899</v>
      </c>
      <c r="J944">
        <v>14.0775764212769</v>
      </c>
      <c r="K944">
        <v>310.70716928095197</v>
      </c>
      <c r="L944">
        <v>296.801075554303</v>
      </c>
      <c r="M944">
        <v>77.425813290173707</v>
      </c>
      <c r="N944">
        <v>1.58145670064974</v>
      </c>
      <c r="O944">
        <v>9.9264195474108003</v>
      </c>
      <c r="P944">
        <v>44.406575781876498</v>
      </c>
      <c r="Q944">
        <v>-4.6578839488191998E-2</v>
      </c>
    </row>
    <row r="945" spans="1:17" hidden="1" x14ac:dyDescent="0.3">
      <c r="A945" t="s">
        <v>2041</v>
      </c>
      <c r="B945" t="s">
        <v>2042</v>
      </c>
      <c r="C945" t="str">
        <f>IFERROR(VLOOKUP(Table1[[#This Row],[Ticker]],[1]!Table2[[Symbol]:[Industry]],2,FALSE),"-")</f>
        <v>-</v>
      </c>
      <c r="D945" t="s">
        <v>717</v>
      </c>
      <c r="E945">
        <v>2994.9044048000001</v>
      </c>
      <c r="F945">
        <v>730.4</v>
      </c>
      <c r="G945">
        <v>-27.484925482317099</v>
      </c>
      <c r="H945">
        <v>-14.1198900367815</v>
      </c>
      <c r="I945">
        <v>-6.80403354800844</v>
      </c>
      <c r="J945">
        <v>-3.9165348448008199</v>
      </c>
      <c r="K945">
        <v>744.12233659423896</v>
      </c>
      <c r="L945">
        <v>699.57441551391798</v>
      </c>
      <c r="M945">
        <v>45.307683185067503</v>
      </c>
      <c r="N945">
        <v>0.52346281047049503</v>
      </c>
      <c r="O945">
        <v>19.468784227820301</v>
      </c>
      <c r="P945">
        <v>30.149679258731201</v>
      </c>
      <c r="Q945">
        <v>-1.5663795867990001E-2</v>
      </c>
    </row>
    <row r="946" spans="1:17" hidden="1" x14ac:dyDescent="0.3">
      <c r="A946" t="s">
        <v>2043</v>
      </c>
      <c r="B946" t="s">
        <v>2044</v>
      </c>
      <c r="C946" t="str">
        <f>IFERROR(VLOOKUP(Table1[[#This Row],[Ticker]],[1]!Table2[[Symbol]:[Industry]],2,FALSE),"-")</f>
        <v>-</v>
      </c>
      <c r="D946" t="s">
        <v>196</v>
      </c>
      <c r="E946">
        <v>2993.1705421799902</v>
      </c>
      <c r="F946">
        <v>2068.3000000000002</v>
      </c>
      <c r="G946">
        <v>43.838618778843397</v>
      </c>
      <c r="H946">
        <v>-0.61990220413976804</v>
      </c>
      <c r="I946">
        <v>23.483764901128801</v>
      </c>
      <c r="J946">
        <v>-3.9749065805919099</v>
      </c>
      <c r="K946">
        <v>2072.0505997545802</v>
      </c>
      <c r="L946">
        <v>1821.15606720972</v>
      </c>
      <c r="M946">
        <v>48.889591901620001</v>
      </c>
      <c r="N946">
        <v>1.74902170084076</v>
      </c>
      <c r="O946">
        <v>19.905236184305899</v>
      </c>
      <c r="P946">
        <v>80.795454545454504</v>
      </c>
      <c r="Q946">
        <v>0.119184456335858</v>
      </c>
    </row>
    <row r="947" spans="1:17" hidden="1" x14ac:dyDescent="0.3">
      <c r="A947" t="s">
        <v>2045</v>
      </c>
      <c r="B947" t="s">
        <v>2046</v>
      </c>
      <c r="C947" t="str">
        <f>IFERROR(VLOOKUP(Table1[[#This Row],[Ticker]],[1]!Table2[[Symbol]:[Industry]],2,FALSE),"-")</f>
        <v>-</v>
      </c>
      <c r="D947" t="s">
        <v>57</v>
      </c>
      <c r="E947">
        <v>2988.8690695499999</v>
      </c>
      <c r="F947">
        <v>477.75</v>
      </c>
      <c r="G947">
        <v>0.37725871008092599</v>
      </c>
      <c r="H947">
        <v>-20.178416206617001</v>
      </c>
      <c r="I947">
        <v>-7.58924982093877</v>
      </c>
      <c r="J947">
        <v>-12.8689157971817</v>
      </c>
      <c r="K947">
        <v>517.65911875261895</v>
      </c>
      <c r="L947">
        <v>459.317038263244</v>
      </c>
      <c r="M947">
        <v>37.879800904458499</v>
      </c>
      <c r="N947">
        <v>1.35690598230195</v>
      </c>
      <c r="O947">
        <v>21.527995813710099</v>
      </c>
      <c r="P947">
        <v>36.714837601945902</v>
      </c>
      <c r="Q947">
        <v>3.4953650204896998E-2</v>
      </c>
    </row>
    <row r="948" spans="1:17" hidden="1" x14ac:dyDescent="0.3">
      <c r="A948" t="s">
        <v>2047</v>
      </c>
      <c r="B948" t="s">
        <v>2048</v>
      </c>
      <c r="C948" t="str">
        <f>IFERROR(VLOOKUP(Table1[[#This Row],[Ticker]],[1]!Table2[[Symbol]:[Industry]],2,FALSE),"-")</f>
        <v>-</v>
      </c>
      <c r="D948" t="s">
        <v>230</v>
      </c>
      <c r="E948">
        <v>2978.4471229800001</v>
      </c>
      <c r="F948">
        <v>133.62</v>
      </c>
      <c r="G948">
        <v>37.356464945258097</v>
      </c>
      <c r="H948">
        <v>32.743431938161002</v>
      </c>
      <c r="I948">
        <v>32.664854869268098</v>
      </c>
      <c r="J948">
        <v>13.7801290183895</v>
      </c>
      <c r="K948">
        <v>106.954368371143</v>
      </c>
      <c r="L948">
        <v>88.709409310351006</v>
      </c>
      <c r="M948">
        <v>72.221094208580794</v>
      </c>
      <c r="N948">
        <v>1.58943751277476</v>
      </c>
      <c r="O948">
        <v>6.13680586738512</v>
      </c>
      <c r="P948">
        <v>92.258992805755398</v>
      </c>
      <c r="Q948">
        <v>0.26257008926540198</v>
      </c>
    </row>
    <row r="949" spans="1:17" hidden="1" x14ac:dyDescent="0.3">
      <c r="A949" t="s">
        <v>2049</v>
      </c>
      <c r="B949" t="s">
        <v>2050</v>
      </c>
      <c r="C949" t="str">
        <f>IFERROR(VLOOKUP(Table1[[#This Row],[Ticker]],[1]!Table2[[Symbol]:[Industry]],2,FALSE),"-")</f>
        <v>-</v>
      </c>
      <c r="D949" t="s">
        <v>136</v>
      </c>
      <c r="E949">
        <v>2973.911325</v>
      </c>
      <c r="F949">
        <v>585.75</v>
      </c>
      <c r="G949">
        <v>-44.849975196291602</v>
      </c>
      <c r="H949">
        <v>-7.6531653252518996</v>
      </c>
      <c r="I949">
        <v>-16.778038972963198</v>
      </c>
      <c r="J949">
        <v>-3.9309705403388802</v>
      </c>
      <c r="K949">
        <v>588.64839731592701</v>
      </c>
      <c r="L949">
        <v>643.870076319021</v>
      </c>
      <c r="M949">
        <v>49.666971871943801</v>
      </c>
      <c r="N949">
        <v>1.24736225279516</v>
      </c>
      <c r="O949">
        <v>46.6495945369184</v>
      </c>
      <c r="P949">
        <v>16.916167664670599</v>
      </c>
      <c r="Q949">
        <v>2.7630303887282E-2</v>
      </c>
    </row>
    <row r="950" spans="1:17" x14ac:dyDescent="0.3">
      <c r="A950" t="s">
        <v>2051</v>
      </c>
      <c r="B950" t="s">
        <v>2052</v>
      </c>
      <c r="C950" t="str">
        <f>IFERROR(VLOOKUP(Table1[[#This Row],[Ticker]],[1]!Table2[[Symbol]:[Industry]],2,FALSE),"-")</f>
        <v>Healthcare</v>
      </c>
      <c r="D950" t="s">
        <v>54</v>
      </c>
      <c r="E950">
        <v>2967.8060899749998</v>
      </c>
      <c r="F950">
        <v>321.95</v>
      </c>
      <c r="G950">
        <v>-29.8839902298451</v>
      </c>
      <c r="H950">
        <v>-8.4931344542126794</v>
      </c>
      <c r="I950">
        <v>-19.763190800823502</v>
      </c>
      <c r="J950">
        <v>0.25151176666804897</v>
      </c>
      <c r="K950">
        <v>327.42518518919502</v>
      </c>
      <c r="L950">
        <v>337.734121893083</v>
      </c>
      <c r="M950">
        <v>44.290501151863701</v>
      </c>
      <c r="N950">
        <v>0.68182162243315203</v>
      </c>
      <c r="O950">
        <v>28.902003416679602</v>
      </c>
      <c r="P950">
        <v>12.334263782274901</v>
      </c>
      <c r="Q950">
        <v>-0.104999010498147</v>
      </c>
    </row>
    <row r="951" spans="1:17" hidden="1" x14ac:dyDescent="0.3">
      <c r="A951" t="s">
        <v>2053</v>
      </c>
      <c r="B951" t="s">
        <v>2054</v>
      </c>
      <c r="C951" t="str">
        <f>IFERROR(VLOOKUP(Table1[[#This Row],[Ticker]],[1]!Table2[[Symbol]:[Industry]],2,FALSE),"-")</f>
        <v>-</v>
      </c>
      <c r="D951" t="s">
        <v>46</v>
      </c>
      <c r="E951">
        <v>2959.2794552250002</v>
      </c>
      <c r="F951">
        <v>2365.0500000000002</v>
      </c>
      <c r="G951">
        <v>53.705452974242903</v>
      </c>
      <c r="H951">
        <v>17.2326483714902</v>
      </c>
      <c r="I951">
        <v>26.508476149424201</v>
      </c>
      <c r="J951">
        <v>2.4477263235840501</v>
      </c>
      <c r="K951">
        <v>2260.6076235443702</v>
      </c>
      <c r="L951">
        <v>1889.24692732568</v>
      </c>
      <c r="M951">
        <v>46.010168690342198</v>
      </c>
      <c r="N951">
        <v>0.78666500282746099</v>
      </c>
      <c r="O951">
        <v>11.625547028604</v>
      </c>
      <c r="P951">
        <v>89.948598506144094</v>
      </c>
      <c r="Q951">
        <v>0.15815803220785499</v>
      </c>
    </row>
    <row r="952" spans="1:17" hidden="1" x14ac:dyDescent="0.3">
      <c r="A952" t="s">
        <v>2055</v>
      </c>
      <c r="B952" t="s">
        <v>2056</v>
      </c>
      <c r="C952" t="str">
        <f>IFERROR(VLOOKUP(Table1[[#This Row],[Ticker]],[1]!Table2[[Symbol]:[Industry]],2,FALSE),"-")</f>
        <v>-</v>
      </c>
      <c r="D952" t="s">
        <v>141</v>
      </c>
      <c r="E952">
        <v>2949.8449046999999</v>
      </c>
      <c r="F952">
        <v>576.04999999999995</v>
      </c>
      <c r="G952">
        <v>32.843997564601601</v>
      </c>
      <c r="H952">
        <v>-12.3090468846933</v>
      </c>
      <c r="I952">
        <v>35.799940116647399</v>
      </c>
      <c r="J952">
        <v>-4.7408161748681197</v>
      </c>
      <c r="K952">
        <v>558.46488336618495</v>
      </c>
      <c r="L952">
        <v>474.01437926023499</v>
      </c>
      <c r="M952">
        <v>43.121338798850402</v>
      </c>
      <c r="N952">
        <v>0.55867637052960994</v>
      </c>
      <c r="O952">
        <v>12.386077597430701</v>
      </c>
      <c r="P952">
        <v>70.580396801895105</v>
      </c>
      <c r="Q952">
        <v>0.18215278637539201</v>
      </c>
    </row>
    <row r="953" spans="1:17" x14ac:dyDescent="0.3">
      <c r="A953" t="s">
        <v>2057</v>
      </c>
      <c r="B953" t="s">
        <v>2058</v>
      </c>
      <c r="C953" t="str">
        <f>IFERROR(VLOOKUP(Table1[[#This Row],[Ticker]],[1]!Table2[[Symbol]:[Industry]],2,FALSE),"-")</f>
        <v>Metals &amp; Mining</v>
      </c>
      <c r="D953" t="s">
        <v>136</v>
      </c>
      <c r="E953">
        <v>2943.6143782499998</v>
      </c>
      <c r="F953">
        <v>1011.15</v>
      </c>
      <c r="G953">
        <v>-31.142819665887998</v>
      </c>
      <c r="H953">
        <v>-17.366575918635601</v>
      </c>
      <c r="I953">
        <v>-17.955371496945201</v>
      </c>
      <c r="J953">
        <v>-2.3395087437605202</v>
      </c>
      <c r="K953">
        <v>1147.3319474197499</v>
      </c>
      <c r="L953">
        <v>1130.6588216774301</v>
      </c>
      <c r="M953">
        <v>25.1954480160698</v>
      </c>
      <c r="N953">
        <v>0.99510269442936705</v>
      </c>
      <c r="O953">
        <v>34.401424121050297</v>
      </c>
      <c r="P953">
        <v>5.8795811518324603</v>
      </c>
      <c r="Q953">
        <v>-3.1877873024380998E-2</v>
      </c>
    </row>
    <row r="954" spans="1:17" hidden="1" x14ac:dyDescent="0.3">
      <c r="A954" t="s">
        <v>2059</v>
      </c>
      <c r="B954" t="s">
        <v>2060</v>
      </c>
      <c r="C954" t="str">
        <f>IFERROR(VLOOKUP(Table1[[#This Row],[Ticker]],[1]!Table2[[Symbol]:[Industry]],2,FALSE),"-")</f>
        <v>-</v>
      </c>
      <c r="D954" t="s">
        <v>21</v>
      </c>
      <c r="E954">
        <v>2941.540872</v>
      </c>
      <c r="F954">
        <v>290.8</v>
      </c>
      <c r="G954">
        <v>-32.599365917991499</v>
      </c>
      <c r="H954">
        <v>3.0248991500754001</v>
      </c>
      <c r="I954">
        <v>-9.8680261954916606</v>
      </c>
      <c r="J954">
        <v>-2.87797427600049E-2</v>
      </c>
      <c r="K954">
        <v>285.10742459782102</v>
      </c>
      <c r="L954">
        <v>282.827690656345</v>
      </c>
      <c r="M954">
        <v>51.496334810197702</v>
      </c>
      <c r="N954">
        <v>1.1712293603094499</v>
      </c>
      <c r="O954">
        <v>38.308115543328697</v>
      </c>
      <c r="P954">
        <v>38.509168849726102</v>
      </c>
      <c r="Q954">
        <v>0.145785460398802</v>
      </c>
    </row>
    <row r="955" spans="1:17" x14ac:dyDescent="0.3">
      <c r="A955" t="s">
        <v>2061</v>
      </c>
      <c r="B955" t="s">
        <v>2062</v>
      </c>
      <c r="C955" t="str">
        <f>IFERROR(VLOOKUP(Table1[[#This Row],[Ticker]],[1]!Table2[[Symbol]:[Industry]],2,FALSE),"-")</f>
        <v>Financial Services</v>
      </c>
      <c r="D955" t="s">
        <v>558</v>
      </c>
      <c r="E955">
        <v>2939.4441275700001</v>
      </c>
      <c r="F955">
        <v>983.1</v>
      </c>
      <c r="G955">
        <v>6.1803554391527502</v>
      </c>
      <c r="H955">
        <v>-8.7116917779920495</v>
      </c>
      <c r="I955">
        <v>-23.371510482550001</v>
      </c>
      <c r="J955">
        <v>2.02593554437007</v>
      </c>
      <c r="K955">
        <v>1036.99396797127</v>
      </c>
      <c r="L955">
        <v>1011.39556890863</v>
      </c>
      <c r="M955">
        <v>45.787250037183497</v>
      </c>
      <c r="N955">
        <v>1.57932516650879</v>
      </c>
      <c r="O955">
        <v>28.567795748143599</v>
      </c>
      <c r="P955">
        <v>38.270042194092802</v>
      </c>
      <c r="Q955">
        <v>2.4754551305828001E-2</v>
      </c>
    </row>
    <row r="956" spans="1:17" x14ac:dyDescent="0.3">
      <c r="A956" t="s">
        <v>2063</v>
      </c>
      <c r="B956" t="s">
        <v>2064</v>
      </c>
      <c r="C956" t="str">
        <f>IFERROR(VLOOKUP(Table1[[#This Row],[Ticker]],[1]!Table2[[Symbol]:[Industry]],2,FALSE),"-")</f>
        <v>Construction Materials</v>
      </c>
      <c r="D956" t="s">
        <v>83</v>
      </c>
      <c r="E956">
        <v>2936.7371884640002</v>
      </c>
      <c r="F956">
        <v>224.68</v>
      </c>
      <c r="G956">
        <v>-34.281789722663198</v>
      </c>
      <c r="H956">
        <v>-8.4754958845403294</v>
      </c>
      <c r="I956">
        <v>-23.1311477520198</v>
      </c>
      <c r="J956">
        <v>-5.1658914748969798</v>
      </c>
      <c r="K956">
        <v>238.23072680528301</v>
      </c>
      <c r="L956">
        <v>236.53770705219799</v>
      </c>
      <c r="M956">
        <v>30.107047813856099</v>
      </c>
      <c r="N956">
        <v>0.85253509399531902</v>
      </c>
      <c r="O956">
        <v>35.748620259925197</v>
      </c>
      <c r="P956">
        <v>15.814432989690699</v>
      </c>
      <c r="Q956">
        <v>-7.6072812998069006E-2</v>
      </c>
    </row>
    <row r="957" spans="1:17" hidden="1" x14ac:dyDescent="0.3">
      <c r="A957" t="s">
        <v>2065</v>
      </c>
      <c r="B957" t="s">
        <v>2066</v>
      </c>
      <c r="C957" t="str">
        <f>IFERROR(VLOOKUP(Table1[[#This Row],[Ticker]],[1]!Table2[[Symbol]:[Industry]],2,FALSE),"-")</f>
        <v>-</v>
      </c>
      <c r="D957" t="s">
        <v>530</v>
      </c>
      <c r="E957">
        <v>2926.0161825</v>
      </c>
      <c r="F957">
        <v>583.5</v>
      </c>
      <c r="G957">
        <v>81.303725411188097</v>
      </c>
      <c r="H957">
        <v>10.0692202504964</v>
      </c>
      <c r="I957">
        <v>67.285269724786602</v>
      </c>
      <c r="J957">
        <v>-0.41246980415041401</v>
      </c>
      <c r="K957">
        <v>505.88698423724202</v>
      </c>
      <c r="L957">
        <v>401.14167009948102</v>
      </c>
      <c r="M957">
        <v>67.853673173629304</v>
      </c>
      <c r="N957">
        <v>1.99315662368285</v>
      </c>
      <c r="O957">
        <v>1.03684661525278</v>
      </c>
      <c r="P957">
        <v>124.423076923076</v>
      </c>
    </row>
    <row r="958" spans="1:17" hidden="1" x14ac:dyDescent="0.3">
      <c r="A958" t="s">
        <v>2067</v>
      </c>
      <c r="B958" t="s">
        <v>2068</v>
      </c>
      <c r="C958" t="str">
        <f>IFERROR(VLOOKUP(Table1[[#This Row],[Ticker]],[1]!Table2[[Symbol]:[Industry]],2,FALSE),"-")</f>
        <v>-</v>
      </c>
      <c r="D958" t="s">
        <v>288</v>
      </c>
      <c r="E958">
        <v>2925.7437949999999</v>
      </c>
      <c r="F958">
        <v>319.14999999999998</v>
      </c>
      <c r="G958">
        <v>81.851812338287104</v>
      </c>
      <c r="H958">
        <v>34.815990960952902</v>
      </c>
      <c r="I958">
        <v>50.343602885813297</v>
      </c>
      <c r="J958">
        <v>28.152709240600199</v>
      </c>
      <c r="K958">
        <v>259.41149214440998</v>
      </c>
      <c r="L958">
        <v>215.499319672806</v>
      </c>
      <c r="M958">
        <v>75.458628933967603</v>
      </c>
      <c r="N958">
        <v>2.9249834680568898</v>
      </c>
      <c r="O958">
        <v>7.4416418611937996</v>
      </c>
      <c r="P958">
        <v>127.39579622372599</v>
      </c>
      <c r="Q958">
        <v>0.13685897847835901</v>
      </c>
    </row>
    <row r="959" spans="1:17" hidden="1" x14ac:dyDescent="0.3">
      <c r="A959" t="s">
        <v>2069</v>
      </c>
      <c r="B959" t="s">
        <v>2070</v>
      </c>
      <c r="C959" t="str">
        <f>IFERROR(VLOOKUP(Table1[[#This Row],[Ticker]],[1]!Table2[[Symbol]:[Industry]],2,FALSE),"-")</f>
        <v>-</v>
      </c>
      <c r="D959" t="s">
        <v>469</v>
      </c>
      <c r="E959">
        <v>2925.1338890000002</v>
      </c>
      <c r="F959">
        <v>515.75</v>
      </c>
      <c r="G959">
        <v>-6.6616949684902096</v>
      </c>
      <c r="H959">
        <v>-4.0818320833472601</v>
      </c>
      <c r="I959">
        <v>-5.8113921353262503</v>
      </c>
      <c r="J959">
        <v>3.7017180196272701</v>
      </c>
      <c r="K959">
        <v>530.960098797299</v>
      </c>
      <c r="L959">
        <v>506.87619880496197</v>
      </c>
      <c r="M959">
        <v>50.412415232052801</v>
      </c>
      <c r="N959">
        <v>1.2020156412073599</v>
      </c>
      <c r="O959">
        <v>27.959282598158001</v>
      </c>
      <c r="P959">
        <v>33.874107722258202</v>
      </c>
      <c r="Q959">
        <v>2.3805884351064E-2</v>
      </c>
    </row>
    <row r="960" spans="1:17" hidden="1" x14ac:dyDescent="0.3">
      <c r="A960" t="s">
        <v>2071</v>
      </c>
      <c r="B960" t="s">
        <v>2072</v>
      </c>
      <c r="C960" t="str">
        <f>IFERROR(VLOOKUP(Table1[[#This Row],[Ticker]],[1]!Table2[[Symbol]:[Industry]],2,FALSE),"-")</f>
        <v>-</v>
      </c>
      <c r="D960" t="s">
        <v>230</v>
      </c>
      <c r="E960">
        <v>2917.0277369</v>
      </c>
      <c r="F960">
        <v>1869.1</v>
      </c>
      <c r="G960">
        <v>62.605421426842902</v>
      </c>
      <c r="H960">
        <v>-13.0990028950994</v>
      </c>
      <c r="I960">
        <v>-9.8978756965233501</v>
      </c>
      <c r="J960">
        <v>-1.66012458839056</v>
      </c>
      <c r="K960">
        <v>1944.6541925118599</v>
      </c>
      <c r="L960">
        <v>1524.08206715806</v>
      </c>
      <c r="M960">
        <v>34.747658818441501</v>
      </c>
      <c r="N960">
        <v>0.31708762651591099</v>
      </c>
      <c r="O960">
        <v>34.824246963779302</v>
      </c>
      <c r="P960">
        <v>107.677777777777</v>
      </c>
    </row>
    <row r="961" spans="1:17" hidden="1" x14ac:dyDescent="0.3">
      <c r="A961" t="s">
        <v>2073</v>
      </c>
      <c r="B961" t="s">
        <v>2074</v>
      </c>
      <c r="C961" t="str">
        <f>IFERROR(VLOOKUP(Table1[[#This Row],[Ticker]],[1]!Table2[[Symbol]:[Industry]],2,FALSE),"-")</f>
        <v>-</v>
      </c>
      <c r="D961" t="s">
        <v>605</v>
      </c>
      <c r="E961">
        <v>2912.5190389999998</v>
      </c>
      <c r="F961">
        <v>662.65</v>
      </c>
      <c r="G961">
        <v>6.9572114625416299</v>
      </c>
      <c r="H961">
        <v>-2.8414297071439201</v>
      </c>
      <c r="I961">
        <v>14.231628690486501</v>
      </c>
      <c r="J961">
        <v>-2.7239568580471798</v>
      </c>
      <c r="K961">
        <v>609.22898191386696</v>
      </c>
      <c r="L961">
        <v>557.50367743977097</v>
      </c>
      <c r="M961">
        <v>66.910899092632903</v>
      </c>
      <c r="N961">
        <v>1.7025385215528901</v>
      </c>
      <c r="O961">
        <v>5.6364596695087803</v>
      </c>
      <c r="P961">
        <v>45.6373626373626</v>
      </c>
      <c r="Q961">
        <v>1.4010179919908E-2</v>
      </c>
    </row>
    <row r="962" spans="1:17" hidden="1" x14ac:dyDescent="0.3">
      <c r="A962" t="s">
        <v>2075</v>
      </c>
      <c r="B962" t="s">
        <v>2076</v>
      </c>
      <c r="C962" t="str">
        <f>IFERROR(VLOOKUP(Table1[[#This Row],[Ticker]],[1]!Table2[[Symbol]:[Industry]],2,FALSE),"-")</f>
        <v>-</v>
      </c>
      <c r="D962" t="s">
        <v>735</v>
      </c>
      <c r="E962">
        <v>2900.3769000000002</v>
      </c>
      <c r="F962">
        <v>34.03</v>
      </c>
      <c r="G962">
        <v>133.10058763629399</v>
      </c>
      <c r="H962">
        <v>-15.1363009793552</v>
      </c>
      <c r="I962">
        <v>-23.489191977211199</v>
      </c>
      <c r="J962">
        <v>2.37804811304437</v>
      </c>
      <c r="K962">
        <v>35.8498302425443</v>
      </c>
      <c r="L962">
        <v>31.892776803366701</v>
      </c>
      <c r="M962">
        <v>47.585957463171397</v>
      </c>
      <c r="N962">
        <v>1.18691998385219</v>
      </c>
      <c r="O962">
        <v>32.970908022333198</v>
      </c>
      <c r="P962">
        <v>177.456176110884</v>
      </c>
      <c r="Q962">
        <v>0.13168617556623499</v>
      </c>
    </row>
    <row r="963" spans="1:17" hidden="1" x14ac:dyDescent="0.3">
      <c r="A963" t="s">
        <v>2077</v>
      </c>
      <c r="B963" t="s">
        <v>2078</v>
      </c>
      <c r="C963" t="str">
        <f>IFERROR(VLOOKUP(Table1[[#This Row],[Ticker]],[1]!Table2[[Symbol]:[Industry]],2,FALSE),"-")</f>
        <v>-</v>
      </c>
      <c r="D963" t="s">
        <v>46</v>
      </c>
      <c r="E963">
        <v>2898.1114929649998</v>
      </c>
      <c r="F963">
        <v>342.55</v>
      </c>
      <c r="G963">
        <v>24.300688897673702</v>
      </c>
      <c r="H963">
        <v>9.2358977230235197</v>
      </c>
      <c r="I963">
        <v>18.827066766394701</v>
      </c>
      <c r="J963">
        <v>4.2730244192128604</v>
      </c>
      <c r="K963">
        <v>306.478771533469</v>
      </c>
      <c r="L963">
        <v>275.823417843497</v>
      </c>
      <c r="M963">
        <v>72.070650948494801</v>
      </c>
      <c r="N963">
        <v>1.4427572776436699</v>
      </c>
      <c r="O963">
        <v>1.1531163333819701</v>
      </c>
      <c r="P963">
        <v>82.888414308595799</v>
      </c>
      <c r="Q963">
        <v>4.5421052431540002E-2</v>
      </c>
    </row>
    <row r="964" spans="1:17" hidden="1" x14ac:dyDescent="0.3">
      <c r="A964" t="s">
        <v>2079</v>
      </c>
      <c r="B964" t="s">
        <v>2080</v>
      </c>
      <c r="C964" t="str">
        <f>IFERROR(VLOOKUP(Table1[[#This Row],[Ticker]],[1]!Table2[[Symbol]:[Industry]],2,FALSE),"-")</f>
        <v>-</v>
      </c>
      <c r="D964" t="s">
        <v>83</v>
      </c>
      <c r="E964">
        <v>2889.7678013999998</v>
      </c>
      <c r="F964">
        <v>224.15</v>
      </c>
      <c r="G964">
        <v>55.633548071649599</v>
      </c>
      <c r="H964">
        <v>-13.9522396738212</v>
      </c>
      <c r="I964">
        <v>-0.51610759832693398</v>
      </c>
      <c r="J964">
        <v>-5.1929382103665596</v>
      </c>
      <c r="K964">
        <v>232.552677288122</v>
      </c>
      <c r="L964">
        <v>191.71084394441999</v>
      </c>
      <c r="M964">
        <v>31.043706001032401</v>
      </c>
      <c r="N964">
        <v>0.42398710179533999</v>
      </c>
      <c r="O964">
        <v>25.714923042605399</v>
      </c>
      <c r="P964">
        <v>100.133928571428</v>
      </c>
      <c r="Q964">
        <v>2.7865699060811999E-2</v>
      </c>
    </row>
    <row r="965" spans="1:17" hidden="1" x14ac:dyDescent="0.3">
      <c r="A965" t="s">
        <v>2081</v>
      </c>
      <c r="B965" t="s">
        <v>2082</v>
      </c>
      <c r="C965" t="str">
        <f>IFERROR(VLOOKUP(Table1[[#This Row],[Ticker]],[1]!Table2[[Symbol]:[Industry]],2,FALSE),"-")</f>
        <v>-</v>
      </c>
      <c r="D965" t="s">
        <v>101</v>
      </c>
      <c r="E965">
        <v>2888.54205318</v>
      </c>
      <c r="F965">
        <v>766.85</v>
      </c>
      <c r="G965">
        <v>46.901324007758902</v>
      </c>
      <c r="H965">
        <v>-10.146698849280201</v>
      </c>
      <c r="I965">
        <v>-5.0488262891433404</v>
      </c>
      <c r="J965">
        <v>-1.5814378430371401</v>
      </c>
      <c r="K965">
        <v>826.22297774939898</v>
      </c>
      <c r="L965">
        <v>755.51688208730695</v>
      </c>
      <c r="M965">
        <v>36.455427319819798</v>
      </c>
      <c r="N965">
        <v>0.23812738155197</v>
      </c>
      <c r="O965">
        <v>32.490056725565601</v>
      </c>
      <c r="P965">
        <v>80.011737089201802</v>
      </c>
      <c r="Q965">
        <v>5.2132373392423999E-2</v>
      </c>
    </row>
    <row r="966" spans="1:17" hidden="1" x14ac:dyDescent="0.3">
      <c r="A966" t="s">
        <v>2083</v>
      </c>
      <c r="B966" t="s">
        <v>2084</v>
      </c>
      <c r="C966" t="str">
        <f>IFERROR(VLOOKUP(Table1[[#This Row],[Ticker]],[1]!Table2[[Symbol]:[Industry]],2,FALSE),"-")</f>
        <v>-</v>
      </c>
      <c r="D966" t="s">
        <v>204</v>
      </c>
      <c r="E966">
        <v>2882.0803121250001</v>
      </c>
      <c r="F966">
        <v>1907.15</v>
      </c>
      <c r="G966">
        <v>-34.1918839648607</v>
      </c>
      <c r="H966">
        <v>-11.4185266305771</v>
      </c>
      <c r="I966">
        <v>-14.714934274371</v>
      </c>
      <c r="J966">
        <v>-5.1155926177635003</v>
      </c>
      <c r="K966">
        <v>2012.3009637334501</v>
      </c>
      <c r="L966">
        <v>2036.3453544881399</v>
      </c>
      <c r="M966">
        <v>26.612763796425298</v>
      </c>
      <c r="N966">
        <v>1.0712811102597699</v>
      </c>
      <c r="O966">
        <v>28.988280942767901</v>
      </c>
      <c r="P966">
        <v>9.4710558792296897</v>
      </c>
      <c r="Q966">
        <v>2.7629742279081E-2</v>
      </c>
    </row>
    <row r="967" spans="1:17" hidden="1" x14ac:dyDescent="0.3">
      <c r="A967" t="s">
        <v>2085</v>
      </c>
      <c r="B967" t="s">
        <v>2086</v>
      </c>
      <c r="C967" t="str">
        <f>IFERROR(VLOOKUP(Table1[[#This Row],[Ticker]],[1]!Table2[[Symbol]:[Industry]],2,FALSE),"-")</f>
        <v>-</v>
      </c>
      <c r="D967" t="s">
        <v>46</v>
      </c>
      <c r="E967">
        <v>2878.6976660259902</v>
      </c>
      <c r="F967">
        <v>18.41</v>
      </c>
      <c r="G967">
        <v>14.135305291086199</v>
      </c>
      <c r="H967">
        <v>1.5728622133744801</v>
      </c>
      <c r="I967">
        <v>-34.088058808943799</v>
      </c>
      <c r="J967">
        <v>-8.2905185846382103</v>
      </c>
      <c r="K967">
        <v>19.165954348987</v>
      </c>
      <c r="L967">
        <v>18.4388167705924</v>
      </c>
      <c r="M967">
        <v>37.352129952593799</v>
      </c>
      <c r="N967">
        <v>1.4854862669520601</v>
      </c>
      <c r="O967">
        <v>45.065598081987503</v>
      </c>
      <c r="P967">
        <v>54.9101678872211</v>
      </c>
      <c r="Q967">
        <v>0.10895708568904899</v>
      </c>
    </row>
    <row r="968" spans="1:17" hidden="1" x14ac:dyDescent="0.3">
      <c r="A968" t="s">
        <v>2087</v>
      </c>
      <c r="B968" t="s">
        <v>2088</v>
      </c>
      <c r="C968" t="str">
        <f>IFERROR(VLOOKUP(Table1[[#This Row],[Ticker]],[1]!Table2[[Symbol]:[Industry]],2,FALSE),"-")</f>
        <v>-</v>
      </c>
      <c r="D968" t="s">
        <v>54</v>
      </c>
      <c r="E968">
        <v>2864.180199078</v>
      </c>
      <c r="F968">
        <v>131.34</v>
      </c>
      <c r="G968">
        <v>78.074737296158801</v>
      </c>
      <c r="H968">
        <v>-1.74300124566689</v>
      </c>
      <c r="I968">
        <v>7.8046570895164402</v>
      </c>
      <c r="J968">
        <v>-2.2738869244727602</v>
      </c>
      <c r="K968">
        <v>123.857230121263</v>
      </c>
      <c r="L968">
        <v>103.821399384161</v>
      </c>
      <c r="M968">
        <v>42.481789937448603</v>
      </c>
      <c r="N968">
        <v>1.0383887561744201</v>
      </c>
      <c r="O968">
        <v>16.179381757271202</v>
      </c>
      <c r="P968">
        <v>116.19753086419701</v>
      </c>
      <c r="Q968">
        <v>5.4128873942314998E-2</v>
      </c>
    </row>
    <row r="969" spans="1:17" hidden="1" x14ac:dyDescent="0.3">
      <c r="A969" t="s">
        <v>2089</v>
      </c>
      <c r="B969" t="s">
        <v>2090</v>
      </c>
      <c r="C969" t="str">
        <f>IFERROR(VLOOKUP(Table1[[#This Row],[Ticker]],[1]!Table2[[Symbol]:[Industry]],2,FALSE),"-")</f>
        <v>-</v>
      </c>
      <c r="D969" t="s">
        <v>1842</v>
      </c>
      <c r="E969">
        <v>2859.7274013000001</v>
      </c>
      <c r="F969">
        <v>714.85</v>
      </c>
      <c r="G969">
        <v>6121.8410787358898</v>
      </c>
      <c r="H969">
        <v>6.5867281218827802</v>
      </c>
      <c r="I969">
        <v>208.83702703998301</v>
      </c>
      <c r="J969">
        <v>5.9489622312225698</v>
      </c>
      <c r="K969">
        <v>660.72499934110397</v>
      </c>
      <c r="L969">
        <v>388.81534997356499</v>
      </c>
      <c r="M969">
        <v>67.363961416873195</v>
      </c>
      <c r="N969">
        <v>0.75477492617106701</v>
      </c>
      <c r="O969">
        <v>32.713156606280997</v>
      </c>
    </row>
    <row r="970" spans="1:17" hidden="1" x14ac:dyDescent="0.3">
      <c r="A970" t="s">
        <v>2091</v>
      </c>
      <c r="B970" t="s">
        <v>2092</v>
      </c>
      <c r="C970" t="str">
        <f>IFERROR(VLOOKUP(Table1[[#This Row],[Ticker]],[1]!Table2[[Symbol]:[Industry]],2,FALSE),"-")</f>
        <v>-</v>
      </c>
      <c r="D970" t="s">
        <v>2093</v>
      </c>
      <c r="E970">
        <v>2856.56</v>
      </c>
      <c r="F970">
        <v>1020.2</v>
      </c>
      <c r="G970">
        <v>158.17323490832501</v>
      </c>
      <c r="H970">
        <v>-22.650707979874401</v>
      </c>
      <c r="I970">
        <v>17.854844554279399</v>
      </c>
      <c r="J970">
        <v>-5.7158008412903696</v>
      </c>
      <c r="K970">
        <v>1131.1154534754501</v>
      </c>
      <c r="L970">
        <v>855.55075723481605</v>
      </c>
      <c r="M970">
        <v>26.105935960833602</v>
      </c>
      <c r="N970">
        <v>0.22267307412301801</v>
      </c>
      <c r="O970">
        <v>42.908253283669801</v>
      </c>
      <c r="P970">
        <v>184.13869934549501</v>
      </c>
      <c r="Q970">
        <v>9.7032489590372001E-2</v>
      </c>
    </row>
    <row r="971" spans="1:17" hidden="1" x14ac:dyDescent="0.3">
      <c r="A971" t="s">
        <v>2094</v>
      </c>
      <c r="B971" t="s">
        <v>2095</v>
      </c>
      <c r="C971" t="str">
        <f>IFERROR(VLOOKUP(Table1[[#This Row],[Ticker]],[1]!Table2[[Symbol]:[Industry]],2,FALSE),"-")</f>
        <v>-</v>
      </c>
      <c r="D971" t="s">
        <v>288</v>
      </c>
      <c r="E971">
        <v>2851.9039354500001</v>
      </c>
      <c r="F971">
        <v>265.89999999999998</v>
      </c>
      <c r="G971">
        <v>12.381118009521</v>
      </c>
      <c r="H971">
        <v>-10.4043587096295</v>
      </c>
      <c r="I971">
        <v>-21.975505890764801</v>
      </c>
      <c r="J971">
        <v>-5.7410962483095798</v>
      </c>
      <c r="K971">
        <v>277.43593309250002</v>
      </c>
      <c r="L971">
        <v>266.13751028314499</v>
      </c>
      <c r="M971">
        <v>33.501958268868101</v>
      </c>
      <c r="N971">
        <v>0.608298517217984</v>
      </c>
      <c r="O971">
        <v>27.6795787890184</v>
      </c>
      <c r="P971">
        <v>43.652079956780099</v>
      </c>
      <c r="Q971">
        <v>1.9966273810848E-2</v>
      </c>
    </row>
    <row r="972" spans="1:17" hidden="1" x14ac:dyDescent="0.3">
      <c r="A972" t="s">
        <v>2096</v>
      </c>
      <c r="B972" t="s">
        <v>2097</v>
      </c>
      <c r="C972" t="str">
        <f>IFERROR(VLOOKUP(Table1[[#This Row],[Ticker]],[1]!Table2[[Symbol]:[Industry]],2,FALSE),"-")</f>
        <v>-</v>
      </c>
      <c r="D972" t="s">
        <v>179</v>
      </c>
      <c r="E972">
        <v>2835.1703637000001</v>
      </c>
      <c r="F972">
        <v>105.65</v>
      </c>
      <c r="G972">
        <v>618.84979589906504</v>
      </c>
      <c r="H972">
        <v>13.259929173759399</v>
      </c>
      <c r="I972">
        <v>-6.1433178824855998</v>
      </c>
      <c r="J972">
        <v>10.786363705923799</v>
      </c>
      <c r="K972">
        <v>92.704349734446296</v>
      </c>
      <c r="L972">
        <v>82.190312911754404</v>
      </c>
      <c r="M972">
        <v>78.279781830250201</v>
      </c>
      <c r="N972">
        <v>0.727062697687752</v>
      </c>
      <c r="O972">
        <v>32.513014671083702</v>
      </c>
      <c r="P972">
        <v>648.22946175637401</v>
      </c>
      <c r="Q972">
        <v>0.20008693606376801</v>
      </c>
    </row>
    <row r="973" spans="1:17" x14ac:dyDescent="0.3">
      <c r="A973" t="s">
        <v>2098</v>
      </c>
      <c r="B973" t="s">
        <v>2099</v>
      </c>
      <c r="C973" t="str">
        <f>IFERROR(VLOOKUP(Table1[[#This Row],[Ticker]],[1]!Table2[[Symbol]:[Industry]],2,FALSE),"-")</f>
        <v>Capital Goods</v>
      </c>
      <c r="D973" t="s">
        <v>270</v>
      </c>
      <c r="E973">
        <v>2833.7000748</v>
      </c>
      <c r="F973">
        <v>415.1</v>
      </c>
      <c r="G973">
        <v>-53.726130690702</v>
      </c>
      <c r="H973">
        <v>-17.804146137506802</v>
      </c>
      <c r="I973">
        <v>-31.770846153722601</v>
      </c>
      <c r="J973">
        <v>-5.0389123325784597</v>
      </c>
      <c r="K973">
        <v>445.04628966796099</v>
      </c>
      <c r="L973">
        <v>485.97112373424301</v>
      </c>
      <c r="M973">
        <v>35.434790181226703</v>
      </c>
      <c r="N973">
        <v>0.77716451815489196</v>
      </c>
      <c r="O973">
        <v>45.9527824620573</v>
      </c>
      <c r="P973">
        <v>3.7749999999999901</v>
      </c>
      <c r="Q973">
        <v>-6.5885049355836001E-2</v>
      </c>
    </row>
    <row r="974" spans="1:17" hidden="1" x14ac:dyDescent="0.3">
      <c r="A974" t="s">
        <v>2100</v>
      </c>
      <c r="B974" t="s">
        <v>2101</v>
      </c>
      <c r="C974" t="str">
        <f>IFERROR(VLOOKUP(Table1[[#This Row],[Ticker]],[1]!Table2[[Symbol]:[Industry]],2,FALSE),"-")</f>
        <v>-</v>
      </c>
      <c r="D974" t="s">
        <v>1464</v>
      </c>
      <c r="E974">
        <v>2820.4707195699998</v>
      </c>
      <c r="F974">
        <v>3106.7</v>
      </c>
      <c r="G974">
        <v>44.335445503349298</v>
      </c>
      <c r="H974">
        <v>21.975329482932999</v>
      </c>
      <c r="I974">
        <v>25.545595232250299</v>
      </c>
      <c r="J974">
        <v>3.2297254459681302</v>
      </c>
      <c r="K974">
        <v>2597.5178958075098</v>
      </c>
      <c r="L974">
        <v>2254.1462194169198</v>
      </c>
      <c r="M974">
        <v>69.113907826762997</v>
      </c>
      <c r="N974">
        <v>2.6769659093492999</v>
      </c>
      <c r="O974">
        <v>4.2907264943509098</v>
      </c>
      <c r="P974">
        <v>82.489426691729193</v>
      </c>
      <c r="Q974">
        <v>0.17998218917474901</v>
      </c>
    </row>
    <row r="975" spans="1:17" hidden="1" x14ac:dyDescent="0.3">
      <c r="A975" t="s">
        <v>2102</v>
      </c>
      <c r="B975" t="s">
        <v>2103</v>
      </c>
      <c r="C975" t="str">
        <f>IFERROR(VLOOKUP(Table1[[#This Row],[Ticker]],[1]!Table2[[Symbol]:[Industry]],2,FALSE),"-")</f>
        <v>-</v>
      </c>
      <c r="D975" t="s">
        <v>964</v>
      </c>
      <c r="E975">
        <v>2811.9387055500001</v>
      </c>
      <c r="F975">
        <v>426.7</v>
      </c>
      <c r="G975">
        <v>8.6037621219177396</v>
      </c>
      <c r="H975">
        <v>1.20362283222109</v>
      </c>
      <c r="I975">
        <v>20.8542927311025</v>
      </c>
      <c r="J975">
        <v>4.0138671437137896</v>
      </c>
      <c r="K975">
        <v>381.630893987474</v>
      </c>
      <c r="M975">
        <v>67.011763013535202</v>
      </c>
      <c r="N975">
        <v>0.75614878936405405</v>
      </c>
      <c r="O975">
        <v>11.2959925005858</v>
      </c>
      <c r="P975">
        <v>51.204819277108399</v>
      </c>
    </row>
    <row r="976" spans="1:17" x14ac:dyDescent="0.3">
      <c r="A976" t="s">
        <v>2104</v>
      </c>
      <c r="B976" t="s">
        <v>2105</v>
      </c>
      <c r="C976" t="str">
        <f>IFERROR(VLOOKUP(Table1[[#This Row],[Ticker]],[1]!Table2[[Symbol]:[Industry]],2,FALSE),"-")</f>
        <v>Realty</v>
      </c>
      <c r="D976" t="s">
        <v>141</v>
      </c>
      <c r="E976">
        <v>2801.52251574</v>
      </c>
      <c r="F976">
        <v>368.6</v>
      </c>
      <c r="G976">
        <v>-43.812844403187498</v>
      </c>
      <c r="H976">
        <v>-12.321194843803401</v>
      </c>
      <c r="I976">
        <v>-36.489001578864404</v>
      </c>
      <c r="J976">
        <v>-1.04393449576067</v>
      </c>
      <c r="K976">
        <v>421.73416357268098</v>
      </c>
      <c r="L976">
        <v>452.32358903265799</v>
      </c>
      <c r="M976">
        <v>24.730889008749202</v>
      </c>
      <c r="N976">
        <v>1.5724849595461301</v>
      </c>
      <c r="O976">
        <v>58.708627238198503</v>
      </c>
      <c r="P976">
        <v>3.5102499297950001</v>
      </c>
      <c r="Q976">
        <v>3.4775653326677002E-2</v>
      </c>
    </row>
    <row r="977" spans="1:17" hidden="1" x14ac:dyDescent="0.3">
      <c r="A977" t="s">
        <v>2106</v>
      </c>
      <c r="B977" t="s">
        <v>2107</v>
      </c>
      <c r="C977" t="str">
        <f>IFERROR(VLOOKUP(Table1[[#This Row],[Ticker]],[1]!Table2[[Symbol]:[Industry]],2,FALSE),"-")</f>
        <v>-</v>
      </c>
      <c r="D977" t="s">
        <v>54</v>
      </c>
      <c r="E977">
        <v>2786.85025739</v>
      </c>
      <c r="F977">
        <v>1128.7</v>
      </c>
      <c r="G977">
        <v>28.915837334574299</v>
      </c>
      <c r="H977">
        <v>1.6202051508874</v>
      </c>
      <c r="I977">
        <v>11.6025653745571</v>
      </c>
      <c r="J977">
        <v>1.2419733137073301</v>
      </c>
      <c r="K977">
        <v>1120.26957567005</v>
      </c>
      <c r="L977">
        <v>983.74746198864102</v>
      </c>
      <c r="M977">
        <v>37.978160042808597</v>
      </c>
      <c r="N977">
        <v>1.2893592749681899</v>
      </c>
      <c r="O977">
        <v>9.8609019225657892</v>
      </c>
      <c r="P977">
        <v>88.132344362030096</v>
      </c>
      <c r="Q977">
        <v>1.0653653091742999E-2</v>
      </c>
    </row>
    <row r="978" spans="1:17" hidden="1" x14ac:dyDescent="0.3">
      <c r="A978" t="s">
        <v>2108</v>
      </c>
      <c r="B978" t="s">
        <v>2109</v>
      </c>
      <c r="C978" t="str">
        <f>IFERROR(VLOOKUP(Table1[[#This Row],[Ticker]],[1]!Table2[[Symbol]:[Industry]],2,FALSE),"-")</f>
        <v>-</v>
      </c>
      <c r="D978" t="s">
        <v>426</v>
      </c>
      <c r="E978">
        <v>2779.4052967799998</v>
      </c>
      <c r="F978">
        <v>429.35</v>
      </c>
      <c r="G978">
        <v>165.006723828145</v>
      </c>
      <c r="H978">
        <v>-14.371149386946501</v>
      </c>
      <c r="I978">
        <v>-6.2851286956099202</v>
      </c>
      <c r="J978">
        <v>-3.8049870252238001</v>
      </c>
      <c r="K978">
        <v>430.229260272283</v>
      </c>
      <c r="L978">
        <v>356.92841538478598</v>
      </c>
      <c r="M978">
        <v>43.049389858805199</v>
      </c>
      <c r="N978">
        <v>0.60019067926027403</v>
      </c>
      <c r="O978">
        <v>19.645976476068402</v>
      </c>
      <c r="P978">
        <v>208.88489208633001</v>
      </c>
      <c r="Q978">
        <v>0.122211711921063</v>
      </c>
    </row>
    <row r="979" spans="1:17" x14ac:dyDescent="0.3">
      <c r="A979" t="s">
        <v>2110</v>
      </c>
      <c r="B979" t="s">
        <v>2111</v>
      </c>
      <c r="C979" t="str">
        <f>IFERROR(VLOOKUP(Table1[[#This Row],[Ticker]],[1]!Table2[[Symbol]:[Industry]],2,FALSE),"-")</f>
        <v>Oil Gas &amp; Consumable Fuels</v>
      </c>
      <c r="D979" t="s">
        <v>416</v>
      </c>
      <c r="E979">
        <v>2772.5515038349999</v>
      </c>
      <c r="F979">
        <v>83.45</v>
      </c>
      <c r="G979">
        <v>-11.1949865548911</v>
      </c>
      <c r="H979">
        <v>7.1011505562565898</v>
      </c>
      <c r="I979">
        <v>-22.376708065264999</v>
      </c>
      <c r="J979">
        <v>2.1012532449130199</v>
      </c>
      <c r="K979">
        <v>84.674865859889294</v>
      </c>
      <c r="L979">
        <v>85.914338154447293</v>
      </c>
      <c r="M979">
        <v>42.0532006659244</v>
      </c>
      <c r="N979">
        <v>1.3206186391374399</v>
      </c>
      <c r="O979">
        <v>43.798681845416397</v>
      </c>
      <c r="P979">
        <v>33.413269384492402</v>
      </c>
      <c r="Q979">
        <v>1.7788800628095E-2</v>
      </c>
    </row>
    <row r="980" spans="1:17" hidden="1" x14ac:dyDescent="0.3">
      <c r="A980" t="s">
        <v>2112</v>
      </c>
      <c r="B980" t="s">
        <v>2113</v>
      </c>
      <c r="C980" t="str">
        <f>IFERROR(VLOOKUP(Table1[[#This Row],[Ticker]],[1]!Table2[[Symbol]:[Industry]],2,FALSE),"-")</f>
        <v>-</v>
      </c>
      <c r="D980" t="s">
        <v>164</v>
      </c>
      <c r="E980">
        <v>2772.1279844750002</v>
      </c>
      <c r="F980">
        <v>423.05</v>
      </c>
      <c r="G980">
        <v>-2.4750912807883401</v>
      </c>
      <c r="H980">
        <v>-6.7069096019637398</v>
      </c>
      <c r="I980">
        <v>20.377126703810699</v>
      </c>
      <c r="J980">
        <v>-5.6274766577631699</v>
      </c>
      <c r="K980">
        <v>412.48213185633301</v>
      </c>
      <c r="L980">
        <v>355.633554736684</v>
      </c>
      <c r="M980">
        <v>39.848706095595702</v>
      </c>
      <c r="N980">
        <v>0.59099320843939995</v>
      </c>
      <c r="O980">
        <v>14.407280463302101</v>
      </c>
      <c r="P980">
        <v>71.275303643724698</v>
      </c>
      <c r="Q980">
        <v>0.12649736683609999</v>
      </c>
    </row>
    <row r="981" spans="1:17" x14ac:dyDescent="0.3">
      <c r="A981" t="s">
        <v>2114</v>
      </c>
      <c r="B981" t="s">
        <v>2115</v>
      </c>
      <c r="C981" t="str">
        <f>IFERROR(VLOOKUP(Table1[[#This Row],[Ticker]],[1]!Table2[[Symbol]:[Industry]],2,FALSE),"-")</f>
        <v>Media Entertainment &amp; Publication</v>
      </c>
      <c r="D981" t="s">
        <v>1851</v>
      </c>
      <c r="E981">
        <v>2763.7254871539999</v>
      </c>
      <c r="F981">
        <v>15.01</v>
      </c>
      <c r="G981">
        <v>-46.945618792577598</v>
      </c>
      <c r="H981">
        <v>-2.1430563381577001</v>
      </c>
      <c r="I981">
        <v>-43.484636760141797</v>
      </c>
      <c r="J981">
        <v>-4.3693650334800598</v>
      </c>
      <c r="K981">
        <v>15.7345607678325</v>
      </c>
      <c r="L981">
        <v>17.209801724293101</v>
      </c>
      <c r="M981">
        <v>37.706430971360497</v>
      </c>
      <c r="N981">
        <v>0.85997033868725503</v>
      </c>
      <c r="O981">
        <v>73.550966022651494</v>
      </c>
      <c r="P981">
        <v>16.809338521400701</v>
      </c>
      <c r="Q981">
        <v>1.7341439844784E-2</v>
      </c>
    </row>
    <row r="982" spans="1:17" hidden="1" x14ac:dyDescent="0.3">
      <c r="A982" t="s">
        <v>2116</v>
      </c>
      <c r="B982" t="s">
        <v>2117</v>
      </c>
      <c r="C982" t="str">
        <f>IFERROR(VLOOKUP(Table1[[#This Row],[Ticker]],[1]!Table2[[Symbol]:[Industry]],2,FALSE),"-")</f>
        <v>-</v>
      </c>
      <c r="D982" t="s">
        <v>54</v>
      </c>
      <c r="E982">
        <v>2749.9050497899998</v>
      </c>
      <c r="F982">
        <v>1106.1500000000001</v>
      </c>
      <c r="G982">
        <v>97.112144703566202</v>
      </c>
      <c r="H982">
        <v>-6.8977874248737997E-2</v>
      </c>
      <c r="I982">
        <v>20.241835709263601</v>
      </c>
      <c r="J982">
        <v>-2.7753412494587502</v>
      </c>
      <c r="K982">
        <v>1097.8968347121499</v>
      </c>
      <c r="L982">
        <v>893.59159736962101</v>
      </c>
      <c r="M982">
        <v>44.999886846307099</v>
      </c>
      <c r="N982">
        <v>0.44440712977689301</v>
      </c>
      <c r="O982">
        <v>10.9072006509062</v>
      </c>
      <c r="P982">
        <v>124.106027351004</v>
      </c>
      <c r="Q982">
        <v>0.22128953824174599</v>
      </c>
    </row>
    <row r="983" spans="1:17" hidden="1" x14ac:dyDescent="0.3">
      <c r="A983" t="s">
        <v>2118</v>
      </c>
      <c r="B983" t="s">
        <v>2119</v>
      </c>
      <c r="C983" t="str">
        <f>IFERROR(VLOOKUP(Table1[[#This Row],[Ticker]],[1]!Table2[[Symbol]:[Industry]],2,FALSE),"-")</f>
        <v>-</v>
      </c>
      <c r="D983" t="s">
        <v>136</v>
      </c>
      <c r="E983">
        <v>2737.5667199999998</v>
      </c>
      <c r="F983">
        <v>567</v>
      </c>
      <c r="G983">
        <v>-18.5951269662797</v>
      </c>
      <c r="H983">
        <v>-16.7968921351642</v>
      </c>
      <c r="I983">
        <v>14.6598719654707</v>
      </c>
      <c r="J983">
        <v>-4.7841568168240203</v>
      </c>
      <c r="K983">
        <v>599.22904109944898</v>
      </c>
      <c r="L983">
        <v>533.83331793863101</v>
      </c>
      <c r="M983">
        <v>37.584157847702997</v>
      </c>
      <c r="N983">
        <v>0.49966108585000601</v>
      </c>
      <c r="O983">
        <v>28.712522045855302</v>
      </c>
      <c r="P983">
        <v>37.454545454545404</v>
      </c>
      <c r="Q983">
        <v>2.4995993828871001E-2</v>
      </c>
    </row>
    <row r="984" spans="1:17" hidden="1" x14ac:dyDescent="0.3">
      <c r="A984" t="s">
        <v>2120</v>
      </c>
      <c r="B984" t="s">
        <v>2121</v>
      </c>
      <c r="C984" t="str">
        <f>IFERROR(VLOOKUP(Table1[[#This Row],[Ticker]],[1]!Table2[[Symbol]:[Industry]],2,FALSE),"-")</f>
        <v>-</v>
      </c>
      <c r="D984" t="s">
        <v>369</v>
      </c>
      <c r="E984">
        <v>2733.6573547500002</v>
      </c>
      <c r="F984">
        <v>1831.9</v>
      </c>
      <c r="G984">
        <v>-50.699423538823901</v>
      </c>
      <c r="H984">
        <v>-5.7250018015422199</v>
      </c>
      <c r="I984">
        <v>-20.192108873411801</v>
      </c>
      <c r="J984">
        <v>-2.72111431123481</v>
      </c>
      <c r="K984">
        <v>1912.1228954406799</v>
      </c>
      <c r="L984">
        <v>1997.42981344895</v>
      </c>
      <c r="M984">
        <v>34.838380391645003</v>
      </c>
      <c r="N984">
        <v>1.5280778082206199</v>
      </c>
      <c r="O984">
        <v>41.926415197335999</v>
      </c>
      <c r="P984">
        <v>8.3964497041420092</v>
      </c>
      <c r="Q984">
        <v>-9.7207718632437004E-2</v>
      </c>
    </row>
    <row r="985" spans="1:17" hidden="1" x14ac:dyDescent="0.3">
      <c r="A985" t="s">
        <v>2122</v>
      </c>
      <c r="B985" t="s">
        <v>2123</v>
      </c>
      <c r="C985" t="str">
        <f>IFERROR(VLOOKUP(Table1[[#This Row],[Ticker]],[1]!Table2[[Symbol]:[Industry]],2,FALSE),"-")</f>
        <v>-</v>
      </c>
      <c r="D985" t="s">
        <v>396</v>
      </c>
      <c r="E985">
        <v>2729.4597733099999</v>
      </c>
      <c r="F985">
        <v>1183.3</v>
      </c>
      <c r="G985">
        <v>-39.1716959281638</v>
      </c>
      <c r="H985">
        <v>-0.236518148723211</v>
      </c>
      <c r="I985">
        <v>-24.760695808747698</v>
      </c>
      <c r="J985">
        <v>-3.7525563501771502</v>
      </c>
      <c r="K985">
        <v>1188.29681160987</v>
      </c>
      <c r="L985">
        <v>1215.2018076399499</v>
      </c>
      <c r="M985">
        <v>43.852621610197197</v>
      </c>
      <c r="N985">
        <v>1.20171597365722</v>
      </c>
      <c r="O985">
        <v>21.6935688329248</v>
      </c>
      <c r="P985">
        <v>8.4601283226397808</v>
      </c>
      <c r="Q985">
        <v>-3.1540294292451997E-2</v>
      </c>
    </row>
    <row r="986" spans="1:17" hidden="1" x14ac:dyDescent="0.3">
      <c r="A986" t="s">
        <v>2124</v>
      </c>
      <c r="B986" t="s">
        <v>2125</v>
      </c>
      <c r="C986" t="str">
        <f>IFERROR(VLOOKUP(Table1[[#This Row],[Ticker]],[1]!Table2[[Symbol]:[Industry]],2,FALSE),"-")</f>
        <v>-</v>
      </c>
      <c r="D986" t="s">
        <v>95</v>
      </c>
      <c r="E986">
        <v>2728.4597164000002</v>
      </c>
      <c r="F986">
        <v>1206.7</v>
      </c>
      <c r="G986">
        <v>196.17411550648501</v>
      </c>
      <c r="H986">
        <v>-11.003178653554899</v>
      </c>
      <c r="I986">
        <v>49.942933442151002</v>
      </c>
      <c r="J986">
        <v>-3.9238582837007399</v>
      </c>
      <c r="K986">
        <v>1262.6552014143599</v>
      </c>
      <c r="L986">
        <v>980.97168282519397</v>
      </c>
      <c r="M986">
        <v>27.1929164826422</v>
      </c>
      <c r="N986">
        <v>0.390547993035195</v>
      </c>
      <c r="O986">
        <v>20.498052539985</v>
      </c>
      <c r="P986">
        <v>249.768115942029</v>
      </c>
      <c r="Q986">
        <v>0.164259179727789</v>
      </c>
    </row>
    <row r="987" spans="1:17" x14ac:dyDescent="0.3">
      <c r="A987" t="s">
        <v>2126</v>
      </c>
      <c r="B987" t="s">
        <v>2127</v>
      </c>
      <c r="C987" t="str">
        <f>IFERROR(VLOOKUP(Table1[[#This Row],[Ticker]],[1]!Table2[[Symbol]:[Industry]],2,FALSE),"-")</f>
        <v>Fast Moving Consumer Goods</v>
      </c>
      <c r="D987" t="s">
        <v>248</v>
      </c>
      <c r="E987">
        <v>2728.1252249999998</v>
      </c>
      <c r="F987">
        <v>945</v>
      </c>
      <c r="G987">
        <v>-32.334638513216902</v>
      </c>
      <c r="H987">
        <v>9.25785976219065</v>
      </c>
      <c r="I987">
        <v>-1.59894662423843</v>
      </c>
      <c r="J987">
        <v>-2.7622903759478499</v>
      </c>
      <c r="K987">
        <v>855.15670100731495</v>
      </c>
      <c r="L987">
        <v>833.487222673632</v>
      </c>
      <c r="M987">
        <v>56.922790636718297</v>
      </c>
      <c r="N987">
        <v>1.6138370636255801</v>
      </c>
      <c r="O987">
        <v>15.343915343915301</v>
      </c>
      <c r="P987">
        <v>42.9003477997883</v>
      </c>
      <c r="Q987">
        <v>-4.8819763041670003E-3</v>
      </c>
    </row>
    <row r="988" spans="1:17" hidden="1" x14ac:dyDescent="0.3">
      <c r="A988" t="s">
        <v>2128</v>
      </c>
      <c r="B988" t="s">
        <v>2129</v>
      </c>
      <c r="C988" t="str">
        <f>IFERROR(VLOOKUP(Table1[[#This Row],[Ticker]],[1]!Table2[[Symbol]:[Industry]],2,FALSE),"-")</f>
        <v>-</v>
      </c>
      <c r="D988" t="s">
        <v>530</v>
      </c>
      <c r="E988">
        <v>2721.4879999999998</v>
      </c>
      <c r="F988">
        <v>154.63</v>
      </c>
      <c r="G988">
        <v>205.583637240879</v>
      </c>
      <c r="H988">
        <v>11.6338317434207</v>
      </c>
      <c r="I988">
        <v>66.072836417469105</v>
      </c>
      <c r="J988">
        <v>5.7160489481563301</v>
      </c>
      <c r="K988">
        <v>134.60753039021799</v>
      </c>
      <c r="L988">
        <v>103.81257490966701</v>
      </c>
      <c r="M988">
        <v>71.105424998547207</v>
      </c>
      <c r="N988">
        <v>1.5667213251293099</v>
      </c>
      <c r="O988">
        <v>9.3901571493241995</v>
      </c>
      <c r="P988">
        <v>256.29032258064501</v>
      </c>
      <c r="Q988">
        <v>2.6525096586139999E-2</v>
      </c>
    </row>
    <row r="989" spans="1:17" hidden="1" x14ac:dyDescent="0.3">
      <c r="A989" t="s">
        <v>2130</v>
      </c>
      <c r="B989" t="s">
        <v>2131</v>
      </c>
      <c r="C989" t="str">
        <f>IFERROR(VLOOKUP(Table1[[#This Row],[Ticker]],[1]!Table2[[Symbol]:[Industry]],2,FALSE),"-")</f>
        <v>-</v>
      </c>
      <c r="D989" t="s">
        <v>101</v>
      </c>
      <c r="E989">
        <v>2721.2854499999999</v>
      </c>
      <c r="F989">
        <v>408.05</v>
      </c>
      <c r="G989">
        <v>188.16530796887201</v>
      </c>
      <c r="H989">
        <v>-10.897374197027</v>
      </c>
      <c r="I989">
        <v>-3.55367830920631</v>
      </c>
      <c r="J989">
        <v>1.3157883875224099</v>
      </c>
      <c r="K989">
        <v>412.51472159950703</v>
      </c>
      <c r="L989">
        <v>345.78951887905299</v>
      </c>
      <c r="M989">
        <v>55.385497444041903</v>
      </c>
      <c r="N989">
        <v>1.1017332136253699</v>
      </c>
      <c r="O989">
        <v>25.9404484744516</v>
      </c>
      <c r="P989">
        <v>267.999398767473</v>
      </c>
      <c r="Q989">
        <v>0.24070216726181901</v>
      </c>
    </row>
    <row r="990" spans="1:17" hidden="1" x14ac:dyDescent="0.3">
      <c r="A990" t="s">
        <v>2132</v>
      </c>
      <c r="B990" t="s">
        <v>2133</v>
      </c>
      <c r="C990" t="str">
        <f>IFERROR(VLOOKUP(Table1[[#This Row],[Ticker]],[1]!Table2[[Symbol]:[Industry]],2,FALSE),"-")</f>
        <v>-</v>
      </c>
      <c r="D990" t="s">
        <v>1379</v>
      </c>
      <c r="E990">
        <v>2719.4329674000001</v>
      </c>
      <c r="F990">
        <v>516.20000000000005</v>
      </c>
      <c r="G990">
        <v>56.119574871163998</v>
      </c>
      <c r="H990">
        <v>27.6816572083662</v>
      </c>
      <c r="I990">
        <v>88.481986393674802</v>
      </c>
      <c r="J990">
        <v>7.9537246362370997</v>
      </c>
      <c r="K990">
        <v>432.13176624851098</v>
      </c>
      <c r="L990">
        <v>326.05864670638903</v>
      </c>
      <c r="M990">
        <v>58.221694798372198</v>
      </c>
      <c r="N990">
        <v>0.98917515326551997</v>
      </c>
      <c r="O990">
        <v>6.7415730337078497</v>
      </c>
      <c r="P990">
        <v>143.893219938577</v>
      </c>
      <c r="Q990">
        <v>8.4448600242818E-2</v>
      </c>
    </row>
    <row r="991" spans="1:17" x14ac:dyDescent="0.3">
      <c r="A991" t="s">
        <v>2134</v>
      </c>
      <c r="B991" t="s">
        <v>2135</v>
      </c>
      <c r="C991" t="str">
        <f>IFERROR(VLOOKUP(Table1[[#This Row],[Ticker]],[1]!Table2[[Symbol]:[Industry]],2,FALSE),"-")</f>
        <v>Construction</v>
      </c>
      <c r="D991" t="s">
        <v>46</v>
      </c>
      <c r="E991">
        <v>2719.4268625999998</v>
      </c>
      <c r="F991">
        <v>686</v>
      </c>
      <c r="G991">
        <v>-38.3624955864518</v>
      </c>
      <c r="H991">
        <v>-4.2679393549762104</v>
      </c>
      <c r="I991">
        <v>-18.768322176561501</v>
      </c>
      <c r="J991">
        <v>-3.6068046961359799</v>
      </c>
      <c r="K991">
        <v>679.41641568696696</v>
      </c>
      <c r="L991">
        <v>696.65334660558199</v>
      </c>
      <c r="M991">
        <v>51.287664133309299</v>
      </c>
      <c r="N991">
        <v>1.13332608751602</v>
      </c>
      <c r="O991">
        <v>23.323615160349799</v>
      </c>
      <c r="P991">
        <v>14.352392065344199</v>
      </c>
      <c r="Q991">
        <v>3.1245317893836999E-2</v>
      </c>
    </row>
    <row r="992" spans="1:17" hidden="1" x14ac:dyDescent="0.3">
      <c r="A992" t="s">
        <v>2136</v>
      </c>
      <c r="B992" t="s">
        <v>2137</v>
      </c>
      <c r="C992" t="str">
        <f>IFERROR(VLOOKUP(Table1[[#This Row],[Ticker]],[1]!Table2[[Symbol]:[Industry]],2,FALSE),"-")</f>
        <v>-</v>
      </c>
      <c r="D992" t="s">
        <v>230</v>
      </c>
      <c r="E992">
        <v>2718.638405575</v>
      </c>
      <c r="F992">
        <v>152.16999999999999</v>
      </c>
      <c r="G992">
        <v>38.283425386597102</v>
      </c>
      <c r="H992">
        <v>-9.5286106988450605</v>
      </c>
      <c r="I992">
        <v>-3.05788600294433</v>
      </c>
      <c r="J992">
        <v>-0.95162256409906298</v>
      </c>
      <c r="K992">
        <v>150.97603524003799</v>
      </c>
      <c r="L992">
        <v>133.592608820153</v>
      </c>
      <c r="M992">
        <v>47.589287512969001</v>
      </c>
      <c r="N992">
        <v>0.48810592325704599</v>
      </c>
      <c r="O992">
        <v>15.3315370966682</v>
      </c>
      <c r="P992">
        <v>72.822260079500197</v>
      </c>
      <c r="Q992">
        <v>0.143593570363862</v>
      </c>
    </row>
    <row r="993" spans="1:17" hidden="1" x14ac:dyDescent="0.3">
      <c r="A993" t="s">
        <v>2138</v>
      </c>
      <c r="B993" t="s">
        <v>2139</v>
      </c>
      <c r="C993" t="str">
        <f>IFERROR(VLOOKUP(Table1[[#This Row],[Ticker]],[1]!Table2[[Symbol]:[Industry]],2,FALSE),"-")</f>
        <v>-</v>
      </c>
      <c r="D993" t="s">
        <v>426</v>
      </c>
      <c r="E993">
        <v>2715.8077309999999</v>
      </c>
      <c r="F993">
        <v>154.21</v>
      </c>
      <c r="G993">
        <v>71.953346229313198</v>
      </c>
      <c r="H993">
        <v>16.1346515098029</v>
      </c>
      <c r="I993">
        <v>-7.5303828739877696</v>
      </c>
      <c r="J993">
        <v>2.2919404485832802</v>
      </c>
      <c r="K993">
        <v>140.397026195476</v>
      </c>
      <c r="L993">
        <v>126.284852003051</v>
      </c>
      <c r="M993">
        <v>62.682329499362098</v>
      </c>
      <c r="N993">
        <v>0.96770970003194001</v>
      </c>
      <c r="O993">
        <v>10.2392840931197</v>
      </c>
      <c r="P993">
        <v>108.815165876777</v>
      </c>
      <c r="Q993">
        <v>9.4000074186428001E-2</v>
      </c>
    </row>
    <row r="994" spans="1:17" hidden="1" x14ac:dyDescent="0.3">
      <c r="A994" t="s">
        <v>2140</v>
      </c>
      <c r="B994" t="s">
        <v>2141</v>
      </c>
      <c r="C994" t="str">
        <f>IFERROR(VLOOKUP(Table1[[#This Row],[Ticker]],[1]!Table2[[Symbol]:[Industry]],2,FALSE),"-")</f>
        <v>-</v>
      </c>
      <c r="D994" t="s">
        <v>21</v>
      </c>
      <c r="E994">
        <v>2708.1878304900001</v>
      </c>
      <c r="F994">
        <v>683.85</v>
      </c>
      <c r="G994">
        <v>101.87355250264</v>
      </c>
      <c r="H994">
        <v>-6.9773577451443497E-2</v>
      </c>
      <c r="I994">
        <v>25.8390788568509</v>
      </c>
      <c r="J994">
        <v>-5.95781136847555</v>
      </c>
      <c r="K994">
        <v>634.82522795602301</v>
      </c>
      <c r="L994">
        <v>541.22454517470305</v>
      </c>
      <c r="M994">
        <v>52.811292350758499</v>
      </c>
      <c r="N994">
        <v>0.90827658683284496</v>
      </c>
      <c r="O994">
        <v>12.4076917452657</v>
      </c>
      <c r="P994">
        <v>157.08646616541299</v>
      </c>
      <c r="Q994">
        <v>0.13317098970248201</v>
      </c>
    </row>
    <row r="995" spans="1:17" hidden="1" x14ac:dyDescent="0.3">
      <c r="A995" t="s">
        <v>2142</v>
      </c>
      <c r="B995" t="s">
        <v>2143</v>
      </c>
      <c r="C995" t="str">
        <f>IFERROR(VLOOKUP(Table1[[#This Row],[Ticker]],[1]!Table2[[Symbol]:[Industry]],2,FALSE),"-")</f>
        <v>-</v>
      </c>
      <c r="D995" t="s">
        <v>54</v>
      </c>
      <c r="E995">
        <v>2704.9696211400001</v>
      </c>
      <c r="F995">
        <v>633.45000000000005</v>
      </c>
      <c r="G995">
        <v>48.2956076422157</v>
      </c>
      <c r="H995">
        <v>5.3357625997986702</v>
      </c>
      <c r="I995">
        <v>65.074016094873897</v>
      </c>
      <c r="J995">
        <v>-2.8506695805884399</v>
      </c>
      <c r="K995">
        <v>561.34280097689202</v>
      </c>
      <c r="L995">
        <v>452.72900319528497</v>
      </c>
      <c r="M995">
        <v>52.1013884923943</v>
      </c>
      <c r="N995">
        <v>0.38088314019647601</v>
      </c>
      <c r="O995">
        <v>8.9036230168126895</v>
      </c>
      <c r="P995">
        <v>140.35401284489299</v>
      </c>
      <c r="Q995">
        <v>-7.1221753110529001E-2</v>
      </c>
    </row>
    <row r="996" spans="1:17" x14ac:dyDescent="0.3">
      <c r="A996" t="s">
        <v>2144</v>
      </c>
      <c r="B996" t="s">
        <v>2145</v>
      </c>
      <c r="C996" t="str">
        <f>IFERROR(VLOOKUP(Table1[[#This Row],[Ticker]],[1]!Table2[[Symbol]:[Industry]],2,FALSE),"-")</f>
        <v>Diversified</v>
      </c>
      <c r="D996" t="s">
        <v>393</v>
      </c>
      <c r="E996">
        <v>2704.54308012</v>
      </c>
      <c r="F996">
        <v>17.54</v>
      </c>
      <c r="G996">
        <v>-60.910648089226498</v>
      </c>
      <c r="H996">
        <v>-16.24832499351</v>
      </c>
      <c r="I996">
        <v>-63.746611381350398</v>
      </c>
      <c r="J996">
        <v>-1.84107009236202</v>
      </c>
      <c r="K996">
        <v>20.253519304846499</v>
      </c>
      <c r="L996">
        <v>24.165367252594098</v>
      </c>
      <c r="M996">
        <v>35.3246838824113</v>
      </c>
      <c r="N996">
        <v>0.915354759039262</v>
      </c>
      <c r="O996">
        <v>157.41163055872201</v>
      </c>
      <c r="P996">
        <v>5.0299401197604698</v>
      </c>
    </row>
    <row r="997" spans="1:17" hidden="1" x14ac:dyDescent="0.3">
      <c r="A997" t="s">
        <v>2146</v>
      </c>
      <c r="B997" t="s">
        <v>2147</v>
      </c>
      <c r="C997" t="str">
        <f>IFERROR(VLOOKUP(Table1[[#This Row],[Ticker]],[1]!Table2[[Symbol]:[Industry]],2,FALSE),"-")</f>
        <v>-</v>
      </c>
      <c r="D997" t="s">
        <v>2148</v>
      </c>
      <c r="E997">
        <v>2698.1453730399999</v>
      </c>
      <c r="F997">
        <v>542.04999999999995</v>
      </c>
      <c r="G997">
        <v>123.89166241199401</v>
      </c>
      <c r="H997">
        <v>-6.59067568862947</v>
      </c>
      <c r="I997">
        <v>12.555950877998299</v>
      </c>
      <c r="J997">
        <v>2.3506726513473399</v>
      </c>
      <c r="K997">
        <v>510.52636728073202</v>
      </c>
      <c r="L997">
        <v>408.85425414084301</v>
      </c>
      <c r="M997">
        <v>60.0620285927832</v>
      </c>
      <c r="N997">
        <v>0.59872524222655998</v>
      </c>
      <c r="O997">
        <v>14.0116225440457</v>
      </c>
      <c r="P997">
        <v>179.40721649484499</v>
      </c>
    </row>
    <row r="998" spans="1:17" hidden="1" x14ac:dyDescent="0.3">
      <c r="A998" t="s">
        <v>2149</v>
      </c>
      <c r="B998" t="s">
        <v>2150</v>
      </c>
      <c r="C998" t="str">
        <f>IFERROR(VLOOKUP(Table1[[#This Row],[Ticker]],[1]!Table2[[Symbol]:[Industry]],2,FALSE),"-")</f>
        <v>-</v>
      </c>
      <c r="D998" t="s">
        <v>380</v>
      </c>
      <c r="E998">
        <v>2695.3270264049902</v>
      </c>
      <c r="F998">
        <v>910.65</v>
      </c>
      <c r="G998">
        <v>72.588052468983705</v>
      </c>
      <c r="H998">
        <v>17.623193077905601</v>
      </c>
      <c r="I998">
        <v>47.853801332219597</v>
      </c>
      <c r="J998">
        <v>9.4903092616630609</v>
      </c>
      <c r="K998">
        <v>722.359885339171</v>
      </c>
      <c r="L998">
        <v>618.87925991101395</v>
      </c>
      <c r="M998">
        <v>82.215820504434006</v>
      </c>
      <c r="N998">
        <v>1.7943604620218701</v>
      </c>
      <c r="O998">
        <v>1.8722890243232999</v>
      </c>
      <c r="P998">
        <v>105.959516001357</v>
      </c>
      <c r="Q998">
        <v>5.0843924187217997E-2</v>
      </c>
    </row>
    <row r="999" spans="1:17" hidden="1" x14ac:dyDescent="0.3">
      <c r="A999" t="s">
        <v>2151</v>
      </c>
      <c r="B999" t="s">
        <v>2152</v>
      </c>
      <c r="C999" t="str">
        <f>IFERROR(VLOOKUP(Table1[[#This Row],[Ticker]],[1]!Table2[[Symbol]:[Industry]],2,FALSE),"-")</f>
        <v>-</v>
      </c>
      <c r="D999" t="s">
        <v>219</v>
      </c>
      <c r="E999">
        <v>2694.1198887800001</v>
      </c>
      <c r="F999">
        <v>55.1</v>
      </c>
      <c r="G999">
        <v>88.623457444878994</v>
      </c>
      <c r="H999">
        <v>27.7327332584467</v>
      </c>
      <c r="I999">
        <v>-9.4700007697614801</v>
      </c>
      <c r="J999">
        <v>-7.5856346014918099</v>
      </c>
      <c r="K999">
        <v>50.1855007688321</v>
      </c>
      <c r="L999">
        <v>42.327752655799998</v>
      </c>
      <c r="M999">
        <v>47.517709250930103</v>
      </c>
      <c r="N999">
        <v>1.8362896358107199</v>
      </c>
      <c r="O999">
        <v>25.009074410163301</v>
      </c>
      <c r="P999">
        <v>116.92913385826699</v>
      </c>
      <c r="Q999">
        <v>6.8085763924863998E-2</v>
      </c>
    </row>
    <row r="1000" spans="1:17" hidden="1" x14ac:dyDescent="0.3">
      <c r="A1000" t="s">
        <v>2153</v>
      </c>
      <c r="B1000" t="s">
        <v>2154</v>
      </c>
      <c r="C1000" t="str">
        <f>IFERROR(VLOOKUP(Table1[[#This Row],[Ticker]],[1]!Table2[[Symbol]:[Industry]],2,FALSE),"-")</f>
        <v>-</v>
      </c>
      <c r="D1000" t="s">
        <v>277</v>
      </c>
      <c r="E1000">
        <v>2682.3102396300001</v>
      </c>
      <c r="F1000">
        <v>1043.55</v>
      </c>
      <c r="G1000">
        <v>78.848205191750594</v>
      </c>
      <c r="H1000">
        <v>17.753613673233598</v>
      </c>
      <c r="I1000">
        <v>63.475025980649903</v>
      </c>
      <c r="J1000">
        <v>12.0834651551991</v>
      </c>
      <c r="K1000">
        <v>846.74833247206698</v>
      </c>
      <c r="L1000">
        <v>675.72706949954102</v>
      </c>
      <c r="M1000">
        <v>82.058355558372597</v>
      </c>
      <c r="N1000">
        <v>2.2922056497211498</v>
      </c>
      <c r="O1000">
        <v>3.0089598006803802</v>
      </c>
      <c r="P1000">
        <v>159.589552238805</v>
      </c>
      <c r="Q1000">
        <v>0.217751660059499</v>
      </c>
    </row>
    <row r="1001" spans="1:17" hidden="1" x14ac:dyDescent="0.3">
      <c r="A1001" t="s">
        <v>2155</v>
      </c>
      <c r="B1001" t="s">
        <v>2156</v>
      </c>
      <c r="C1001" t="str">
        <f>IFERROR(VLOOKUP(Table1[[#This Row],[Ticker]],[1]!Table2[[Symbol]:[Industry]],2,FALSE),"-")</f>
        <v>-</v>
      </c>
      <c r="D1001" t="s">
        <v>309</v>
      </c>
      <c r="E1001">
        <v>2671.14244749</v>
      </c>
      <c r="F1001">
        <v>876.7</v>
      </c>
      <c r="G1001">
        <v>61.250576884557901</v>
      </c>
      <c r="H1001">
        <v>-7.47080340013658</v>
      </c>
      <c r="I1001">
        <v>7.2738046189955403</v>
      </c>
      <c r="J1001">
        <v>-4.47058721276687</v>
      </c>
      <c r="K1001">
        <v>878.77103525783002</v>
      </c>
      <c r="L1001">
        <v>727.69019663843596</v>
      </c>
      <c r="M1001">
        <v>29.9028291686929</v>
      </c>
      <c r="N1001">
        <v>0.81100031791527305</v>
      </c>
      <c r="O1001">
        <v>13.202920041063001</v>
      </c>
      <c r="P1001">
        <v>111.86563557274</v>
      </c>
      <c r="Q1001">
        <v>0.10162989352670999</v>
      </c>
    </row>
    <row r="1002" spans="1:17" hidden="1" x14ac:dyDescent="0.3">
      <c r="A1002" t="s">
        <v>2157</v>
      </c>
      <c r="B1002" t="s">
        <v>2158</v>
      </c>
      <c r="C1002" t="str">
        <f>IFERROR(VLOOKUP(Table1[[#This Row],[Ticker]],[1]!Table2[[Symbol]:[Industry]],2,FALSE),"-")</f>
        <v>-</v>
      </c>
      <c r="D1002" t="s">
        <v>270</v>
      </c>
      <c r="E1002">
        <v>2670.9892206750001</v>
      </c>
      <c r="F1002">
        <v>18367.349999999999</v>
      </c>
      <c r="G1002">
        <v>25.1016150889362</v>
      </c>
      <c r="H1002">
        <v>10.5232104763228</v>
      </c>
      <c r="I1002">
        <v>11.399344216479101</v>
      </c>
      <c r="J1002">
        <v>-7.2926311730303501</v>
      </c>
      <c r="K1002">
        <v>17458.263189027199</v>
      </c>
      <c r="L1002">
        <v>15066.4700464819</v>
      </c>
      <c r="M1002">
        <v>35.504157150338102</v>
      </c>
      <c r="N1002">
        <v>1.0013470049756701</v>
      </c>
      <c r="O1002">
        <v>13.788869924077201</v>
      </c>
      <c r="P1002">
        <v>51.756774062950498</v>
      </c>
      <c r="Q1002">
        <v>0.13547887549653601</v>
      </c>
    </row>
    <row r="1003" spans="1:17" hidden="1" x14ac:dyDescent="0.3">
      <c r="A1003" t="s">
        <v>2159</v>
      </c>
      <c r="B1003" t="s">
        <v>2160</v>
      </c>
      <c r="C1003" t="str">
        <f>IFERROR(VLOOKUP(Table1[[#This Row],[Ticker]],[1]!Table2[[Symbol]:[Industry]],2,FALSE),"-")</f>
        <v>-</v>
      </c>
      <c r="D1003" t="s">
        <v>1631</v>
      </c>
      <c r="E1003">
        <v>2644.090741</v>
      </c>
      <c r="F1003">
        <v>60.41</v>
      </c>
      <c r="G1003">
        <v>-7.5412439494634498</v>
      </c>
      <c r="H1003">
        <v>-5.6887982618334201</v>
      </c>
      <c r="I1003">
        <v>-1.18575634719764</v>
      </c>
      <c r="J1003">
        <v>-1.3030712183078801</v>
      </c>
      <c r="K1003">
        <v>61.975640124951902</v>
      </c>
      <c r="L1003">
        <v>58.884003506978601</v>
      </c>
      <c r="M1003">
        <v>53.860821394049402</v>
      </c>
      <c r="N1003">
        <v>1.9633128357293499</v>
      </c>
      <c r="O1003">
        <v>9.1706671080946798</v>
      </c>
      <c r="P1003">
        <v>23.009570352270401</v>
      </c>
      <c r="Q1003">
        <v>-2.7484158448541001E-2</v>
      </c>
    </row>
    <row r="1004" spans="1:17" hidden="1" x14ac:dyDescent="0.3">
      <c r="A1004" t="s">
        <v>2161</v>
      </c>
      <c r="B1004" t="s">
        <v>2162</v>
      </c>
      <c r="C1004" t="str">
        <f>IFERROR(VLOOKUP(Table1[[#This Row],[Ticker]],[1]!Table2[[Symbol]:[Industry]],2,FALSE),"-")</f>
        <v>-</v>
      </c>
      <c r="D1004" t="s">
        <v>533</v>
      </c>
      <c r="E1004">
        <v>2642.8683534930001</v>
      </c>
      <c r="F1004">
        <v>190.93</v>
      </c>
      <c r="G1004">
        <v>24.350262899522701</v>
      </c>
      <c r="H1004">
        <v>-2.13814915738249E-2</v>
      </c>
      <c r="I1004">
        <v>-19.941470089271</v>
      </c>
      <c r="J1004">
        <v>2.24748631922033</v>
      </c>
      <c r="K1004">
        <v>193.242442902037</v>
      </c>
      <c r="L1004">
        <v>182.84611907853599</v>
      </c>
      <c r="M1004">
        <v>51.728978438934902</v>
      </c>
      <c r="N1004">
        <v>0.72565615031178698</v>
      </c>
      <c r="O1004">
        <v>21.5105012308175</v>
      </c>
      <c r="P1004">
        <v>49.984289080911203</v>
      </c>
      <c r="Q1004">
        <v>4.288112779062E-3</v>
      </c>
    </row>
    <row r="1005" spans="1:17" x14ac:dyDescent="0.3">
      <c r="A1005" t="s">
        <v>2163</v>
      </c>
      <c r="B1005" t="s">
        <v>2164</v>
      </c>
      <c r="C1005" t="str">
        <f>IFERROR(VLOOKUP(Table1[[#This Row],[Ticker]],[1]!Table2[[Symbol]:[Industry]],2,FALSE),"-")</f>
        <v>Information Technology</v>
      </c>
      <c r="D1005" t="s">
        <v>304</v>
      </c>
      <c r="E1005">
        <v>2631.35055169</v>
      </c>
      <c r="F1005">
        <v>1762.9</v>
      </c>
      <c r="G1005">
        <v>-0.114056893169919</v>
      </c>
      <c r="H1005">
        <v>-5.4237473172511104</v>
      </c>
      <c r="I1005">
        <v>-15.325608962049699</v>
      </c>
      <c r="J1005">
        <v>1.62382644428762E-2</v>
      </c>
      <c r="K1005">
        <v>1775.47360475046</v>
      </c>
      <c r="L1005">
        <v>1679.14608627491</v>
      </c>
      <c r="M1005">
        <v>43.2308961987016</v>
      </c>
      <c r="N1005">
        <v>1.2522564240730101</v>
      </c>
      <c r="O1005">
        <v>20.676158602303001</v>
      </c>
      <c r="P1005">
        <v>34.572519083969397</v>
      </c>
      <c r="Q1005">
        <v>1.5279009107686E-2</v>
      </c>
    </row>
    <row r="1006" spans="1:17" hidden="1" x14ac:dyDescent="0.3">
      <c r="A1006" t="s">
        <v>2165</v>
      </c>
      <c r="B1006" t="s">
        <v>2166</v>
      </c>
      <c r="C1006" t="str">
        <f>IFERROR(VLOOKUP(Table1[[#This Row],[Ticker]],[1]!Table2[[Symbol]:[Industry]],2,FALSE),"-")</f>
        <v>-</v>
      </c>
      <c r="D1006" t="s">
        <v>2167</v>
      </c>
      <c r="E1006">
        <v>2630.75</v>
      </c>
      <c r="F1006">
        <v>526.15</v>
      </c>
      <c r="G1006">
        <v>126.40595422737501</v>
      </c>
      <c r="H1006">
        <v>-9.7807306842943493</v>
      </c>
      <c r="I1006">
        <v>138.68029436037</v>
      </c>
      <c r="J1006">
        <v>4.1727040003435301</v>
      </c>
      <c r="K1006">
        <v>544.94145756142495</v>
      </c>
      <c r="M1006">
        <v>47.965418482571103</v>
      </c>
      <c r="N1006">
        <v>0.56804822835601898</v>
      </c>
      <c r="O1006">
        <v>36.225411004466402</v>
      </c>
      <c r="P1006">
        <v>163.07499999999999</v>
      </c>
    </row>
    <row r="1007" spans="1:17" hidden="1" x14ac:dyDescent="0.3">
      <c r="A1007" t="s">
        <v>2168</v>
      </c>
      <c r="B1007" t="s">
        <v>2169</v>
      </c>
      <c r="C1007" t="str">
        <f>IFERROR(VLOOKUP(Table1[[#This Row],[Ticker]],[1]!Table2[[Symbol]:[Industry]],2,FALSE),"-")</f>
        <v>-</v>
      </c>
      <c r="D1007" t="s">
        <v>141</v>
      </c>
      <c r="E1007">
        <v>2621.5336490939999</v>
      </c>
      <c r="F1007">
        <v>10.02</v>
      </c>
      <c r="G1007">
        <v>590.88214470356604</v>
      </c>
      <c r="H1007">
        <v>-15.026376124534</v>
      </c>
      <c r="I1007">
        <v>-49.242324687248903</v>
      </c>
      <c r="J1007">
        <v>-2.107011035277</v>
      </c>
      <c r="K1007">
        <v>10.7876661082765</v>
      </c>
      <c r="L1007">
        <v>9.4884709810334993</v>
      </c>
      <c r="M1007">
        <v>36.451231747783801</v>
      </c>
      <c r="N1007">
        <v>1.1664960641900699</v>
      </c>
      <c r="O1007">
        <v>97.604790419161702</v>
      </c>
      <c r="P1007">
        <v>642.22222222222194</v>
      </c>
      <c r="Q1007">
        <v>0.135518359219265</v>
      </c>
    </row>
    <row r="1008" spans="1:17" hidden="1" x14ac:dyDescent="0.3">
      <c r="A1008" t="s">
        <v>2170</v>
      </c>
      <c r="B1008" t="s">
        <v>2171</v>
      </c>
      <c r="C1008" t="str">
        <f>IFERROR(VLOOKUP(Table1[[#This Row],[Ticker]],[1]!Table2[[Symbol]:[Industry]],2,FALSE),"-")</f>
        <v>-</v>
      </c>
      <c r="D1008" t="s">
        <v>204</v>
      </c>
      <c r="E1008">
        <v>2618.3464718599998</v>
      </c>
      <c r="F1008">
        <v>2801.05</v>
      </c>
      <c r="G1008">
        <v>14.4245326746811</v>
      </c>
      <c r="H1008">
        <v>-6.3658874102675602</v>
      </c>
      <c r="I1008">
        <v>5.6855542786735001</v>
      </c>
      <c r="J1008">
        <v>-1.1927482927934101</v>
      </c>
      <c r="K1008">
        <v>2806.2150891113502</v>
      </c>
      <c r="L1008">
        <v>2550.9175242421302</v>
      </c>
      <c r="M1008">
        <v>39.042667724916697</v>
      </c>
      <c r="N1008">
        <v>0.61633645541420301</v>
      </c>
      <c r="O1008">
        <v>8.3093839810071106</v>
      </c>
      <c r="P1008">
        <v>41.107276894788498</v>
      </c>
      <c r="Q1008">
        <v>6.0424559010715001E-2</v>
      </c>
    </row>
    <row r="1009" spans="1:17" hidden="1" x14ac:dyDescent="0.3">
      <c r="A1009" t="s">
        <v>2172</v>
      </c>
      <c r="B1009" t="s">
        <v>2173</v>
      </c>
      <c r="C1009" t="str">
        <f>IFERROR(VLOOKUP(Table1[[#This Row],[Ticker]],[1]!Table2[[Symbol]:[Industry]],2,FALSE),"-")</f>
        <v>-</v>
      </c>
      <c r="D1009" t="s">
        <v>372</v>
      </c>
      <c r="E1009">
        <v>2613.1645828199999</v>
      </c>
      <c r="F1009">
        <v>789.8</v>
      </c>
      <c r="G1009">
        <v>16.266076449033701</v>
      </c>
      <c r="H1009">
        <v>7.3410043004393204</v>
      </c>
      <c r="I1009">
        <v>-2.18811346658515</v>
      </c>
      <c r="J1009">
        <v>-0.77306964202420603</v>
      </c>
      <c r="K1009">
        <v>740.31933081230704</v>
      </c>
      <c r="L1009">
        <v>684.58540798028901</v>
      </c>
      <c r="M1009">
        <v>52.160377594546503</v>
      </c>
      <c r="N1009">
        <v>2.6259810525560199</v>
      </c>
      <c r="O1009">
        <v>11.293998480628</v>
      </c>
      <c r="P1009">
        <v>54.348250928278198</v>
      </c>
      <c r="Q1009">
        <v>2.0600885452400001E-3</v>
      </c>
    </row>
    <row r="1010" spans="1:17" hidden="1" x14ac:dyDescent="0.3">
      <c r="A1010" t="s">
        <v>2174</v>
      </c>
      <c r="B1010" t="s">
        <v>2175</v>
      </c>
      <c r="C1010" t="str">
        <f>IFERROR(VLOOKUP(Table1[[#This Row],[Ticker]],[1]!Table2[[Symbol]:[Industry]],2,FALSE),"-")</f>
        <v>-</v>
      </c>
      <c r="D1010" t="s">
        <v>523</v>
      </c>
      <c r="E1010">
        <v>2612.5621892999998</v>
      </c>
      <c r="F1010">
        <v>753</v>
      </c>
      <c r="G1010">
        <v>28.187969946284699</v>
      </c>
      <c r="H1010">
        <v>-4.8155556208264798</v>
      </c>
      <c r="I1010">
        <v>43.4224257767642</v>
      </c>
      <c r="J1010">
        <v>-12.7792252296397</v>
      </c>
      <c r="K1010">
        <v>757.59094702887899</v>
      </c>
      <c r="L1010">
        <v>598.16833972136101</v>
      </c>
      <c r="M1010">
        <v>31.385712095199501</v>
      </c>
      <c r="N1010">
        <v>1.3254967417000301</v>
      </c>
      <c r="O1010">
        <v>24.568393094289501</v>
      </c>
      <c r="P1010">
        <v>98.497429814155794</v>
      </c>
      <c r="Q1010">
        <v>0.163360795440819</v>
      </c>
    </row>
    <row r="1011" spans="1:17" x14ac:dyDescent="0.3">
      <c r="A1011" t="s">
        <v>2176</v>
      </c>
      <c r="B1011" t="s">
        <v>2177</v>
      </c>
      <c r="C1011" t="str">
        <f>IFERROR(VLOOKUP(Table1[[#This Row],[Ticker]],[1]!Table2[[Symbol]:[Industry]],2,FALSE),"-")</f>
        <v>Healthcare</v>
      </c>
      <c r="D1011" t="s">
        <v>842</v>
      </c>
      <c r="E1011">
        <v>2612.1623656950001</v>
      </c>
      <c r="F1011">
        <v>490.95</v>
      </c>
      <c r="G1011">
        <v>-41.930966426439603</v>
      </c>
      <c r="H1011">
        <v>-2.2112234330771101</v>
      </c>
      <c r="I1011">
        <v>-12.394120351315401</v>
      </c>
      <c r="J1011">
        <v>-1.3406466132422701</v>
      </c>
      <c r="K1011">
        <v>487.79568905293797</v>
      </c>
      <c r="L1011">
        <v>488.092958660497</v>
      </c>
      <c r="M1011">
        <v>42.249394711780802</v>
      </c>
      <c r="N1011">
        <v>0.98761295057463505</v>
      </c>
      <c r="O1011">
        <v>24.248905183827201</v>
      </c>
      <c r="P1011">
        <v>26.175790285273699</v>
      </c>
      <c r="Q1011">
        <v>-9.7224912172898997E-2</v>
      </c>
    </row>
    <row r="1012" spans="1:17" hidden="1" x14ac:dyDescent="0.3">
      <c r="A1012" t="s">
        <v>2178</v>
      </c>
      <c r="B1012" t="s">
        <v>2179</v>
      </c>
      <c r="C1012" t="str">
        <f>IFERROR(VLOOKUP(Table1[[#This Row],[Ticker]],[1]!Table2[[Symbol]:[Industry]],2,FALSE),"-")</f>
        <v>-</v>
      </c>
      <c r="D1012" t="s">
        <v>204</v>
      </c>
      <c r="E1012">
        <v>2608.8687363499998</v>
      </c>
      <c r="F1012">
        <v>468.95</v>
      </c>
      <c r="G1012">
        <v>1.99482454758938</v>
      </c>
      <c r="H1012">
        <v>5.0424590758978898</v>
      </c>
      <c r="I1012">
        <v>13.3362529392361</v>
      </c>
      <c r="J1012">
        <v>6.7408725626065804</v>
      </c>
      <c r="K1012">
        <v>422.46802269432999</v>
      </c>
      <c r="L1012">
        <v>386.51672826210398</v>
      </c>
      <c r="M1012">
        <v>73.619237957497901</v>
      </c>
      <c r="N1012">
        <v>0.89161706499139304</v>
      </c>
      <c r="O1012">
        <v>2.7828126665955901</v>
      </c>
      <c r="P1012">
        <v>49.800351381568397</v>
      </c>
      <c r="Q1012">
        <v>3.5950928475960001E-2</v>
      </c>
    </row>
    <row r="1013" spans="1:17" x14ac:dyDescent="0.3">
      <c r="A1013" t="s">
        <v>2180</v>
      </c>
      <c r="B1013" t="s">
        <v>2181</v>
      </c>
      <c r="C1013" t="str">
        <f>IFERROR(VLOOKUP(Table1[[#This Row],[Ticker]],[1]!Table2[[Symbol]:[Industry]],2,FALSE),"-")</f>
        <v>Fast Moving Consumer Goods</v>
      </c>
      <c r="D1013" t="s">
        <v>372</v>
      </c>
      <c r="E1013">
        <v>2586.4758620500002</v>
      </c>
      <c r="F1013">
        <v>51.65</v>
      </c>
      <c r="G1013">
        <v>-39.230025565149298</v>
      </c>
      <c r="H1013">
        <v>-3.59703697111516</v>
      </c>
      <c r="I1013">
        <v>-44.570907749138101</v>
      </c>
      <c r="J1013">
        <v>-1.62151062639483</v>
      </c>
      <c r="K1013">
        <v>53.715978980298502</v>
      </c>
      <c r="L1013">
        <v>60.507182288608099</v>
      </c>
      <c r="M1013">
        <v>43.629592012593697</v>
      </c>
      <c r="N1013">
        <v>0.93259083106171703</v>
      </c>
      <c r="O1013">
        <v>62.729912875120903</v>
      </c>
      <c r="P1013">
        <v>7.3804573804573801</v>
      </c>
    </row>
    <row r="1014" spans="1:17" hidden="1" x14ac:dyDescent="0.3">
      <c r="A1014" t="s">
        <v>2182</v>
      </c>
      <c r="B1014" t="s">
        <v>2183</v>
      </c>
      <c r="C1014" t="str">
        <f>IFERROR(VLOOKUP(Table1[[#This Row],[Ticker]],[1]!Table2[[Symbol]:[Industry]],2,FALSE),"-")</f>
        <v>-</v>
      </c>
      <c r="D1014" t="s">
        <v>372</v>
      </c>
      <c r="E1014">
        <v>2585.5272599999998</v>
      </c>
      <c r="F1014">
        <v>10076.1</v>
      </c>
      <c r="G1014">
        <v>-65.877195904960502</v>
      </c>
      <c r="H1014">
        <v>-9.0195515723952493</v>
      </c>
      <c r="I1014">
        <v>-38.298206471114398</v>
      </c>
      <c r="J1014">
        <v>-5.0429792158803899</v>
      </c>
      <c r="K1014">
        <v>10370.558037697399</v>
      </c>
      <c r="L1014">
        <v>11939.416653005999</v>
      </c>
      <c r="M1014">
        <v>54.584963557518201</v>
      </c>
      <c r="N1014">
        <v>2.6612236910767</v>
      </c>
      <c r="O1014">
        <v>96.424707972330495</v>
      </c>
      <c r="P1014">
        <v>10.726373626373601</v>
      </c>
      <c r="Q1014">
        <v>-0.107393646156242</v>
      </c>
    </row>
    <row r="1015" spans="1:17" hidden="1" x14ac:dyDescent="0.3">
      <c r="A1015" t="s">
        <v>2184</v>
      </c>
      <c r="B1015" t="s">
        <v>2185</v>
      </c>
      <c r="C1015" t="str">
        <f>IFERROR(VLOOKUP(Table1[[#This Row],[Ticker]],[1]!Table2[[Symbol]:[Industry]],2,FALSE),"-")</f>
        <v>-</v>
      </c>
      <c r="D1015" t="s">
        <v>946</v>
      </c>
      <c r="E1015">
        <v>2581.4956905599902</v>
      </c>
      <c r="F1015">
        <v>387.6</v>
      </c>
      <c r="G1015">
        <v>417.78918096170599</v>
      </c>
      <c r="H1015">
        <v>21.242131306425598</v>
      </c>
      <c r="I1015">
        <v>179.71471097061601</v>
      </c>
      <c r="J1015">
        <v>-1.2969751929831099</v>
      </c>
      <c r="K1015">
        <v>306.194953748079</v>
      </c>
      <c r="L1015">
        <v>204.48817226448801</v>
      </c>
      <c r="M1015">
        <v>71.920256239522402</v>
      </c>
      <c r="N1015">
        <v>1.1050635329518499</v>
      </c>
      <c r="O1015">
        <v>7.8431372549019498</v>
      </c>
      <c r="Q1015">
        <v>0.174033206098369</v>
      </c>
    </row>
    <row r="1016" spans="1:17" hidden="1" x14ac:dyDescent="0.3">
      <c r="A1016" t="s">
        <v>2186</v>
      </c>
      <c r="B1016" t="s">
        <v>2187</v>
      </c>
      <c r="C1016" t="str">
        <f>IFERROR(VLOOKUP(Table1[[#This Row],[Ticker]],[1]!Table2[[Symbol]:[Industry]],2,FALSE),"-")</f>
        <v>-</v>
      </c>
      <c r="D1016" t="s">
        <v>1313</v>
      </c>
      <c r="E1016">
        <v>2580.8388</v>
      </c>
      <c r="F1016">
        <v>999.99</v>
      </c>
      <c r="G1016">
        <v>-24.117855296433699</v>
      </c>
      <c r="H1016">
        <v>0.20374939847853399</v>
      </c>
      <c r="I1016">
        <v>-11.868324687248901</v>
      </c>
      <c r="J1016">
        <v>1.41679848853251</v>
      </c>
      <c r="K1016">
        <v>999.99570208834496</v>
      </c>
      <c r="L1016">
        <v>999.99650096520202</v>
      </c>
      <c r="M1016">
        <v>55.379180563809697</v>
      </c>
      <c r="N1016">
        <v>0.86420229381645997</v>
      </c>
      <c r="O1016">
        <v>3.0010300103000902</v>
      </c>
      <c r="P1016">
        <v>3.09175257731959</v>
      </c>
      <c r="Q1016">
        <v>-0.101916752053546</v>
      </c>
    </row>
    <row r="1017" spans="1:17" hidden="1" x14ac:dyDescent="0.3">
      <c r="A1017" t="s">
        <v>2188</v>
      </c>
      <c r="B1017" t="s">
        <v>2189</v>
      </c>
      <c r="C1017" t="str">
        <f>IFERROR(VLOOKUP(Table1[[#This Row],[Ticker]],[1]!Table2[[Symbol]:[Industry]],2,FALSE),"-")</f>
        <v>-</v>
      </c>
      <c r="D1017" t="s">
        <v>369</v>
      </c>
      <c r="E1017">
        <v>2580.3913166699999</v>
      </c>
      <c r="F1017">
        <v>776.55</v>
      </c>
      <c r="G1017">
        <v>-44.4635317760726</v>
      </c>
      <c r="H1017">
        <v>-0.840620498350378</v>
      </c>
      <c r="I1017">
        <v>-23.260524139553802</v>
      </c>
      <c r="J1017">
        <v>-3.3352424521278898</v>
      </c>
      <c r="K1017">
        <v>796.58687322797005</v>
      </c>
      <c r="L1017">
        <v>837.18375218645497</v>
      </c>
      <c r="M1017">
        <v>37.308166344242402</v>
      </c>
      <c r="N1017">
        <v>1.49934517149483</v>
      </c>
      <c r="O1017">
        <v>30.049578262829101</v>
      </c>
      <c r="P1017">
        <v>8.6691855583543198</v>
      </c>
      <c r="Q1017">
        <v>3.4150719459579003E-2</v>
      </c>
    </row>
    <row r="1018" spans="1:17" hidden="1" x14ac:dyDescent="0.3">
      <c r="A1018" t="s">
        <v>2190</v>
      </c>
      <c r="B1018" t="s">
        <v>2191</v>
      </c>
      <c r="C1018" t="str">
        <f>IFERROR(VLOOKUP(Table1[[#This Row],[Ticker]],[1]!Table2[[Symbol]:[Industry]],2,FALSE),"-")</f>
        <v>Financial Services</v>
      </c>
      <c r="D1018" t="s">
        <v>24</v>
      </c>
      <c r="E1018">
        <v>2565.6628122719999</v>
      </c>
      <c r="F1018">
        <v>49.84</v>
      </c>
      <c r="G1018">
        <v>-51.938275281951398</v>
      </c>
      <c r="H1018">
        <v>-3.5327683210900398</v>
      </c>
      <c r="I1018">
        <v>-35.717592066927999</v>
      </c>
      <c r="J1018">
        <v>-0.92786739657886497</v>
      </c>
      <c r="K1018">
        <v>52.5365934844083</v>
      </c>
      <c r="M1018">
        <v>35.928986780058104</v>
      </c>
      <c r="N1018">
        <v>1.03475725547467</v>
      </c>
      <c r="O1018">
        <v>65.329052969502399</v>
      </c>
      <c r="P1018">
        <v>1.71428571428571</v>
      </c>
    </row>
    <row r="1019" spans="1:17" hidden="1" x14ac:dyDescent="0.3">
      <c r="A1019" t="s">
        <v>2192</v>
      </c>
      <c r="B1019" t="s">
        <v>2193</v>
      </c>
      <c r="C1019" t="str">
        <f>IFERROR(VLOOKUP(Table1[[#This Row],[Ticker]],[1]!Table2[[Symbol]:[Industry]],2,FALSE),"-")</f>
        <v>-</v>
      </c>
      <c r="D1019" t="s">
        <v>46</v>
      </c>
      <c r="E1019">
        <v>2549.05008</v>
      </c>
      <c r="F1019">
        <v>113.07</v>
      </c>
      <c r="G1019">
        <v>137.01378442642999</v>
      </c>
      <c r="H1019">
        <v>6.3678036344627698</v>
      </c>
      <c r="I1019">
        <v>25.187220767296498</v>
      </c>
      <c r="J1019">
        <v>10.723729181601801</v>
      </c>
      <c r="K1019">
        <v>95.573547466826</v>
      </c>
      <c r="L1019">
        <v>76.107929807804297</v>
      </c>
      <c r="M1019">
        <v>70.269105103644193</v>
      </c>
      <c r="N1019">
        <v>0.73549368772996404</v>
      </c>
      <c r="O1019">
        <v>2.59131511453083</v>
      </c>
      <c r="P1019">
        <v>176.45476772616101</v>
      </c>
      <c r="Q1019">
        <v>0.13703521158922399</v>
      </c>
    </row>
    <row r="1020" spans="1:17" hidden="1" x14ac:dyDescent="0.3">
      <c r="A1020" t="s">
        <v>2194</v>
      </c>
      <c r="B1020" t="s">
        <v>2195</v>
      </c>
      <c r="C1020" t="str">
        <f>IFERROR(VLOOKUP(Table1[[#This Row],[Ticker]],[1]!Table2[[Symbol]:[Industry]],2,FALSE),"-")</f>
        <v>-</v>
      </c>
      <c r="D1020" t="s">
        <v>83</v>
      </c>
      <c r="E1020">
        <v>2515.04448</v>
      </c>
      <c r="F1020">
        <v>811.2</v>
      </c>
      <c r="G1020">
        <v>78.834358864186697</v>
      </c>
      <c r="H1020">
        <v>10.265435484838999</v>
      </c>
      <c r="I1020">
        <v>52.094272078794503</v>
      </c>
      <c r="J1020">
        <v>14.668790871634201</v>
      </c>
      <c r="K1020">
        <v>698.61123330028204</v>
      </c>
      <c r="L1020">
        <v>569.61184310591796</v>
      </c>
      <c r="M1020">
        <v>66.975266801560807</v>
      </c>
      <c r="N1020">
        <v>1.1995993373782701</v>
      </c>
      <c r="O1020">
        <v>4.7830374753451599</v>
      </c>
      <c r="P1020">
        <v>110.155440414507</v>
      </c>
      <c r="Q1020">
        <v>4.6028715450627998E-2</v>
      </c>
    </row>
    <row r="1021" spans="1:17" hidden="1" x14ac:dyDescent="0.3">
      <c r="A1021" t="s">
        <v>2196</v>
      </c>
      <c r="B1021" t="s">
        <v>2197</v>
      </c>
      <c r="C1021" t="str">
        <f>IFERROR(VLOOKUP(Table1[[#This Row],[Ticker]],[1]!Table2[[Symbol]:[Industry]],2,FALSE),"-")</f>
        <v>-</v>
      </c>
      <c r="D1021" t="s">
        <v>372</v>
      </c>
      <c r="E1021">
        <v>2510.9324637250002</v>
      </c>
      <c r="F1021">
        <v>228.55</v>
      </c>
      <c r="G1021">
        <v>-19.3456906315396</v>
      </c>
      <c r="H1021">
        <v>-3.6047612398193301</v>
      </c>
      <c r="I1021">
        <v>3.9128171567226899</v>
      </c>
      <c r="J1021">
        <v>-0.43714385255813598</v>
      </c>
      <c r="K1021">
        <v>227.46649107801301</v>
      </c>
      <c r="L1021">
        <v>214.07997678976801</v>
      </c>
      <c r="M1021">
        <v>52.015565836848801</v>
      </c>
      <c r="N1021">
        <v>0.73001556565173897</v>
      </c>
      <c r="O1021">
        <v>14.6138700503172</v>
      </c>
      <c r="P1021">
        <v>27.681564245810002</v>
      </c>
      <c r="Q1021">
        <v>2.0610438127867999E-2</v>
      </c>
    </row>
    <row r="1022" spans="1:17" hidden="1" x14ac:dyDescent="0.3">
      <c r="A1022" t="s">
        <v>2198</v>
      </c>
      <c r="B1022" t="s">
        <v>2199</v>
      </c>
      <c r="C1022" t="str">
        <f>IFERROR(VLOOKUP(Table1[[#This Row],[Ticker]],[1]!Table2[[Symbol]:[Industry]],2,FALSE),"-")</f>
        <v>-</v>
      </c>
      <c r="D1022" t="s">
        <v>1464</v>
      </c>
      <c r="E1022">
        <v>2510.3641726000001</v>
      </c>
      <c r="F1022">
        <v>969.2</v>
      </c>
      <c r="G1022">
        <v>23.434858412936698</v>
      </c>
      <c r="H1022">
        <v>1.3704160651452</v>
      </c>
      <c r="I1022">
        <v>56.953438246037898</v>
      </c>
      <c r="J1022">
        <v>5.9518157101168896</v>
      </c>
      <c r="K1022">
        <v>801.15591163310501</v>
      </c>
      <c r="L1022">
        <v>680.97988782995105</v>
      </c>
      <c r="M1022">
        <v>70.680971927720293</v>
      </c>
      <c r="N1022">
        <v>1.6593008218274901</v>
      </c>
      <c r="O1022">
        <v>1.8004539826660999</v>
      </c>
      <c r="P1022">
        <v>114.66223698781801</v>
      </c>
      <c r="Q1022">
        <v>-2.3788756301240002E-3</v>
      </c>
    </row>
    <row r="1023" spans="1:17" hidden="1" x14ac:dyDescent="0.3">
      <c r="A1023" t="s">
        <v>2200</v>
      </c>
      <c r="B1023" t="s">
        <v>2201</v>
      </c>
      <c r="C1023" t="str">
        <f>IFERROR(VLOOKUP(Table1[[#This Row],[Ticker]],[1]!Table2[[Symbol]:[Industry]],2,FALSE),"-")</f>
        <v>-</v>
      </c>
      <c r="D1023" t="s">
        <v>533</v>
      </c>
      <c r="E1023">
        <v>2505.3910529999998</v>
      </c>
      <c r="F1023">
        <v>1091.55</v>
      </c>
      <c r="G1023">
        <v>75.964630268592401</v>
      </c>
      <c r="H1023">
        <v>5.2275463313183002</v>
      </c>
      <c r="I1023">
        <v>51.318502790699903</v>
      </c>
      <c r="J1023">
        <v>2.80022796425868</v>
      </c>
      <c r="K1023">
        <v>855.69733209648098</v>
      </c>
      <c r="L1023">
        <v>708.39877461800097</v>
      </c>
      <c r="N1023">
        <v>1.36879306858307</v>
      </c>
      <c r="O1023">
        <v>6.7289634006687704</v>
      </c>
      <c r="P1023">
        <v>126.792021608144</v>
      </c>
    </row>
    <row r="1024" spans="1:17" x14ac:dyDescent="0.3">
      <c r="A1024" t="s">
        <v>2202</v>
      </c>
      <c r="B1024" t="s">
        <v>2203</v>
      </c>
      <c r="C1024" t="str">
        <f>IFERROR(VLOOKUP(Table1[[#This Row],[Ticker]],[1]!Table2[[Symbol]:[Industry]],2,FALSE),"-")</f>
        <v>Media Entertainment &amp; Publication</v>
      </c>
      <c r="D1024" t="s">
        <v>1851</v>
      </c>
      <c r="E1024">
        <v>2504.9281121560002</v>
      </c>
      <c r="F1024">
        <v>52.54</v>
      </c>
      <c r="G1024">
        <v>-3.3362461010314299</v>
      </c>
      <c r="H1024">
        <v>-6.4832899687693599</v>
      </c>
      <c r="I1024">
        <v>-25.239130128304101</v>
      </c>
      <c r="J1024">
        <v>-3.05504545699565</v>
      </c>
      <c r="K1024">
        <v>53.498946733270103</v>
      </c>
      <c r="L1024">
        <v>51.815038971077797</v>
      </c>
      <c r="M1024">
        <v>44.288549231477504</v>
      </c>
      <c r="N1024">
        <v>1.1668479270488801</v>
      </c>
      <c r="O1024">
        <v>32.0898363151884</v>
      </c>
      <c r="P1024">
        <v>29.090909090909001</v>
      </c>
      <c r="Q1024">
        <v>-1.9973147397184001E-2</v>
      </c>
    </row>
    <row r="1025" spans="1:17" hidden="1" x14ac:dyDescent="0.3">
      <c r="A1025" t="s">
        <v>2204</v>
      </c>
      <c r="B1025" t="s">
        <v>2205</v>
      </c>
      <c r="C1025" t="str">
        <f>IFERROR(VLOOKUP(Table1[[#This Row],[Ticker]],[1]!Table2[[Symbol]:[Industry]],2,FALSE),"-")</f>
        <v>-</v>
      </c>
      <c r="D1025" t="s">
        <v>530</v>
      </c>
      <c r="E1025">
        <v>2503.364437576</v>
      </c>
      <c r="F1025">
        <v>104.68</v>
      </c>
      <c r="G1025">
        <v>97.192926944581004</v>
      </c>
      <c r="H1025">
        <v>7.4162250320067997</v>
      </c>
      <c r="I1025">
        <v>18.900945144106402</v>
      </c>
      <c r="J1025">
        <v>4.9949529141445597</v>
      </c>
      <c r="K1025">
        <v>105.08618700779699</v>
      </c>
      <c r="L1025">
        <v>87.143821924476697</v>
      </c>
      <c r="M1025">
        <v>42.024000868675401</v>
      </c>
      <c r="N1025">
        <v>0.61175251246086904</v>
      </c>
      <c r="O1025">
        <v>19.889186090943799</v>
      </c>
      <c r="P1025">
        <v>128.55895196506501</v>
      </c>
      <c r="Q1025">
        <v>7.1817289123890004E-3</v>
      </c>
    </row>
    <row r="1026" spans="1:17" hidden="1" x14ac:dyDescent="0.3">
      <c r="A1026" t="s">
        <v>2206</v>
      </c>
      <c r="B1026" t="s">
        <v>2207</v>
      </c>
      <c r="C1026" t="str">
        <f>IFERROR(VLOOKUP(Table1[[#This Row],[Ticker]],[1]!Table2[[Symbol]:[Industry]],2,FALSE),"-")</f>
        <v>-</v>
      </c>
      <c r="D1026" t="s">
        <v>89</v>
      </c>
      <c r="E1026">
        <v>2492.6778748799902</v>
      </c>
      <c r="F1026">
        <v>28.64</v>
      </c>
      <c r="G1026">
        <v>129.98491516270701</v>
      </c>
      <c r="H1026">
        <v>6.5499032446323699</v>
      </c>
      <c r="I1026">
        <v>-23.6356549398675</v>
      </c>
      <c r="J1026">
        <v>0.16679848853250601</v>
      </c>
      <c r="K1026">
        <v>26.884661210816201</v>
      </c>
      <c r="L1026">
        <v>22.945085963083802</v>
      </c>
      <c r="M1026">
        <v>56.664487446674897</v>
      </c>
      <c r="N1026">
        <v>1.48341437301802</v>
      </c>
      <c r="O1026">
        <v>17.143854748603299</v>
      </c>
      <c r="P1026">
        <v>198.34952153411601</v>
      </c>
      <c r="Q1026">
        <v>8.6654908739937003E-2</v>
      </c>
    </row>
    <row r="1027" spans="1:17" x14ac:dyDescent="0.3">
      <c r="A1027" t="s">
        <v>2208</v>
      </c>
      <c r="B1027" t="s">
        <v>2209</v>
      </c>
      <c r="C1027" t="str">
        <f>IFERROR(VLOOKUP(Table1[[#This Row],[Ticker]],[1]!Table2[[Symbol]:[Industry]],2,FALSE),"-")</f>
        <v>Automobile and Auto Components</v>
      </c>
      <c r="D1027" t="s">
        <v>1628</v>
      </c>
      <c r="E1027">
        <v>2491.6339093500001</v>
      </c>
      <c r="F1027">
        <v>602.85</v>
      </c>
      <c r="G1027">
        <v>-40.085237509982598</v>
      </c>
      <c r="H1027">
        <v>-11.5523338615625</v>
      </c>
      <c r="I1027">
        <v>-38.232293540308603</v>
      </c>
      <c r="J1027">
        <v>-3.4053358988192599</v>
      </c>
      <c r="K1027">
        <v>666.28099844696499</v>
      </c>
      <c r="L1027">
        <v>710.99780599817404</v>
      </c>
      <c r="M1027">
        <v>20.851972901398199</v>
      </c>
      <c r="N1027">
        <v>0.75775533543087203</v>
      </c>
      <c r="O1027">
        <v>50.120262088413298</v>
      </c>
      <c r="P1027">
        <v>0.39970022483137801</v>
      </c>
    </row>
    <row r="1028" spans="1:17" hidden="1" x14ac:dyDescent="0.3">
      <c r="A1028" t="s">
        <v>2210</v>
      </c>
      <c r="B1028" t="s">
        <v>2211</v>
      </c>
      <c r="C1028" t="str">
        <f>IFERROR(VLOOKUP(Table1[[#This Row],[Ticker]],[1]!Table2[[Symbol]:[Industry]],2,FALSE),"-")</f>
        <v>-</v>
      </c>
      <c r="D1028" t="s">
        <v>2212</v>
      </c>
      <c r="E1028">
        <v>2487.596122205</v>
      </c>
      <c r="F1028">
        <v>5037.8500000000004</v>
      </c>
      <c r="G1028">
        <v>70.702130008489107</v>
      </c>
      <c r="H1028">
        <v>-21.793745066495099</v>
      </c>
      <c r="I1028">
        <v>39.719905257987797</v>
      </c>
      <c r="J1028">
        <v>-3.3854016383978802</v>
      </c>
      <c r="K1028">
        <v>5143.9920336585501</v>
      </c>
      <c r="L1028">
        <v>3964.1014940433502</v>
      </c>
      <c r="M1028">
        <v>33.591033323512299</v>
      </c>
      <c r="N1028">
        <v>1.2570953298313201</v>
      </c>
      <c r="O1028">
        <v>27.891858630169601</v>
      </c>
      <c r="P1028">
        <v>112.20935130581201</v>
      </c>
      <c r="Q1028">
        <v>0.147776877432091</v>
      </c>
    </row>
    <row r="1029" spans="1:17" hidden="1" x14ac:dyDescent="0.3">
      <c r="A1029" t="s">
        <v>2213</v>
      </c>
      <c r="B1029" t="s">
        <v>2214</v>
      </c>
      <c r="C1029" t="str">
        <f>IFERROR(VLOOKUP(Table1[[#This Row],[Ticker]],[1]!Table2[[Symbol]:[Industry]],2,FALSE),"-")</f>
        <v>-</v>
      </c>
      <c r="D1029" t="s">
        <v>83</v>
      </c>
      <c r="E1029">
        <v>2486.9931176099999</v>
      </c>
      <c r="F1029">
        <v>904.45</v>
      </c>
      <c r="G1029">
        <v>130.585045294948</v>
      </c>
      <c r="H1029">
        <v>0.63746825968849596</v>
      </c>
      <c r="I1029">
        <v>24.314260797957701</v>
      </c>
      <c r="J1029">
        <v>-5.2925656972016801</v>
      </c>
      <c r="K1029">
        <v>894.62802348932701</v>
      </c>
      <c r="L1029">
        <v>740.96400167363402</v>
      </c>
      <c r="M1029">
        <v>45.371510305342198</v>
      </c>
      <c r="N1029">
        <v>1.54308773238846</v>
      </c>
      <c r="O1029">
        <v>8.7567029686549809</v>
      </c>
      <c r="P1029">
        <v>180.40613858316499</v>
      </c>
      <c r="Q1029">
        <v>6.1773759730351999E-2</v>
      </c>
    </row>
    <row r="1030" spans="1:17" hidden="1" x14ac:dyDescent="0.3">
      <c r="A1030" t="s">
        <v>2215</v>
      </c>
      <c r="B1030" t="s">
        <v>2216</v>
      </c>
      <c r="C1030" t="str">
        <f>IFERROR(VLOOKUP(Table1[[#This Row],[Ticker]],[1]!Table2[[Symbol]:[Industry]],2,FALSE),"-")</f>
        <v>-</v>
      </c>
      <c r="D1030" t="s">
        <v>141</v>
      </c>
      <c r="E1030">
        <v>2479.1507918749999</v>
      </c>
      <c r="F1030">
        <v>698.65</v>
      </c>
      <c r="G1030">
        <v>70.292498921374303</v>
      </c>
      <c r="H1030">
        <v>1.4700988333912599</v>
      </c>
      <c r="I1030">
        <v>8.7104348156750202</v>
      </c>
      <c r="J1030">
        <v>1.84506401315777</v>
      </c>
      <c r="K1030">
        <v>674.61532782919403</v>
      </c>
      <c r="L1030">
        <v>592.54084442028704</v>
      </c>
      <c r="M1030">
        <v>56.653559892597499</v>
      </c>
      <c r="N1030">
        <v>0.59312502868420203</v>
      </c>
      <c r="O1030">
        <v>17.1971471771202</v>
      </c>
      <c r="P1030">
        <v>132.029517290749</v>
      </c>
      <c r="Q1030">
        <v>8.2485907503259001E-2</v>
      </c>
    </row>
    <row r="1031" spans="1:17" hidden="1" x14ac:dyDescent="0.3">
      <c r="A1031" t="s">
        <v>2217</v>
      </c>
      <c r="B1031" t="s">
        <v>2218</v>
      </c>
      <c r="C1031" t="str">
        <f>IFERROR(VLOOKUP(Table1[[#This Row],[Ticker]],[1]!Table2[[Symbol]:[Industry]],2,FALSE),"-")</f>
        <v>-</v>
      </c>
      <c r="D1031" t="s">
        <v>380</v>
      </c>
      <c r="E1031">
        <v>2469.7167740999998</v>
      </c>
      <c r="F1031">
        <v>1259.4000000000001</v>
      </c>
      <c r="G1031">
        <v>-31.128598457359601</v>
      </c>
      <c r="H1031">
        <v>-12.9391077443786</v>
      </c>
      <c r="I1031">
        <v>32.385581790043297</v>
      </c>
      <c r="J1031">
        <v>1.49498457140976</v>
      </c>
      <c r="K1031">
        <v>1254.8797553090201</v>
      </c>
      <c r="L1031">
        <v>1217.6044396494201</v>
      </c>
      <c r="M1031">
        <v>55.099517685549699</v>
      </c>
      <c r="N1031">
        <v>0.92102307166417596</v>
      </c>
      <c r="O1031">
        <v>18.3103064951564</v>
      </c>
      <c r="P1031">
        <v>52.645294224592398</v>
      </c>
      <c r="Q1031">
        <v>-3.452349130646E-2</v>
      </c>
    </row>
    <row r="1032" spans="1:17" x14ac:dyDescent="0.3">
      <c r="A1032" t="s">
        <v>2219</v>
      </c>
      <c r="B1032" t="s">
        <v>2220</v>
      </c>
      <c r="C1032" t="str">
        <f>IFERROR(VLOOKUP(Table1[[#This Row],[Ticker]],[1]!Table2[[Symbol]:[Industry]],2,FALSE),"-")</f>
        <v>Services</v>
      </c>
      <c r="D1032" t="s">
        <v>393</v>
      </c>
      <c r="E1032">
        <v>2467.1710145699999</v>
      </c>
      <c r="F1032">
        <v>464.85</v>
      </c>
      <c r="G1032">
        <v>-53.099598478772698</v>
      </c>
      <c r="H1032">
        <v>-0.82717843657301104</v>
      </c>
      <c r="I1032">
        <v>-21.535027757594801</v>
      </c>
      <c r="J1032">
        <v>4.8762229954836904</v>
      </c>
      <c r="K1032">
        <v>478.11027767146101</v>
      </c>
      <c r="L1032">
        <v>499.57978546756499</v>
      </c>
      <c r="M1032">
        <v>46.874217642948103</v>
      </c>
      <c r="N1032">
        <v>0.98202670799934</v>
      </c>
      <c r="O1032">
        <v>71.818866300957296</v>
      </c>
      <c r="P1032">
        <v>5.6477272727272796</v>
      </c>
    </row>
    <row r="1033" spans="1:17" hidden="1" x14ac:dyDescent="0.3">
      <c r="A1033" t="s">
        <v>2221</v>
      </c>
      <c r="B1033" t="s">
        <v>2222</v>
      </c>
      <c r="C1033" t="str">
        <f>IFERROR(VLOOKUP(Table1[[#This Row],[Ticker]],[1]!Table2[[Symbol]:[Industry]],2,FALSE),"-")</f>
        <v>-</v>
      </c>
      <c r="D1033" t="s">
        <v>605</v>
      </c>
      <c r="E1033">
        <v>2462.7370896000002</v>
      </c>
      <c r="F1033">
        <v>1820.25</v>
      </c>
      <c r="G1033">
        <v>282.414808020149</v>
      </c>
      <c r="H1033">
        <v>-15.3492670549035</v>
      </c>
      <c r="I1033">
        <v>31.200348031449401</v>
      </c>
      <c r="J1033">
        <v>0.64880708144336297</v>
      </c>
      <c r="K1033">
        <v>1842.45121388794</v>
      </c>
      <c r="L1033">
        <v>1380.1466345435899</v>
      </c>
      <c r="M1033">
        <v>43.370863028600297</v>
      </c>
      <c r="N1033">
        <v>0.46209874261191197</v>
      </c>
      <c r="O1033">
        <v>23.356681774481501</v>
      </c>
      <c r="P1033">
        <v>318.44827586206901</v>
      </c>
      <c r="Q1033">
        <v>0.233422855826728</v>
      </c>
    </row>
    <row r="1034" spans="1:17" hidden="1" x14ac:dyDescent="0.3">
      <c r="A1034" t="s">
        <v>2223</v>
      </c>
      <c r="B1034" t="s">
        <v>2224</v>
      </c>
      <c r="C1034" t="str">
        <f>IFERROR(VLOOKUP(Table1[[#This Row],[Ticker]],[1]!Table2[[Symbol]:[Industry]],2,FALSE),"-")</f>
        <v>-</v>
      </c>
      <c r="D1034" t="s">
        <v>304</v>
      </c>
      <c r="E1034">
        <v>2456.9786592</v>
      </c>
      <c r="F1034">
        <v>1695.6</v>
      </c>
      <c r="G1034">
        <v>416.22631296360402</v>
      </c>
      <c r="H1034">
        <v>-1.5461488632504199</v>
      </c>
      <c r="I1034">
        <v>99.897381195103904</v>
      </c>
      <c r="J1034">
        <v>0.77012006407630895</v>
      </c>
      <c r="K1034">
        <v>1598.13647881218</v>
      </c>
      <c r="L1034">
        <v>1122.36843022126</v>
      </c>
      <c r="M1034">
        <v>51.296373158053498</v>
      </c>
      <c r="N1034">
        <v>0.69420096875147697</v>
      </c>
      <c r="O1034">
        <v>17.9523472517103</v>
      </c>
      <c r="P1034">
        <v>453.39425587467298</v>
      </c>
      <c r="Q1034">
        <v>0.25840835978723697</v>
      </c>
    </row>
    <row r="1035" spans="1:17" hidden="1" x14ac:dyDescent="0.3">
      <c r="A1035" t="s">
        <v>2225</v>
      </c>
      <c r="B1035" t="s">
        <v>2226</v>
      </c>
      <c r="C1035" t="str">
        <f>IFERROR(VLOOKUP(Table1[[#This Row],[Ticker]],[1]!Table2[[Symbol]:[Industry]],2,FALSE),"-")</f>
        <v>-</v>
      </c>
      <c r="D1035" t="s">
        <v>469</v>
      </c>
      <c r="E1035">
        <v>2451.7421847999999</v>
      </c>
      <c r="F1035">
        <v>308.3</v>
      </c>
      <c r="G1035">
        <v>-19.591664416623502</v>
      </c>
      <c r="H1035">
        <v>8.1738831022465401</v>
      </c>
      <c r="I1035">
        <v>-3.9002436156327498</v>
      </c>
      <c r="J1035">
        <v>2.03168521992409</v>
      </c>
      <c r="K1035">
        <v>287.00287221588798</v>
      </c>
      <c r="L1035">
        <v>273.10636894993598</v>
      </c>
      <c r="M1035">
        <v>54.003121103731203</v>
      </c>
      <c r="N1035">
        <v>2.8957219209197298</v>
      </c>
      <c r="O1035">
        <v>7.3305222186182002</v>
      </c>
      <c r="P1035">
        <v>35.904782896186902</v>
      </c>
      <c r="Q1035">
        <v>-6.9752667113372996E-2</v>
      </c>
    </row>
    <row r="1036" spans="1:17" hidden="1" x14ac:dyDescent="0.3">
      <c r="A1036" t="s">
        <v>2227</v>
      </c>
      <c r="B1036" t="s">
        <v>2228</v>
      </c>
      <c r="C1036" t="str">
        <f>IFERROR(VLOOKUP(Table1[[#This Row],[Ticker]],[1]!Table2[[Symbol]:[Industry]],2,FALSE),"-")</f>
        <v>-</v>
      </c>
      <c r="D1036" t="s">
        <v>533</v>
      </c>
      <c r="E1036">
        <v>2449.6882510099999</v>
      </c>
      <c r="F1036">
        <v>404.95</v>
      </c>
      <c r="G1036">
        <v>15.7612466033935</v>
      </c>
      <c r="H1036">
        <v>-8.2320253262753204E-2</v>
      </c>
      <c r="I1036">
        <v>15.096149211481199</v>
      </c>
      <c r="J1036">
        <v>-0.94588571558391399</v>
      </c>
      <c r="K1036">
        <v>397.69346548843401</v>
      </c>
      <c r="L1036">
        <v>356.886276747924</v>
      </c>
      <c r="M1036">
        <v>44.715275528323097</v>
      </c>
      <c r="N1036">
        <v>0.95727667639088798</v>
      </c>
      <c r="O1036">
        <v>11.742190393875701</v>
      </c>
      <c r="P1036">
        <v>42.487684729064</v>
      </c>
      <c r="Q1036">
        <v>2.3468297417381E-2</v>
      </c>
    </row>
    <row r="1037" spans="1:17" hidden="1" x14ac:dyDescent="0.3">
      <c r="A1037" t="s">
        <v>2229</v>
      </c>
      <c r="B1037" t="s">
        <v>2230</v>
      </c>
      <c r="C1037" t="str">
        <f>IFERROR(VLOOKUP(Table1[[#This Row],[Ticker]],[1]!Table2[[Symbol]:[Industry]],2,FALSE),"-")</f>
        <v>-</v>
      </c>
      <c r="D1037" t="s">
        <v>256</v>
      </c>
      <c r="E1037">
        <v>2447.9762986800001</v>
      </c>
      <c r="F1037">
        <v>5607.8</v>
      </c>
      <c r="G1037">
        <v>131.34532489626301</v>
      </c>
      <c r="H1037">
        <v>-11.531908618023399</v>
      </c>
      <c r="I1037">
        <v>27.0513598981229</v>
      </c>
      <c r="J1037">
        <v>-4.7815486189055001</v>
      </c>
      <c r="K1037">
        <v>5638.9556772055803</v>
      </c>
      <c r="L1037">
        <v>4338.8890975607601</v>
      </c>
      <c r="M1037">
        <v>24.982697758237801</v>
      </c>
      <c r="N1037">
        <v>0.121965589406303</v>
      </c>
      <c r="O1037">
        <v>20.549056671065301</v>
      </c>
      <c r="P1037">
        <v>164.518867924528</v>
      </c>
      <c r="Q1037">
        <v>9.7648753633711005E-2</v>
      </c>
    </row>
    <row r="1038" spans="1:17" hidden="1" x14ac:dyDescent="0.3">
      <c r="A1038" t="s">
        <v>2231</v>
      </c>
      <c r="B1038" t="s">
        <v>2232</v>
      </c>
      <c r="C1038" t="str">
        <f>IFERROR(VLOOKUP(Table1[[#This Row],[Ticker]],[1]!Table2[[Symbol]:[Industry]],2,FALSE),"-")</f>
        <v>-</v>
      </c>
      <c r="D1038" t="s">
        <v>523</v>
      </c>
      <c r="E1038">
        <v>2440.22322454</v>
      </c>
      <c r="F1038">
        <v>80.42</v>
      </c>
      <c r="G1038">
        <v>40.677226670779298</v>
      </c>
      <c r="H1038">
        <v>5.0726632561564404</v>
      </c>
      <c r="I1038">
        <v>-28.444088172726101</v>
      </c>
      <c r="J1038">
        <v>9.8038952627260603</v>
      </c>
      <c r="K1038">
        <v>76.342149289550207</v>
      </c>
      <c r="L1038">
        <v>73.304716461593699</v>
      </c>
      <c r="M1038">
        <v>56.548403137421403</v>
      </c>
      <c r="N1038">
        <v>2.9874836499298998</v>
      </c>
      <c r="O1038">
        <v>45.299676697338903</v>
      </c>
      <c r="P1038">
        <v>70.743099787685694</v>
      </c>
      <c r="Q1038">
        <v>0.130470618638308</v>
      </c>
    </row>
    <row r="1039" spans="1:17" hidden="1" x14ac:dyDescent="0.3">
      <c r="A1039" t="s">
        <v>2233</v>
      </c>
      <c r="B1039" t="s">
        <v>2234</v>
      </c>
      <c r="C1039" t="str">
        <f>IFERROR(VLOOKUP(Table1[[#This Row],[Ticker]],[1]!Table2[[Symbol]:[Industry]],2,FALSE),"-")</f>
        <v>-</v>
      </c>
      <c r="D1039" t="s">
        <v>605</v>
      </c>
      <c r="E1039">
        <v>2436.5747999999999</v>
      </c>
      <c r="F1039">
        <v>433.4</v>
      </c>
      <c r="G1039">
        <v>51.989418169636899</v>
      </c>
      <c r="H1039">
        <v>20.9914955691568</v>
      </c>
      <c r="I1039">
        <v>4.9520823208372997</v>
      </c>
      <c r="J1039">
        <v>9.4138637856711807</v>
      </c>
      <c r="K1039">
        <v>389.62388429286898</v>
      </c>
      <c r="L1039">
        <v>346.42528455164899</v>
      </c>
      <c r="M1039">
        <v>54.254866230724502</v>
      </c>
      <c r="N1039">
        <v>1.79366404416388</v>
      </c>
      <c r="O1039">
        <v>9.3677895708352601</v>
      </c>
      <c r="P1039">
        <v>85.174108096560502</v>
      </c>
      <c r="Q1039">
        <v>6.4081437071874997E-2</v>
      </c>
    </row>
    <row r="1040" spans="1:17" hidden="1" x14ac:dyDescent="0.3">
      <c r="A1040" t="s">
        <v>2235</v>
      </c>
      <c r="B1040" t="s">
        <v>2236</v>
      </c>
      <c r="C1040" t="str">
        <f>IFERROR(VLOOKUP(Table1[[#This Row],[Ticker]],[1]!Table2[[Symbol]:[Industry]],2,FALSE),"-")</f>
        <v>-</v>
      </c>
      <c r="D1040" t="s">
        <v>136</v>
      </c>
      <c r="E1040">
        <v>2435.5373310599998</v>
      </c>
      <c r="F1040">
        <v>352.7</v>
      </c>
      <c r="G1040">
        <v>-18.934746624120699</v>
      </c>
      <c r="H1040">
        <v>-3.8937331939156601</v>
      </c>
      <c r="I1040">
        <v>-6.6842160149359202</v>
      </c>
      <c r="J1040">
        <v>0.99966834392739501</v>
      </c>
      <c r="M1040">
        <v>35.747747558146798</v>
      </c>
      <c r="O1040">
        <v>13.4108307343351</v>
      </c>
      <c r="P1040">
        <v>13.774193548387</v>
      </c>
    </row>
    <row r="1041" spans="1:17" hidden="1" x14ac:dyDescent="0.3">
      <c r="A1041" t="s">
        <v>2237</v>
      </c>
      <c r="B1041" t="s">
        <v>2238</v>
      </c>
      <c r="C1041" t="str">
        <f>IFERROR(VLOOKUP(Table1[[#This Row],[Ticker]],[1]!Table2[[Symbol]:[Industry]],2,FALSE),"-")</f>
        <v>-</v>
      </c>
      <c r="D1041" t="s">
        <v>304</v>
      </c>
      <c r="E1041">
        <v>2428.4198474549999</v>
      </c>
      <c r="F1041">
        <v>1607.55</v>
      </c>
      <c r="G1041">
        <v>46.101331488826702</v>
      </c>
      <c r="H1041">
        <v>-9.54822354402428</v>
      </c>
      <c r="I1041">
        <v>-5.7759206285127496</v>
      </c>
      <c r="J1041">
        <v>-2.3114035559653798</v>
      </c>
      <c r="K1041">
        <v>1651.3920297336499</v>
      </c>
      <c r="L1041">
        <v>1487.68977052794</v>
      </c>
      <c r="M1041">
        <v>37.213133433499998</v>
      </c>
      <c r="N1041">
        <v>0.67472920903302702</v>
      </c>
      <c r="O1041">
        <v>21.626076949394999</v>
      </c>
      <c r="P1041">
        <v>75.104841784216504</v>
      </c>
      <c r="Q1041">
        <v>1.3502851419733E-2</v>
      </c>
    </row>
    <row r="1042" spans="1:17" x14ac:dyDescent="0.3">
      <c r="A1042" t="s">
        <v>2239</v>
      </c>
      <c r="B1042" t="s">
        <v>2240</v>
      </c>
      <c r="C1042" t="str">
        <f>IFERROR(VLOOKUP(Table1[[#This Row],[Ticker]],[1]!Table2[[Symbol]:[Industry]],2,FALSE),"-")</f>
        <v>Chemicals</v>
      </c>
      <c r="D1042" t="s">
        <v>380</v>
      </c>
      <c r="E1042">
        <v>2424.1918433999999</v>
      </c>
      <c r="F1042">
        <v>210.5</v>
      </c>
      <c r="G1042">
        <v>-24.094096683936598</v>
      </c>
      <c r="H1042">
        <v>-2.3697800132861602</v>
      </c>
      <c r="I1042">
        <v>-59.030979305722802</v>
      </c>
      <c r="J1042">
        <v>-0.42596473028404003</v>
      </c>
      <c r="K1042">
        <v>222.76662931522199</v>
      </c>
      <c r="L1042">
        <v>258.49159394161097</v>
      </c>
      <c r="M1042">
        <v>41.8452268186346</v>
      </c>
      <c r="N1042">
        <v>0.69106180752833801</v>
      </c>
      <c r="O1042">
        <v>105.10688836104499</v>
      </c>
      <c r="P1042">
        <v>9.9216710182767596</v>
      </c>
      <c r="Q1042">
        <v>-4.6731545614215997E-2</v>
      </c>
    </row>
    <row r="1043" spans="1:17" hidden="1" x14ac:dyDescent="0.3">
      <c r="A1043" t="s">
        <v>2241</v>
      </c>
      <c r="B1043" t="s">
        <v>2242</v>
      </c>
      <c r="C1043" t="str">
        <f>IFERROR(VLOOKUP(Table1[[#This Row],[Ticker]],[1]!Table2[[Symbol]:[Industry]],2,FALSE),"-")</f>
        <v>-</v>
      </c>
      <c r="D1043" t="s">
        <v>309</v>
      </c>
      <c r="E1043">
        <v>2420.3760873599999</v>
      </c>
      <c r="F1043">
        <v>135.52000000000001</v>
      </c>
      <c r="G1043">
        <v>37.407770448500699</v>
      </c>
      <c r="H1043">
        <v>-2.7443053106136799</v>
      </c>
      <c r="I1043">
        <v>-8.8494607571843193</v>
      </c>
      <c r="J1043">
        <v>1.1473548532281099</v>
      </c>
      <c r="K1043">
        <v>136.63880447645801</v>
      </c>
      <c r="L1043">
        <v>126.009868530755</v>
      </c>
      <c r="M1043">
        <v>50.239021043817601</v>
      </c>
      <c r="N1043">
        <v>1.24545380369507</v>
      </c>
      <c r="O1043">
        <v>14.226682408500499</v>
      </c>
      <c r="P1043">
        <v>71.435800126502201</v>
      </c>
      <c r="Q1043">
        <v>0.14281244169652699</v>
      </c>
    </row>
    <row r="1044" spans="1:17" hidden="1" x14ac:dyDescent="0.3">
      <c r="A1044" t="s">
        <v>2243</v>
      </c>
      <c r="B1044" t="s">
        <v>2244</v>
      </c>
      <c r="C1044" t="str">
        <f>IFERROR(VLOOKUP(Table1[[#This Row],[Ticker]],[1]!Table2[[Symbol]:[Industry]],2,FALSE),"-")</f>
        <v>-</v>
      </c>
      <c r="D1044" t="s">
        <v>136</v>
      </c>
      <c r="E1044">
        <v>2419.5859218299902</v>
      </c>
      <c r="F1044">
        <v>179.3</v>
      </c>
      <c r="G1044">
        <v>87.4455665324748</v>
      </c>
      <c r="H1044">
        <v>1.4855072378010299</v>
      </c>
      <c r="I1044">
        <v>10.0225461489169</v>
      </c>
      <c r="J1044">
        <v>-3.8193081610016901</v>
      </c>
      <c r="K1044">
        <v>170.84455061934099</v>
      </c>
      <c r="L1044">
        <v>141.69708818128399</v>
      </c>
      <c r="M1044">
        <v>48.360729420779798</v>
      </c>
      <c r="N1044">
        <v>0.97750299152397502</v>
      </c>
      <c r="O1044">
        <v>13.8427216954824</v>
      </c>
      <c r="P1044">
        <v>120</v>
      </c>
      <c r="Q1044">
        <v>0.160660848913733</v>
      </c>
    </row>
    <row r="1045" spans="1:17" hidden="1" x14ac:dyDescent="0.3">
      <c r="A1045" t="s">
        <v>2245</v>
      </c>
      <c r="B1045" t="s">
        <v>2246</v>
      </c>
      <c r="C1045" t="str">
        <f>IFERROR(VLOOKUP(Table1[[#This Row],[Ticker]],[1]!Table2[[Symbol]:[Industry]],2,FALSE),"-")</f>
        <v>-</v>
      </c>
      <c r="D1045" t="s">
        <v>83</v>
      </c>
      <c r="E1045">
        <v>2415.9173577000001</v>
      </c>
      <c r="F1045">
        <v>35.57</v>
      </c>
      <c r="G1045">
        <v>-18.0075721369702</v>
      </c>
      <c r="H1045">
        <v>-20.4629172681881</v>
      </c>
      <c r="I1045">
        <v>-23.735511010341099</v>
      </c>
      <c r="J1045">
        <v>-2.1227854077117301</v>
      </c>
      <c r="K1045">
        <v>40.387422642817199</v>
      </c>
      <c r="L1045">
        <v>37.406957789219298</v>
      </c>
      <c r="M1045">
        <v>55.893273104758201</v>
      </c>
      <c r="N1045">
        <v>1.4108607093009999</v>
      </c>
      <c r="O1045">
        <v>36.631993252740997</v>
      </c>
      <c r="P1045">
        <v>23.5069444444444</v>
      </c>
    </row>
    <row r="1046" spans="1:17" hidden="1" x14ac:dyDescent="0.3">
      <c r="A1046" t="s">
        <v>2247</v>
      </c>
      <c r="B1046" t="s">
        <v>2248</v>
      </c>
      <c r="C1046" t="str">
        <f>IFERROR(VLOOKUP(Table1[[#This Row],[Ticker]],[1]!Table2[[Symbol]:[Industry]],2,FALSE),"-")</f>
        <v>-</v>
      </c>
      <c r="D1046" t="s">
        <v>426</v>
      </c>
      <c r="E1046">
        <v>2404.67280084</v>
      </c>
      <c r="F1046">
        <v>583.9</v>
      </c>
      <c r="G1046">
        <v>-42.0575643822323</v>
      </c>
      <c r="H1046">
        <v>-7.9116413132031704</v>
      </c>
      <c r="I1046">
        <v>-36.969941413775302</v>
      </c>
      <c r="J1046">
        <v>-6.5746307631141603</v>
      </c>
      <c r="K1046">
        <v>627.15229843908105</v>
      </c>
      <c r="L1046">
        <v>651.33512946926396</v>
      </c>
      <c r="M1046">
        <v>28.926578646668201</v>
      </c>
      <c r="N1046">
        <v>0.97274211872804595</v>
      </c>
      <c r="O1046">
        <v>36.778557972255498</v>
      </c>
      <c r="P1046">
        <v>1.5478260869565099</v>
      </c>
      <c r="Q1046">
        <v>1.0740453386918E-2</v>
      </c>
    </row>
    <row r="1047" spans="1:17" hidden="1" x14ac:dyDescent="0.3">
      <c r="A1047" t="s">
        <v>2249</v>
      </c>
      <c r="B1047" t="s">
        <v>2250</v>
      </c>
      <c r="C1047" t="str">
        <f>IFERROR(VLOOKUP(Table1[[#This Row],[Ticker]],[1]!Table2[[Symbol]:[Industry]],2,FALSE),"-")</f>
        <v>-</v>
      </c>
      <c r="D1047" t="s">
        <v>54</v>
      </c>
      <c r="E1047">
        <v>2402.84787155</v>
      </c>
      <c r="F1047">
        <v>283.85000000000002</v>
      </c>
      <c r="G1047">
        <v>100.447018121287</v>
      </c>
      <c r="H1047">
        <v>15.896129862824701</v>
      </c>
      <c r="I1047">
        <v>82.151814068731895</v>
      </c>
      <c r="J1047">
        <v>-1.8940234518397501</v>
      </c>
      <c r="K1047">
        <v>252.99629034651599</v>
      </c>
      <c r="L1047">
        <v>191.09268905821699</v>
      </c>
      <c r="M1047">
        <v>48.613440555444903</v>
      </c>
      <c r="N1047">
        <v>1.3038353182810301</v>
      </c>
      <c r="O1047">
        <v>14.4970935353179</v>
      </c>
      <c r="P1047">
        <v>153.77738042020499</v>
      </c>
      <c r="Q1047">
        <v>3.7149233297134002E-2</v>
      </c>
    </row>
    <row r="1048" spans="1:17" x14ac:dyDescent="0.3">
      <c r="A1048" t="s">
        <v>2251</v>
      </c>
      <c r="B1048" t="s">
        <v>2252</v>
      </c>
      <c r="C1048" t="str">
        <f>IFERROR(VLOOKUP(Table1[[#This Row],[Ticker]],[1]!Table2[[Symbol]:[Industry]],2,FALSE),"-")</f>
        <v>Healthcare</v>
      </c>
      <c r="D1048" t="s">
        <v>297</v>
      </c>
      <c r="E1048">
        <v>2399.00033923</v>
      </c>
      <c r="F1048">
        <v>408.65</v>
      </c>
      <c r="G1048">
        <v>-19.012402621536602</v>
      </c>
      <c r="H1048">
        <v>-6.6623280998219396</v>
      </c>
      <c r="I1048">
        <v>-13.076076047094199</v>
      </c>
      <c r="J1048">
        <v>-0.72605865432463002</v>
      </c>
      <c r="K1048">
        <v>408.819039351519</v>
      </c>
      <c r="L1048">
        <v>407.44186386318</v>
      </c>
      <c r="M1048">
        <v>41.7858822066435</v>
      </c>
      <c r="N1048">
        <v>1.03900230919007</v>
      </c>
      <c r="O1048">
        <v>31.139116603450301</v>
      </c>
      <c r="P1048">
        <v>23.5151881517303</v>
      </c>
      <c r="Q1048">
        <v>-6.8284814653365E-2</v>
      </c>
    </row>
    <row r="1049" spans="1:17" x14ac:dyDescent="0.3">
      <c r="A1049" t="s">
        <v>2253</v>
      </c>
      <c r="B1049" t="s">
        <v>2254</v>
      </c>
      <c r="C1049" t="str">
        <f>IFERROR(VLOOKUP(Table1[[#This Row],[Ticker]],[1]!Table2[[Symbol]:[Industry]],2,FALSE),"-")</f>
        <v>Construction Materials</v>
      </c>
      <c r="D1049" t="s">
        <v>83</v>
      </c>
      <c r="E1049">
        <v>2383.5740019999998</v>
      </c>
      <c r="F1049">
        <v>92.27</v>
      </c>
      <c r="G1049">
        <v>-41.103910177225401</v>
      </c>
      <c r="H1049">
        <v>-5.6244714604171699</v>
      </c>
      <c r="I1049">
        <v>-31.282171848820902</v>
      </c>
      <c r="J1049">
        <v>-0.60447810721217399</v>
      </c>
      <c r="K1049">
        <v>96.134837691328102</v>
      </c>
      <c r="L1049">
        <v>99.755185263729004</v>
      </c>
      <c r="M1049">
        <v>35.556293377130302</v>
      </c>
      <c r="N1049">
        <v>0.75664740538161801</v>
      </c>
      <c r="O1049">
        <v>69.069036523246993</v>
      </c>
      <c r="P1049">
        <v>11.3027744270205</v>
      </c>
      <c r="Q1049">
        <v>2.4425995720851999E-2</v>
      </c>
    </row>
    <row r="1050" spans="1:17" hidden="1" x14ac:dyDescent="0.3">
      <c r="A1050" t="s">
        <v>2255</v>
      </c>
      <c r="B1050" t="s">
        <v>2256</v>
      </c>
      <c r="C1050" t="str">
        <f>IFERROR(VLOOKUP(Table1[[#This Row],[Ticker]],[1]!Table2[[Symbol]:[Industry]],2,FALSE),"-")</f>
        <v>-</v>
      </c>
      <c r="D1050" t="s">
        <v>136</v>
      </c>
      <c r="E1050">
        <v>2380.6303995959902</v>
      </c>
      <c r="F1050">
        <v>44.91</v>
      </c>
      <c r="G1050">
        <v>-7.5290702497047697</v>
      </c>
      <c r="H1050">
        <v>2.30544431373277</v>
      </c>
      <c r="I1050">
        <v>1.1138073882227499</v>
      </c>
      <c r="J1050">
        <v>-0.365810207119662</v>
      </c>
      <c r="K1050">
        <v>44.098099206346497</v>
      </c>
      <c r="L1050">
        <v>39.1885356504554</v>
      </c>
      <c r="M1050">
        <v>38.2579217351674</v>
      </c>
      <c r="N1050">
        <v>0.65128410356434696</v>
      </c>
      <c r="O1050">
        <v>16.9004676018704</v>
      </c>
      <c r="P1050">
        <v>46.382007822685701</v>
      </c>
      <c r="Q1050">
        <v>0.101916614444306</v>
      </c>
    </row>
    <row r="1051" spans="1:17" hidden="1" x14ac:dyDescent="0.3">
      <c r="A1051" t="s">
        <v>2257</v>
      </c>
      <c r="B1051" t="s">
        <v>2258</v>
      </c>
      <c r="C1051" t="str">
        <f>IFERROR(VLOOKUP(Table1[[#This Row],[Ticker]],[1]!Table2[[Symbol]:[Industry]],2,FALSE),"-")</f>
        <v>-</v>
      </c>
      <c r="D1051" t="s">
        <v>68</v>
      </c>
      <c r="E1051">
        <v>2379.6556</v>
      </c>
      <c r="F1051">
        <v>887.6</v>
      </c>
      <c r="G1051">
        <v>221.77963057376601</v>
      </c>
      <c r="H1051">
        <v>-25.181622854719201</v>
      </c>
      <c r="I1051">
        <v>35.807577567139198</v>
      </c>
      <c r="J1051">
        <v>-3.6035542930142999</v>
      </c>
      <c r="K1051">
        <v>1106.99841137569</v>
      </c>
      <c r="L1051">
        <v>912.586588107838</v>
      </c>
      <c r="M1051">
        <v>10.012118338392099</v>
      </c>
      <c r="N1051">
        <v>1.2076588665988299</v>
      </c>
      <c r="O1051">
        <v>78.909418657052697</v>
      </c>
      <c r="P1051">
        <v>300.18034265103699</v>
      </c>
      <c r="Q1051">
        <v>0.17085571582030901</v>
      </c>
    </row>
    <row r="1052" spans="1:17" x14ac:dyDescent="0.3">
      <c r="A1052" t="s">
        <v>2259</v>
      </c>
      <c r="B1052" t="s">
        <v>2260</v>
      </c>
      <c r="C1052" t="str">
        <f>IFERROR(VLOOKUP(Table1[[#This Row],[Ticker]],[1]!Table2[[Symbol]:[Industry]],2,FALSE),"-")</f>
        <v>Construction</v>
      </c>
      <c r="D1052" t="s">
        <v>116</v>
      </c>
      <c r="E1052">
        <v>2371.908311355</v>
      </c>
      <c r="F1052">
        <v>9.69</v>
      </c>
      <c r="G1052">
        <v>-3.7451844889803301</v>
      </c>
      <c r="H1052">
        <v>32.220098172320498</v>
      </c>
      <c r="I1052">
        <v>-75.2321640067196</v>
      </c>
      <c r="J1052">
        <v>5.6103468756292703</v>
      </c>
      <c r="K1052">
        <v>10.3396839412859</v>
      </c>
      <c r="L1052">
        <v>14.274816906424601</v>
      </c>
      <c r="M1052">
        <v>66.006972566298302</v>
      </c>
      <c r="N1052">
        <v>0.77838097542097595</v>
      </c>
      <c r="O1052">
        <v>180.18575851393101</v>
      </c>
      <c r="P1052">
        <v>44.4113263785394</v>
      </c>
      <c r="Q1052">
        <v>2.3683434311985E-2</v>
      </c>
    </row>
    <row r="1053" spans="1:17" hidden="1" x14ac:dyDescent="0.3">
      <c r="A1053" t="s">
        <v>2261</v>
      </c>
      <c r="B1053" t="s">
        <v>2262</v>
      </c>
      <c r="C1053" t="str">
        <f>IFERROR(VLOOKUP(Table1[[#This Row],[Ticker]],[1]!Table2[[Symbol]:[Industry]],2,FALSE),"-")</f>
        <v>-</v>
      </c>
      <c r="D1053" t="s">
        <v>136</v>
      </c>
      <c r="E1053">
        <v>2368.1377820070002</v>
      </c>
      <c r="F1053">
        <v>163.89</v>
      </c>
      <c r="G1053">
        <v>-27.910047841194501</v>
      </c>
      <c r="H1053">
        <v>-5.3713267317627196</v>
      </c>
      <c r="I1053">
        <v>-15.1485285822032</v>
      </c>
      <c r="J1053">
        <v>-4.9805079087738697</v>
      </c>
      <c r="K1053">
        <v>167.668639881388</v>
      </c>
      <c r="L1053">
        <v>165.050030184299</v>
      </c>
      <c r="M1053">
        <v>41.373021207394302</v>
      </c>
      <c r="N1053">
        <v>1.94814453567469</v>
      </c>
      <c r="O1053">
        <v>29.8431875038135</v>
      </c>
      <c r="P1053">
        <v>21.4</v>
      </c>
      <c r="Q1053">
        <v>-5.0300189334620002E-3</v>
      </c>
    </row>
    <row r="1054" spans="1:17" hidden="1" x14ac:dyDescent="0.3">
      <c r="A1054" t="s">
        <v>2263</v>
      </c>
      <c r="B1054" t="s">
        <v>2264</v>
      </c>
      <c r="C1054" t="str">
        <f>IFERROR(VLOOKUP(Table1[[#This Row],[Ticker]],[1]!Table2[[Symbol]:[Industry]],2,FALSE),"-")</f>
        <v>-</v>
      </c>
      <c r="D1054" t="s">
        <v>469</v>
      </c>
      <c r="E1054">
        <v>2367.3747222000002</v>
      </c>
      <c r="F1054">
        <v>283.05</v>
      </c>
      <c r="G1054">
        <v>7.0452586980055596</v>
      </c>
      <c r="H1054">
        <v>7.9107314663915398</v>
      </c>
      <c r="I1054">
        <v>7.7144243621807203</v>
      </c>
      <c r="J1054">
        <v>4.3520765195261299</v>
      </c>
      <c r="K1054">
        <v>259.73441312447602</v>
      </c>
      <c r="L1054">
        <v>235.39253713870701</v>
      </c>
      <c r="M1054">
        <v>56.427769553332197</v>
      </c>
      <c r="N1054">
        <v>0.76546788745623695</v>
      </c>
      <c r="O1054">
        <v>9.3446387564034499</v>
      </c>
      <c r="P1054">
        <v>56.770977568540502</v>
      </c>
      <c r="Q1054">
        <v>0.12683801091833699</v>
      </c>
    </row>
    <row r="1055" spans="1:17" hidden="1" x14ac:dyDescent="0.3">
      <c r="A1055" t="s">
        <v>2265</v>
      </c>
      <c r="B1055" t="s">
        <v>2266</v>
      </c>
      <c r="C1055" t="str">
        <f>IFERROR(VLOOKUP(Table1[[#This Row],[Ticker]],[1]!Table2[[Symbol]:[Industry]],2,FALSE),"-")</f>
        <v>-</v>
      </c>
      <c r="D1055" t="s">
        <v>156</v>
      </c>
      <c r="E1055">
        <v>2363.7117400000002</v>
      </c>
      <c r="F1055">
        <v>1300</v>
      </c>
      <c r="G1055">
        <v>371.120239941661</v>
      </c>
      <c r="H1055">
        <v>-3.62582199386231</v>
      </c>
      <c r="I1055">
        <v>383.37077055084598</v>
      </c>
      <c r="J1055">
        <v>9.4949743842979792</v>
      </c>
      <c r="K1055">
        <v>1233.1239593584501</v>
      </c>
      <c r="M1055">
        <v>51.001621377389498</v>
      </c>
      <c r="N1055">
        <v>0.43102603469114398</v>
      </c>
      <c r="O1055">
        <v>20.692307692307701</v>
      </c>
      <c r="P1055">
        <v>461.91917008860997</v>
      </c>
    </row>
    <row r="1056" spans="1:17" hidden="1" x14ac:dyDescent="0.3">
      <c r="A1056" t="s">
        <v>2267</v>
      </c>
      <c r="B1056" t="s">
        <v>2268</v>
      </c>
      <c r="C1056" t="str">
        <f>IFERROR(VLOOKUP(Table1[[#This Row],[Ticker]],[1]!Table2[[Symbol]:[Industry]],2,FALSE),"-")</f>
        <v>-</v>
      </c>
      <c r="D1056" t="s">
        <v>804</v>
      </c>
      <c r="E1056">
        <v>2360.4656733299998</v>
      </c>
      <c r="F1056">
        <v>21.9</v>
      </c>
      <c r="G1056">
        <v>10.5570673041854</v>
      </c>
      <c r="H1056">
        <v>-3.25830120072253</v>
      </c>
      <c r="I1056">
        <v>-27.4742611034339</v>
      </c>
      <c r="J1056">
        <v>3.0523125072241002</v>
      </c>
      <c r="K1056">
        <v>22.2830290470432</v>
      </c>
      <c r="L1056">
        <v>22.260611274279899</v>
      </c>
      <c r="M1056">
        <v>55.496795093053201</v>
      </c>
      <c r="N1056">
        <v>1.04775546880491</v>
      </c>
      <c r="O1056">
        <v>47.031963470319603</v>
      </c>
      <c r="P1056">
        <v>48.4745762711864</v>
      </c>
      <c r="Q1056">
        <v>-3.6536088709693E-2</v>
      </c>
    </row>
    <row r="1057" spans="1:17" hidden="1" x14ac:dyDescent="0.3">
      <c r="A1057" t="s">
        <v>2269</v>
      </c>
      <c r="B1057" t="s">
        <v>2270</v>
      </c>
      <c r="C1057" t="str">
        <f>IFERROR(VLOOKUP(Table1[[#This Row],[Ticker]],[1]!Table2[[Symbol]:[Industry]],2,FALSE),"-")</f>
        <v>-</v>
      </c>
      <c r="D1057" t="s">
        <v>530</v>
      </c>
      <c r="E1057">
        <v>2360.1973618299999</v>
      </c>
      <c r="F1057">
        <v>696.85</v>
      </c>
      <c r="G1057">
        <v>92.093748799129401</v>
      </c>
      <c r="H1057">
        <v>31.688267581173601</v>
      </c>
      <c r="I1057">
        <v>-4.6348864322670202</v>
      </c>
      <c r="J1057">
        <v>-3.0075459231909498</v>
      </c>
      <c r="K1057">
        <v>591.815246592177</v>
      </c>
      <c r="L1057">
        <v>524.54558898433299</v>
      </c>
      <c r="M1057">
        <v>66.8288713831476</v>
      </c>
      <c r="N1057">
        <v>2.3143158902499201</v>
      </c>
      <c r="O1057">
        <v>5.90514457917772</v>
      </c>
      <c r="P1057">
        <v>125.554296811781</v>
      </c>
      <c r="Q1057">
        <v>0.145935071203702</v>
      </c>
    </row>
    <row r="1058" spans="1:17" hidden="1" x14ac:dyDescent="0.3">
      <c r="A1058" t="s">
        <v>2271</v>
      </c>
      <c r="B1058" t="s">
        <v>2272</v>
      </c>
      <c r="C1058" t="str">
        <f>IFERROR(VLOOKUP(Table1[[#This Row],[Ticker]],[1]!Table2[[Symbol]:[Industry]],2,FALSE),"-")</f>
        <v>-</v>
      </c>
      <c r="D1058" t="s">
        <v>1517</v>
      </c>
      <c r="E1058">
        <v>2357.8449999999998</v>
      </c>
      <c r="F1058">
        <v>146.44999999999999</v>
      </c>
      <c r="G1058">
        <v>80.449821753433497</v>
      </c>
      <c r="H1058">
        <v>78.224162405836694</v>
      </c>
      <c r="I1058">
        <v>120.151053006033</v>
      </c>
      <c r="J1058">
        <v>15.920615282425601</v>
      </c>
      <c r="K1058">
        <v>100.834035734227</v>
      </c>
      <c r="L1058">
        <v>80.276954642530896</v>
      </c>
      <c r="M1058">
        <v>77.408051129271598</v>
      </c>
      <c r="N1058">
        <v>4.25916655184409</v>
      </c>
      <c r="O1058">
        <v>6.99897575964492</v>
      </c>
      <c r="P1058">
        <v>181.58046529513501</v>
      </c>
      <c r="Q1058">
        <v>0.178554073459743</v>
      </c>
    </row>
    <row r="1059" spans="1:17" hidden="1" x14ac:dyDescent="0.3">
      <c r="A1059" t="s">
        <v>2273</v>
      </c>
      <c r="B1059" t="s">
        <v>2274</v>
      </c>
      <c r="C1059" t="str">
        <f>IFERROR(VLOOKUP(Table1[[#This Row],[Ticker]],[1]!Table2[[Symbol]:[Industry]],2,FALSE),"-")</f>
        <v>-</v>
      </c>
      <c r="D1059" t="s">
        <v>1164</v>
      </c>
      <c r="E1059">
        <v>2344.57165106</v>
      </c>
      <c r="F1059">
        <v>825.1</v>
      </c>
      <c r="G1059">
        <v>-5.0558062343846597</v>
      </c>
      <c r="H1059">
        <v>0.44676276421365002</v>
      </c>
      <c r="I1059">
        <v>-30.129744817022502</v>
      </c>
      <c r="J1059">
        <v>6.9155197161539901</v>
      </c>
      <c r="K1059">
        <v>816.85344374847</v>
      </c>
      <c r="L1059">
        <v>833.46549389849895</v>
      </c>
      <c r="M1059">
        <v>65.348647456658199</v>
      </c>
      <c r="N1059">
        <v>1.1967909552941001</v>
      </c>
      <c r="O1059">
        <v>39.492182765725303</v>
      </c>
      <c r="P1059">
        <v>39.1282353933058</v>
      </c>
      <c r="Q1059">
        <v>1.538438201228E-2</v>
      </c>
    </row>
    <row r="1060" spans="1:17" hidden="1" x14ac:dyDescent="0.3">
      <c r="A1060" t="s">
        <v>2275</v>
      </c>
      <c r="B1060" t="s">
        <v>2276</v>
      </c>
      <c r="C1060" t="str">
        <f>IFERROR(VLOOKUP(Table1[[#This Row],[Ticker]],[1]!Table2[[Symbol]:[Industry]],2,FALSE),"-")</f>
        <v>-</v>
      </c>
      <c r="D1060" t="s">
        <v>21</v>
      </c>
      <c r="E1060">
        <v>2338.6333557599901</v>
      </c>
      <c r="F1060">
        <v>358.8</v>
      </c>
      <c r="G1060">
        <v>4.5073463526073203</v>
      </c>
      <c r="H1060">
        <v>-0.92619410434632399</v>
      </c>
      <c r="I1060">
        <v>-30.164034239793601</v>
      </c>
      <c r="J1060">
        <v>-8.8396117678777397</v>
      </c>
      <c r="K1060">
        <v>366.75923570637099</v>
      </c>
      <c r="L1060">
        <v>372.95601040467102</v>
      </c>
      <c r="M1060">
        <v>45.783023452645097</v>
      </c>
      <c r="N1060">
        <v>2.2553920846169602</v>
      </c>
      <c r="O1060">
        <v>92.516722408026695</v>
      </c>
      <c r="P1060">
        <v>50.094122568500303</v>
      </c>
      <c r="Q1060">
        <v>0.115375024980411</v>
      </c>
    </row>
    <row r="1061" spans="1:17" hidden="1" x14ac:dyDescent="0.3">
      <c r="A1061" t="s">
        <v>2277</v>
      </c>
      <c r="B1061" t="s">
        <v>2278</v>
      </c>
      <c r="C1061" t="str">
        <f>IFERROR(VLOOKUP(Table1[[#This Row],[Ticker]],[1]!Table2[[Symbol]:[Industry]],2,FALSE),"-")</f>
        <v>-</v>
      </c>
      <c r="D1061" t="s">
        <v>297</v>
      </c>
      <c r="E1061">
        <v>2337.6277346400002</v>
      </c>
      <c r="F1061">
        <v>79.2</v>
      </c>
      <c r="G1061">
        <v>41.399386082876603</v>
      </c>
      <c r="H1061">
        <v>27.264681298120099</v>
      </c>
      <c r="I1061">
        <v>8.7724315960716908</v>
      </c>
      <c r="J1061">
        <v>5.1779575694632998</v>
      </c>
      <c r="K1061">
        <v>59.819319809063998</v>
      </c>
      <c r="L1061">
        <v>56.061993205065299</v>
      </c>
      <c r="M1061">
        <v>82.671210344329296</v>
      </c>
      <c r="N1061">
        <v>3.61725408907617</v>
      </c>
      <c r="O1061">
        <v>1.8813131313131199</v>
      </c>
      <c r="P1061">
        <v>80.615735461801606</v>
      </c>
      <c r="Q1061">
        <v>7.8844708121936002E-2</v>
      </c>
    </row>
    <row r="1062" spans="1:17" hidden="1" x14ac:dyDescent="0.3">
      <c r="A1062" t="s">
        <v>2279</v>
      </c>
      <c r="B1062" t="s">
        <v>2280</v>
      </c>
      <c r="C1062" t="str">
        <f>IFERROR(VLOOKUP(Table1[[#This Row],[Ticker]],[1]!Table2[[Symbol]:[Industry]],2,FALSE),"-")</f>
        <v>-</v>
      </c>
      <c r="D1062" t="s">
        <v>204</v>
      </c>
      <c r="E1062">
        <v>2334.4931605450001</v>
      </c>
      <c r="F1062">
        <v>1635.05</v>
      </c>
      <c r="G1062">
        <v>54.908751514033803</v>
      </c>
      <c r="H1062">
        <v>-13.255491741518</v>
      </c>
      <c r="I1062">
        <v>27.031711119572599</v>
      </c>
      <c r="J1062">
        <v>-5.5942039564552601</v>
      </c>
      <c r="K1062">
        <v>1538.56416853612</v>
      </c>
      <c r="L1062">
        <v>1309.75943815202</v>
      </c>
      <c r="M1062">
        <v>52.885686581808898</v>
      </c>
      <c r="N1062">
        <v>0.30494270643209098</v>
      </c>
      <c r="O1062">
        <v>15.2869942815204</v>
      </c>
      <c r="P1062">
        <v>79.8635938617237</v>
      </c>
      <c r="Q1062">
        <v>8.8163632852080995E-2</v>
      </c>
    </row>
    <row r="1063" spans="1:17" hidden="1" x14ac:dyDescent="0.3">
      <c r="A1063" t="s">
        <v>2281</v>
      </c>
      <c r="B1063" t="s">
        <v>2282</v>
      </c>
      <c r="C1063" t="str">
        <f>IFERROR(VLOOKUP(Table1[[#This Row],[Ticker]],[1]!Table2[[Symbol]:[Industry]],2,FALSE),"-")</f>
        <v>-</v>
      </c>
      <c r="D1063" t="s">
        <v>57</v>
      </c>
      <c r="E1063">
        <v>2328.44636223</v>
      </c>
      <c r="F1063">
        <v>211.7</v>
      </c>
      <c r="G1063">
        <v>-28.778967658514301</v>
      </c>
      <c r="H1063">
        <v>-3.0561178091938999</v>
      </c>
      <c r="I1063">
        <v>-28.257530058496901</v>
      </c>
      <c r="J1063">
        <v>-3.8950527615803101</v>
      </c>
      <c r="K1063">
        <v>221.79910066444799</v>
      </c>
      <c r="L1063">
        <v>225.88119770757299</v>
      </c>
      <c r="M1063">
        <v>44.618723768871703</v>
      </c>
      <c r="N1063">
        <v>1.48608236016604</v>
      </c>
      <c r="O1063">
        <v>33.939537080774599</v>
      </c>
      <c r="P1063">
        <v>15.651461349358</v>
      </c>
      <c r="Q1063">
        <v>9.5443121412984E-2</v>
      </c>
    </row>
    <row r="1064" spans="1:17" hidden="1" x14ac:dyDescent="0.3">
      <c r="A1064" t="s">
        <v>2283</v>
      </c>
      <c r="B1064" t="s">
        <v>2284</v>
      </c>
      <c r="C1064" t="str">
        <f>IFERROR(VLOOKUP(Table1[[#This Row],[Ticker]],[1]!Table2[[Symbol]:[Industry]],2,FALSE),"-")</f>
        <v>-</v>
      </c>
      <c r="D1064" t="s">
        <v>101</v>
      </c>
      <c r="E1064">
        <v>2319.4122056050001</v>
      </c>
      <c r="F1064">
        <v>23.65</v>
      </c>
      <c r="G1064">
        <v>51.805999441161198</v>
      </c>
      <c r="H1064">
        <v>1.5109389409621901</v>
      </c>
      <c r="I1064">
        <v>-32.103412376962197</v>
      </c>
      <c r="J1064">
        <v>11.6063719482481</v>
      </c>
      <c r="K1064">
        <v>21.3869483506747</v>
      </c>
      <c r="L1064">
        <v>20.0494646440984</v>
      </c>
      <c r="M1064">
        <v>68.080663912392296</v>
      </c>
      <c r="N1064">
        <v>2.0665562154289998</v>
      </c>
      <c r="O1064">
        <v>45.665961945031697</v>
      </c>
      <c r="P1064">
        <v>96.265560165975003</v>
      </c>
      <c r="Q1064">
        <v>0.15671458929861601</v>
      </c>
    </row>
    <row r="1065" spans="1:17" hidden="1" x14ac:dyDescent="0.3">
      <c r="A1065" t="s">
        <v>2285</v>
      </c>
      <c r="B1065" t="s">
        <v>2286</v>
      </c>
      <c r="C1065" t="str">
        <f>IFERROR(VLOOKUP(Table1[[#This Row],[Ticker]],[1]!Table2[[Symbol]:[Industry]],2,FALSE),"-")</f>
        <v>-</v>
      </c>
      <c r="D1065" t="s">
        <v>297</v>
      </c>
      <c r="E1065">
        <v>2316.8024622099902</v>
      </c>
      <c r="F1065">
        <v>91.1</v>
      </c>
      <c r="G1065">
        <v>-16.1154842235232</v>
      </c>
      <c r="H1065">
        <v>7.0840964282411596</v>
      </c>
      <c r="I1065">
        <v>-1.4430822630065201</v>
      </c>
      <c r="J1065">
        <v>3.2537674896806199</v>
      </c>
      <c r="K1065">
        <v>84.1313790725563</v>
      </c>
      <c r="L1065">
        <v>84.213090702489694</v>
      </c>
      <c r="M1065">
        <v>72.869388493387106</v>
      </c>
      <c r="N1065">
        <v>2.23924824993435</v>
      </c>
      <c r="O1065">
        <v>14.7091108671789</v>
      </c>
      <c r="P1065">
        <v>27.591036414565799</v>
      </c>
      <c r="Q1065">
        <v>-2.0251064764491001E-2</v>
      </c>
    </row>
    <row r="1066" spans="1:17" hidden="1" x14ac:dyDescent="0.3">
      <c r="A1066" t="s">
        <v>2287</v>
      </c>
      <c r="B1066" t="s">
        <v>2288</v>
      </c>
      <c r="C1066" t="str">
        <f>IFERROR(VLOOKUP(Table1[[#This Row],[Ticker]],[1]!Table2[[Symbol]:[Industry]],2,FALSE),"-")</f>
        <v>-</v>
      </c>
      <c r="D1066" t="s">
        <v>347</v>
      </c>
      <c r="E1066">
        <v>2313.0593941950001</v>
      </c>
      <c r="F1066">
        <v>241.45</v>
      </c>
      <c r="G1066">
        <v>-7.8124603060676403</v>
      </c>
      <c r="H1066">
        <v>-5.63282647700784</v>
      </c>
      <c r="I1066">
        <v>14.117543562164</v>
      </c>
      <c r="J1066">
        <v>-3.0631699345975401</v>
      </c>
      <c r="K1066">
        <v>238.318202302739</v>
      </c>
      <c r="M1066">
        <v>31.751616279927301</v>
      </c>
      <c r="N1066">
        <v>0.59544529877790797</v>
      </c>
      <c r="O1066">
        <v>18.4510250569476</v>
      </c>
      <c r="P1066">
        <v>60.325365205843198</v>
      </c>
    </row>
    <row r="1067" spans="1:17" hidden="1" x14ac:dyDescent="0.3">
      <c r="A1067" t="s">
        <v>2289</v>
      </c>
      <c r="B1067" t="s">
        <v>2290</v>
      </c>
      <c r="C1067" t="str">
        <f>IFERROR(VLOOKUP(Table1[[#This Row],[Ticker]],[1]!Table2[[Symbol]:[Industry]],2,FALSE),"-")</f>
        <v>-</v>
      </c>
      <c r="D1067" t="s">
        <v>533</v>
      </c>
      <c r="E1067">
        <v>2311.9537559250002</v>
      </c>
      <c r="F1067">
        <v>988.35</v>
      </c>
      <c r="G1067">
        <v>-66.885953601619093</v>
      </c>
      <c r="H1067">
        <v>-16.1728739781448</v>
      </c>
      <c r="I1067">
        <v>-34.297964721781703</v>
      </c>
      <c r="J1067">
        <v>-1.2192902211448999</v>
      </c>
      <c r="K1067">
        <v>1070.17574466631</v>
      </c>
      <c r="L1067">
        <v>1266.4265602985899</v>
      </c>
      <c r="M1067">
        <v>41.3419589533394</v>
      </c>
      <c r="N1067">
        <v>1.0186373667781801</v>
      </c>
      <c r="O1067">
        <v>79.329185005311899</v>
      </c>
      <c r="P1067">
        <v>3.70933892969569</v>
      </c>
      <c r="Q1067">
        <v>-0.149660018025212</v>
      </c>
    </row>
    <row r="1068" spans="1:17" x14ac:dyDescent="0.3">
      <c r="A1068" t="s">
        <v>2291</v>
      </c>
      <c r="B1068" t="s">
        <v>2292</v>
      </c>
      <c r="C1068" t="str">
        <f>IFERROR(VLOOKUP(Table1[[#This Row],[Ticker]],[1]!Table2[[Symbol]:[Industry]],2,FALSE),"-")</f>
        <v>Consumer Durables</v>
      </c>
      <c r="D1068" t="s">
        <v>230</v>
      </c>
      <c r="E1068">
        <v>2311.8521704149998</v>
      </c>
      <c r="F1068">
        <v>299.14999999999998</v>
      </c>
      <c r="G1068">
        <v>-44.8203072513707</v>
      </c>
      <c r="H1068">
        <v>-4.4481493356986697</v>
      </c>
      <c r="I1068">
        <v>-10.7689806521019</v>
      </c>
      <c r="J1068">
        <v>-3.8347738385115</v>
      </c>
      <c r="K1068">
        <v>303.011685315992</v>
      </c>
      <c r="L1068">
        <v>319.79801247069997</v>
      </c>
      <c r="M1068">
        <v>34.253806334225203</v>
      </c>
      <c r="N1068">
        <v>1.9869431493031899</v>
      </c>
      <c r="O1068">
        <v>37.957546381413998</v>
      </c>
      <c r="P1068">
        <v>21.8781829293134</v>
      </c>
    </row>
    <row r="1069" spans="1:17" hidden="1" x14ac:dyDescent="0.3">
      <c r="A1069" t="s">
        <v>2293</v>
      </c>
      <c r="B1069" t="s">
        <v>2294</v>
      </c>
      <c r="C1069" t="str">
        <f>IFERROR(VLOOKUP(Table1[[#This Row],[Ticker]],[1]!Table2[[Symbol]:[Industry]],2,FALSE),"-")</f>
        <v>-</v>
      </c>
      <c r="D1069" t="s">
        <v>530</v>
      </c>
      <c r="E1069">
        <v>2308.29237655</v>
      </c>
      <c r="F1069">
        <v>251.75</v>
      </c>
      <c r="G1069">
        <v>-43.880113840267299</v>
      </c>
      <c r="H1069">
        <v>-10.8217505097951</v>
      </c>
      <c r="I1069">
        <v>-21.228260780858299</v>
      </c>
      <c r="J1069">
        <v>-5.3498297313829104</v>
      </c>
      <c r="K1069">
        <v>263.89288514685398</v>
      </c>
      <c r="L1069">
        <v>261.49467671322799</v>
      </c>
      <c r="M1069">
        <v>45.579077251905098</v>
      </c>
      <c r="N1069">
        <v>0.65699907105090705</v>
      </c>
      <c r="O1069">
        <v>26.772591857000901</v>
      </c>
      <c r="P1069">
        <v>18.1924882629108</v>
      </c>
      <c r="Q1069">
        <v>6.7654111064620007E-2</v>
      </c>
    </row>
    <row r="1070" spans="1:17" hidden="1" x14ac:dyDescent="0.3">
      <c r="A1070" t="s">
        <v>2295</v>
      </c>
      <c r="B1070" t="s">
        <v>2296</v>
      </c>
      <c r="C1070" t="str">
        <f>IFERROR(VLOOKUP(Table1[[#This Row],[Ticker]],[1]!Table2[[Symbol]:[Industry]],2,FALSE),"-")</f>
        <v>-</v>
      </c>
      <c r="D1070" t="s">
        <v>256</v>
      </c>
      <c r="E1070">
        <v>2307.7072294200002</v>
      </c>
      <c r="F1070">
        <v>612.65</v>
      </c>
      <c r="G1070">
        <v>17.6500493662991</v>
      </c>
      <c r="H1070">
        <v>-9.6847264379526905</v>
      </c>
      <c r="I1070">
        <v>-1.2707004431836</v>
      </c>
      <c r="J1070">
        <v>-2.6212062620613099</v>
      </c>
      <c r="K1070">
        <v>624.420029931719</v>
      </c>
      <c r="L1070">
        <v>562.78984621842403</v>
      </c>
      <c r="M1070">
        <v>37.784345836939302</v>
      </c>
      <c r="N1070">
        <v>0.33483716135205599</v>
      </c>
      <c r="O1070">
        <v>18.828042112135801</v>
      </c>
      <c r="P1070">
        <v>53.392588883324898</v>
      </c>
      <c r="Q1070">
        <v>4.7564791413086997E-2</v>
      </c>
    </row>
    <row r="1071" spans="1:17" hidden="1" x14ac:dyDescent="0.3">
      <c r="A1071" t="s">
        <v>2297</v>
      </c>
      <c r="B1071" t="s">
        <v>2298</v>
      </c>
      <c r="C1071" t="str">
        <f>IFERROR(VLOOKUP(Table1[[#This Row],[Ticker]],[1]!Table2[[Symbol]:[Industry]],2,FALSE),"-")</f>
        <v>-</v>
      </c>
      <c r="D1071" t="s">
        <v>533</v>
      </c>
      <c r="E1071">
        <v>2297.7686272000001</v>
      </c>
      <c r="F1071">
        <v>443.2</v>
      </c>
      <c r="G1071">
        <v>-34.591544822744197</v>
      </c>
      <c r="H1071">
        <v>-0.974335926924639</v>
      </c>
      <c r="I1071">
        <v>-17.378464224611601</v>
      </c>
      <c r="J1071">
        <v>-3.2189631008714601</v>
      </c>
      <c r="K1071">
        <v>441.06290405430701</v>
      </c>
      <c r="L1071">
        <v>458.36289296314197</v>
      </c>
      <c r="M1071">
        <v>50.093698152213598</v>
      </c>
      <c r="N1071">
        <v>1.2067808227554799</v>
      </c>
      <c r="O1071">
        <v>27.109657039711099</v>
      </c>
      <c r="P1071">
        <v>15.718015665796299</v>
      </c>
      <c r="Q1071">
        <v>1.0468936735288E-2</v>
      </c>
    </row>
    <row r="1072" spans="1:17" x14ac:dyDescent="0.3">
      <c r="A1072" t="s">
        <v>2299</v>
      </c>
      <c r="B1072" t="s">
        <v>2300</v>
      </c>
      <c r="C1072" t="str">
        <f>IFERROR(VLOOKUP(Table1[[#This Row],[Ticker]],[1]!Table2[[Symbol]:[Industry]],2,FALSE),"-")</f>
        <v>Consumer Services</v>
      </c>
      <c r="D1072" t="s">
        <v>605</v>
      </c>
      <c r="E1072">
        <v>2297.0386355629998</v>
      </c>
      <c r="F1072">
        <v>155.88999999999999</v>
      </c>
      <c r="G1072">
        <v>-60.463302417707702</v>
      </c>
      <c r="H1072">
        <v>-10.3974984744653</v>
      </c>
      <c r="I1072">
        <v>-49.185378567425801</v>
      </c>
      <c r="J1072">
        <v>-4.7677253209912802</v>
      </c>
      <c r="K1072">
        <v>174.22628437304101</v>
      </c>
      <c r="L1072">
        <v>217.24788564716999</v>
      </c>
      <c r="M1072">
        <v>19.919788445350001</v>
      </c>
      <c r="N1072">
        <v>0.76929844414888904</v>
      </c>
      <c r="O1072">
        <v>100.14112515235099</v>
      </c>
      <c r="P1072">
        <v>8.2569444444444198</v>
      </c>
    </row>
    <row r="1073" spans="1:17" hidden="1" x14ac:dyDescent="0.3">
      <c r="A1073" t="s">
        <v>2301</v>
      </c>
      <c r="B1073" t="s">
        <v>2302</v>
      </c>
      <c r="C1073" t="str">
        <f>IFERROR(VLOOKUP(Table1[[#This Row],[Ticker]],[1]!Table2[[Symbol]:[Industry]],2,FALSE),"-")</f>
        <v>-</v>
      </c>
      <c r="D1073" t="s">
        <v>369</v>
      </c>
      <c r="E1073">
        <v>2291.7128372050001</v>
      </c>
      <c r="F1073">
        <v>1040.05</v>
      </c>
      <c r="G1073">
        <v>-7.8786823430948099</v>
      </c>
      <c r="H1073">
        <v>1.6288701714253899</v>
      </c>
      <c r="I1073">
        <v>-21.815807305544102</v>
      </c>
      <c r="J1073">
        <v>7.7744479312883303</v>
      </c>
      <c r="K1073">
        <v>1019.88409282729</v>
      </c>
      <c r="L1073">
        <v>1017.51271856176</v>
      </c>
      <c r="M1073">
        <v>61.5209390078154</v>
      </c>
      <c r="N1073">
        <v>1.2915150834098199</v>
      </c>
      <c r="O1073">
        <v>24.782462381616199</v>
      </c>
      <c r="P1073">
        <v>25.754186566712999</v>
      </c>
      <c r="Q1073">
        <v>0.15811868762637901</v>
      </c>
    </row>
    <row r="1074" spans="1:17" hidden="1" x14ac:dyDescent="0.3">
      <c r="A1074" t="s">
        <v>2303</v>
      </c>
      <c r="B1074" t="s">
        <v>2304</v>
      </c>
      <c r="C1074" t="str">
        <f>IFERROR(VLOOKUP(Table1[[#This Row],[Ticker]],[1]!Table2[[Symbol]:[Industry]],2,FALSE),"-")</f>
        <v>-</v>
      </c>
      <c r="D1074" t="s">
        <v>504</v>
      </c>
      <c r="E1074">
        <v>2276.819882925</v>
      </c>
      <c r="F1074">
        <v>2676.45</v>
      </c>
      <c r="G1074">
        <v>23.825873629551499</v>
      </c>
      <c r="H1074">
        <v>-0.168916756318364</v>
      </c>
      <c r="I1074">
        <v>76.508942204642906</v>
      </c>
      <c r="J1074">
        <v>-12.079136470817</v>
      </c>
      <c r="K1074">
        <v>2507.2456915877501</v>
      </c>
      <c r="L1074">
        <v>1960.7119870357999</v>
      </c>
      <c r="M1074">
        <v>41.338985929354997</v>
      </c>
      <c r="N1074">
        <v>1.3763809651735599</v>
      </c>
      <c r="O1074">
        <v>26.249322796988501</v>
      </c>
      <c r="P1074">
        <v>107.019375797656</v>
      </c>
      <c r="Q1074">
        <v>-1.1937256686692E-2</v>
      </c>
    </row>
    <row r="1075" spans="1:17" hidden="1" x14ac:dyDescent="0.3">
      <c r="A1075" t="s">
        <v>2305</v>
      </c>
      <c r="B1075" t="s">
        <v>2306</v>
      </c>
      <c r="C1075" t="str">
        <f>IFERROR(VLOOKUP(Table1[[#This Row],[Ticker]],[1]!Table2[[Symbol]:[Industry]],2,FALSE),"-")</f>
        <v>-</v>
      </c>
      <c r="D1075" t="s">
        <v>605</v>
      </c>
      <c r="E1075">
        <v>2269.8655026400002</v>
      </c>
      <c r="F1075">
        <v>500.3</v>
      </c>
      <c r="G1075">
        <v>-33.0548775024766</v>
      </c>
      <c r="H1075">
        <v>-4.0669470535582599</v>
      </c>
      <c r="I1075">
        <v>-14.247812492126901</v>
      </c>
      <c r="J1075">
        <v>-1.2552121995102501</v>
      </c>
      <c r="K1075">
        <v>496.87341682432299</v>
      </c>
      <c r="L1075">
        <v>498.97394767815803</v>
      </c>
      <c r="M1075">
        <v>46.5924320245039</v>
      </c>
      <c r="N1075">
        <v>2.0628563174853101</v>
      </c>
      <c r="O1075">
        <v>26.923845692584401</v>
      </c>
      <c r="P1075">
        <v>22.1435546875</v>
      </c>
      <c r="Q1075">
        <v>1.2782849907215999E-2</v>
      </c>
    </row>
    <row r="1076" spans="1:17" hidden="1" x14ac:dyDescent="0.3">
      <c r="A1076" t="s">
        <v>2307</v>
      </c>
      <c r="B1076" t="s">
        <v>2308</v>
      </c>
      <c r="C1076" t="str">
        <f>IFERROR(VLOOKUP(Table1[[#This Row],[Ticker]],[1]!Table2[[Symbol]:[Industry]],2,FALSE),"-")</f>
        <v>-</v>
      </c>
      <c r="D1076" t="s">
        <v>111</v>
      </c>
      <c r="E1076">
        <v>2267.4276141700002</v>
      </c>
      <c r="F1076">
        <v>153.55000000000001</v>
      </c>
      <c r="G1076">
        <v>32.613797250264199</v>
      </c>
      <c r="H1076">
        <v>43.125915989284103</v>
      </c>
      <c r="I1076">
        <v>3.1514019045113599</v>
      </c>
      <c r="J1076">
        <v>0.158936853312386</v>
      </c>
      <c r="K1076">
        <v>127.498175577206</v>
      </c>
      <c r="L1076">
        <v>113.956169550588</v>
      </c>
      <c r="M1076">
        <v>59.530577327630397</v>
      </c>
      <c r="N1076">
        <v>3.02159753201183</v>
      </c>
      <c r="O1076">
        <v>16.3790296320416</v>
      </c>
      <c r="P1076">
        <v>90.626939788950907</v>
      </c>
      <c r="Q1076">
        <v>0.16297632593229899</v>
      </c>
    </row>
    <row r="1077" spans="1:17" hidden="1" x14ac:dyDescent="0.3">
      <c r="A1077" t="s">
        <v>2309</v>
      </c>
      <c r="B1077" t="s">
        <v>2310</v>
      </c>
      <c r="C1077" t="str">
        <f>IFERROR(VLOOKUP(Table1[[#This Row],[Ticker]],[1]!Table2[[Symbol]:[Industry]],2,FALSE),"-")</f>
        <v>-</v>
      </c>
      <c r="D1077" t="s">
        <v>297</v>
      </c>
      <c r="E1077">
        <v>2264.0068500000002</v>
      </c>
      <c r="F1077">
        <v>453.3</v>
      </c>
      <c r="G1077">
        <v>-17.888580071421799</v>
      </c>
      <c r="H1077">
        <v>4.4181332738793504</v>
      </c>
      <c r="I1077">
        <v>-4.2590160819076903</v>
      </c>
      <c r="J1077">
        <v>-0.69163524640724905</v>
      </c>
      <c r="K1077">
        <v>449.57682920348799</v>
      </c>
      <c r="L1077">
        <v>438.67555945240099</v>
      </c>
      <c r="M1077">
        <v>51.337403908574501</v>
      </c>
      <c r="N1077">
        <v>0.89828581321615697</v>
      </c>
      <c r="O1077">
        <v>9.6183542907566597</v>
      </c>
      <c r="P1077">
        <v>18.804874852575001</v>
      </c>
      <c r="Q1077">
        <v>1.2796794506114E-2</v>
      </c>
    </row>
    <row r="1078" spans="1:17" hidden="1" x14ac:dyDescent="0.3">
      <c r="A1078" t="s">
        <v>2311</v>
      </c>
      <c r="B1078" t="s">
        <v>2312</v>
      </c>
      <c r="C1078" t="str">
        <f>IFERROR(VLOOKUP(Table1[[#This Row],[Ticker]],[1]!Table2[[Symbol]:[Industry]],2,FALSE),"-")</f>
        <v>-</v>
      </c>
      <c r="D1078" t="s">
        <v>164</v>
      </c>
      <c r="E1078">
        <v>2254.2643161149999</v>
      </c>
      <c r="F1078">
        <v>1496.15</v>
      </c>
      <c r="G1078">
        <v>145.240322757396</v>
      </c>
      <c r="H1078">
        <v>-5.4744245309687303</v>
      </c>
      <c r="I1078">
        <v>136.74517115854701</v>
      </c>
      <c r="J1078">
        <v>6.4588152952552003</v>
      </c>
      <c r="K1078">
        <v>1449.1809534419699</v>
      </c>
      <c r="L1078">
        <v>1122.90925615225</v>
      </c>
      <c r="M1078">
        <v>53.076159490646504</v>
      </c>
      <c r="N1078">
        <v>0.75448193715314704</v>
      </c>
      <c r="O1078">
        <v>19.1758847709119</v>
      </c>
      <c r="P1078">
        <v>181.495766698024</v>
      </c>
      <c r="Q1078">
        <v>8.3271276600646996E-2</v>
      </c>
    </row>
    <row r="1079" spans="1:17" x14ac:dyDescent="0.3">
      <c r="A1079" t="s">
        <v>2313</v>
      </c>
      <c r="B1079" t="s">
        <v>2314</v>
      </c>
      <c r="C1079" t="str">
        <f>IFERROR(VLOOKUP(Table1[[#This Row],[Ticker]],[1]!Table2[[Symbol]:[Industry]],2,FALSE),"-")</f>
        <v>Healthcare</v>
      </c>
      <c r="D1079" t="s">
        <v>288</v>
      </c>
      <c r="E1079">
        <v>2245.9144654649999</v>
      </c>
      <c r="F1079">
        <v>695.55</v>
      </c>
      <c r="G1079">
        <v>8.3048005817195101</v>
      </c>
      <c r="H1079">
        <v>3.5536714069461901</v>
      </c>
      <c r="I1079">
        <v>-13.5772095173203</v>
      </c>
      <c r="J1079">
        <v>3.33593121633796</v>
      </c>
      <c r="K1079">
        <v>651.22511479897605</v>
      </c>
      <c r="L1079">
        <v>630.67666671826498</v>
      </c>
      <c r="M1079">
        <v>61.880877435520901</v>
      </c>
      <c r="N1079">
        <v>0.97180365886217901</v>
      </c>
      <c r="O1079">
        <v>10.4018402702896</v>
      </c>
      <c r="P1079">
        <v>44.275046670815101</v>
      </c>
      <c r="Q1079">
        <v>-5.2017827287313002E-2</v>
      </c>
    </row>
    <row r="1080" spans="1:17" hidden="1" x14ac:dyDescent="0.3">
      <c r="A1080" t="s">
        <v>2315</v>
      </c>
      <c r="B1080" t="s">
        <v>2316</v>
      </c>
      <c r="C1080" t="str">
        <f>IFERROR(VLOOKUP(Table1[[#This Row],[Ticker]],[1]!Table2[[Symbol]:[Industry]],2,FALSE),"-")</f>
        <v>-</v>
      </c>
      <c r="D1080" t="s">
        <v>124</v>
      </c>
      <c r="E1080">
        <v>2245.8611000000001</v>
      </c>
      <c r="F1080">
        <v>401.8</v>
      </c>
      <c r="G1080">
        <v>-54.5601646533107</v>
      </c>
      <c r="H1080">
        <v>8.1385610468888903</v>
      </c>
      <c r="I1080">
        <v>-29.013422223077299</v>
      </c>
      <c r="J1080">
        <v>-0.32222619832142801</v>
      </c>
      <c r="K1080">
        <v>403.39025432771001</v>
      </c>
      <c r="L1080">
        <v>439.90772874844203</v>
      </c>
      <c r="M1080">
        <v>48.723996475888001</v>
      </c>
      <c r="N1080">
        <v>0.965818237734271</v>
      </c>
      <c r="O1080">
        <v>49.328023892483799</v>
      </c>
      <c r="P1080">
        <v>23.6307692307692</v>
      </c>
      <c r="Q1080">
        <v>0.28595552647955602</v>
      </c>
    </row>
    <row r="1081" spans="1:17" hidden="1" x14ac:dyDescent="0.3">
      <c r="A1081" t="s">
        <v>2317</v>
      </c>
      <c r="B1081" t="s">
        <v>2318</v>
      </c>
      <c r="C1081" t="str">
        <f>IFERROR(VLOOKUP(Table1[[#This Row],[Ticker]],[1]!Table2[[Symbol]:[Industry]],2,FALSE),"-")</f>
        <v>-</v>
      </c>
      <c r="D1081" t="s">
        <v>54</v>
      </c>
      <c r="E1081">
        <v>2241.7773304500001</v>
      </c>
      <c r="F1081">
        <v>1586.5</v>
      </c>
      <c r="G1081">
        <v>10.9896601389505</v>
      </c>
      <c r="H1081">
        <v>7.8749822751908596</v>
      </c>
      <c r="I1081">
        <v>-4.4391015019834903</v>
      </c>
      <c r="J1081">
        <v>0.28161406036987802</v>
      </c>
      <c r="K1081">
        <v>1503.6745035404799</v>
      </c>
      <c r="L1081">
        <v>1432.02882538267</v>
      </c>
      <c r="M1081">
        <v>65.431542217363599</v>
      </c>
      <c r="N1081">
        <v>3.05388583696107</v>
      </c>
      <c r="O1081">
        <v>13.829183737787501</v>
      </c>
      <c r="P1081">
        <v>44.0701053396294</v>
      </c>
      <c r="Q1081">
        <v>7.8103725694949999E-2</v>
      </c>
    </row>
    <row r="1082" spans="1:17" hidden="1" x14ac:dyDescent="0.3">
      <c r="A1082" t="s">
        <v>2319</v>
      </c>
      <c r="B1082" t="s">
        <v>2320</v>
      </c>
      <c r="C1082" t="str">
        <f>IFERROR(VLOOKUP(Table1[[#This Row],[Ticker]],[1]!Table2[[Symbol]:[Industry]],2,FALSE),"-")</f>
        <v>-</v>
      </c>
      <c r="D1082" t="s">
        <v>164</v>
      </c>
      <c r="E1082">
        <v>2239.6368750000001</v>
      </c>
      <c r="F1082">
        <v>2245.25</v>
      </c>
      <c r="G1082">
        <v>4.2481876063503901</v>
      </c>
      <c r="H1082">
        <v>-9.4876086262128201</v>
      </c>
      <c r="I1082">
        <v>1.8047085245776999</v>
      </c>
      <c r="J1082">
        <v>7.6828388739860003</v>
      </c>
      <c r="K1082">
        <v>2164.23002850999</v>
      </c>
      <c r="L1082">
        <v>2072.1233921355101</v>
      </c>
      <c r="M1082">
        <v>61.040379571103301</v>
      </c>
      <c r="N1082">
        <v>1.00519396106891</v>
      </c>
      <c r="O1082">
        <v>23.759046876739699</v>
      </c>
      <c r="P1082">
        <v>32.855029585798803</v>
      </c>
      <c r="Q1082">
        <v>0.16713495361025099</v>
      </c>
    </row>
    <row r="1083" spans="1:17" hidden="1" x14ac:dyDescent="0.3">
      <c r="A1083" t="s">
        <v>2321</v>
      </c>
      <c r="B1083" t="s">
        <v>2322</v>
      </c>
      <c r="C1083" t="str">
        <f>IFERROR(VLOOKUP(Table1[[#This Row],[Ticker]],[1]!Table2[[Symbol]:[Industry]],2,FALSE),"-")</f>
        <v>-</v>
      </c>
      <c r="D1083" t="s">
        <v>469</v>
      </c>
      <c r="E1083">
        <v>2230.6066770000002</v>
      </c>
      <c r="F1083">
        <v>888.95</v>
      </c>
      <c r="G1083">
        <v>72.270082403776101</v>
      </c>
      <c r="H1083">
        <v>11.7683752488186</v>
      </c>
      <c r="I1083">
        <v>31.407717620753299</v>
      </c>
      <c r="J1083">
        <v>6.9509040226380403</v>
      </c>
      <c r="K1083">
        <v>783.08696904498402</v>
      </c>
      <c r="L1083">
        <v>643.69763010540396</v>
      </c>
      <c r="M1083">
        <v>52.084753492182102</v>
      </c>
      <c r="N1083">
        <v>2.49127067781331</v>
      </c>
      <c r="O1083">
        <v>27.4649867821587</v>
      </c>
      <c r="P1083">
        <v>106.61243463102799</v>
      </c>
      <c r="Q1083">
        <v>9.9700549037122999E-2</v>
      </c>
    </row>
    <row r="1084" spans="1:17" hidden="1" x14ac:dyDescent="0.3">
      <c r="A1084" t="s">
        <v>2323</v>
      </c>
      <c r="B1084" t="s">
        <v>2324</v>
      </c>
      <c r="C1084" t="str">
        <f>IFERROR(VLOOKUP(Table1[[#This Row],[Ticker]],[1]!Table2[[Symbol]:[Industry]],2,FALSE),"-")</f>
        <v>-</v>
      </c>
      <c r="D1084" t="s">
        <v>588</v>
      </c>
      <c r="E1084">
        <v>2226.36791133</v>
      </c>
      <c r="F1084">
        <v>332.55</v>
      </c>
      <c r="G1084">
        <v>-11.6134523376454</v>
      </c>
      <c r="H1084">
        <v>4.2349587612873698</v>
      </c>
      <c r="I1084">
        <v>-19.054039730508698</v>
      </c>
      <c r="J1084">
        <v>3.0041000758340899</v>
      </c>
      <c r="K1084">
        <v>310.50246773925198</v>
      </c>
      <c r="L1084">
        <v>309.28129488838999</v>
      </c>
      <c r="M1084">
        <v>71.837227440338097</v>
      </c>
      <c r="N1084">
        <v>2.1505094428376701</v>
      </c>
      <c r="O1084">
        <v>15.7419936851601</v>
      </c>
      <c r="P1084">
        <v>41.3302167445813</v>
      </c>
    </row>
    <row r="1085" spans="1:17" hidden="1" x14ac:dyDescent="0.3">
      <c r="A1085" t="s">
        <v>2325</v>
      </c>
      <c r="B1085" t="s">
        <v>2326</v>
      </c>
      <c r="C1085" t="str">
        <f>IFERROR(VLOOKUP(Table1[[#This Row],[Ticker]],[1]!Table2[[Symbol]:[Industry]],2,FALSE),"-")</f>
        <v>-</v>
      </c>
      <c r="D1085" t="s">
        <v>46</v>
      </c>
      <c r="E1085">
        <v>2223.6742940399999</v>
      </c>
      <c r="F1085">
        <v>530.1</v>
      </c>
      <c r="G1085">
        <v>-23.3288069078036</v>
      </c>
      <c r="H1085">
        <v>-15.1315843133047</v>
      </c>
      <c r="I1085">
        <v>-43.621428324197701</v>
      </c>
      <c r="J1085">
        <v>-3.5012342983527298</v>
      </c>
      <c r="K1085">
        <v>558.84036343868001</v>
      </c>
      <c r="L1085">
        <v>569.65530958500096</v>
      </c>
      <c r="M1085">
        <v>43.199803856328003</v>
      </c>
      <c r="N1085">
        <v>0.89676065187024601</v>
      </c>
      <c r="O1085">
        <v>60.347104319939596</v>
      </c>
      <c r="P1085">
        <v>22.552306091781201</v>
      </c>
      <c r="Q1085">
        <v>0.16098210108431699</v>
      </c>
    </row>
    <row r="1086" spans="1:17" hidden="1" x14ac:dyDescent="0.3">
      <c r="A1086" t="s">
        <v>2327</v>
      </c>
      <c r="B1086" t="s">
        <v>2328</v>
      </c>
      <c r="C1086" t="str">
        <f>IFERROR(VLOOKUP(Table1[[#This Row],[Ticker]],[1]!Table2[[Symbol]:[Industry]],2,FALSE),"-")</f>
        <v>-</v>
      </c>
      <c r="D1086" t="s">
        <v>530</v>
      </c>
      <c r="E1086">
        <v>2218.2648812819998</v>
      </c>
      <c r="F1086">
        <v>123.23</v>
      </c>
      <c r="G1086">
        <v>63.3041979355054</v>
      </c>
      <c r="H1086">
        <v>-4.2387998339605897</v>
      </c>
      <c r="I1086">
        <v>-1.4956274189999399</v>
      </c>
      <c r="J1086">
        <v>-2.7061108852520102</v>
      </c>
      <c r="K1086">
        <v>122.931909510439</v>
      </c>
      <c r="L1086">
        <v>107.56770262841501</v>
      </c>
      <c r="M1086">
        <v>42.5861570463044</v>
      </c>
      <c r="N1086">
        <v>0.37484847670610599</v>
      </c>
      <c r="O1086">
        <v>20.912115556276799</v>
      </c>
      <c r="P1086">
        <v>100.21121039805</v>
      </c>
      <c r="Q1086">
        <v>5.3251891873147002E-2</v>
      </c>
    </row>
    <row r="1087" spans="1:17" hidden="1" x14ac:dyDescent="0.3">
      <c r="A1087" t="s">
        <v>2329</v>
      </c>
      <c r="B1087" t="s">
        <v>2330</v>
      </c>
      <c r="C1087" t="str">
        <f>IFERROR(VLOOKUP(Table1[[#This Row],[Ticker]],[1]!Table2[[Symbol]:[Industry]],2,FALSE),"-")</f>
        <v>-</v>
      </c>
      <c r="D1087" t="s">
        <v>256</v>
      </c>
      <c r="E1087">
        <v>2206.2131358349998</v>
      </c>
      <c r="F1087">
        <v>4295.45</v>
      </c>
      <c r="G1087">
        <v>42.926030448962798</v>
      </c>
      <c r="H1087">
        <v>-5.9544793545873702</v>
      </c>
      <c r="I1087">
        <v>10.167705214593401</v>
      </c>
      <c r="J1087">
        <v>-1.08800085327204</v>
      </c>
      <c r="K1087">
        <v>4137.9166039867096</v>
      </c>
      <c r="L1087">
        <v>3510.1888036353298</v>
      </c>
      <c r="M1087">
        <v>46.857838854464497</v>
      </c>
      <c r="N1087">
        <v>0.45957379465914699</v>
      </c>
      <c r="O1087">
        <v>11.1641387980304</v>
      </c>
      <c r="P1087">
        <v>82.746224207615398</v>
      </c>
      <c r="Q1087">
        <v>8.5057025410062007E-2</v>
      </c>
    </row>
    <row r="1088" spans="1:17" hidden="1" x14ac:dyDescent="0.3">
      <c r="A1088" t="s">
        <v>2331</v>
      </c>
      <c r="B1088" t="s">
        <v>2332</v>
      </c>
      <c r="C1088" t="str">
        <f>IFERROR(VLOOKUP(Table1[[#This Row],[Ticker]],[1]!Table2[[Symbol]:[Industry]],2,FALSE),"-")</f>
        <v>-</v>
      </c>
      <c r="D1088" t="s">
        <v>83</v>
      </c>
      <c r="E1088">
        <v>2205.9768889649999</v>
      </c>
      <c r="F1088">
        <v>2925.35</v>
      </c>
      <c r="G1088">
        <v>-31.721847589791398</v>
      </c>
      <c r="H1088">
        <v>2.3250249549644799</v>
      </c>
      <c r="I1088">
        <v>-4.2009217870446802</v>
      </c>
      <c r="J1088">
        <v>-0.284207338210056</v>
      </c>
      <c r="K1088">
        <v>2888.39373719691</v>
      </c>
      <c r="L1088">
        <v>2815.2111435788502</v>
      </c>
      <c r="M1088">
        <v>42.904030439775298</v>
      </c>
      <c r="N1088">
        <v>0.83832781751115404</v>
      </c>
      <c r="O1088">
        <v>9.9355632659339896</v>
      </c>
      <c r="P1088">
        <v>24.713831986869199</v>
      </c>
      <c r="Q1088">
        <v>-0.15563844380785399</v>
      </c>
    </row>
    <row r="1089" spans="1:17" hidden="1" x14ac:dyDescent="0.3">
      <c r="A1089" t="s">
        <v>2333</v>
      </c>
      <c r="B1089" t="s">
        <v>2334</v>
      </c>
      <c r="C1089" t="str">
        <f>IFERROR(VLOOKUP(Table1[[#This Row],[Ticker]],[1]!Table2[[Symbol]:[Industry]],2,FALSE),"-")</f>
        <v>-</v>
      </c>
      <c r="D1089" t="s">
        <v>119</v>
      </c>
      <c r="E1089">
        <v>2204.9583813479999</v>
      </c>
      <c r="F1089">
        <v>184.98</v>
      </c>
      <c r="G1089">
        <v>-16.194868131906301</v>
      </c>
      <c r="H1089">
        <v>3.9205140220441499</v>
      </c>
      <c r="I1089">
        <v>-41.169828031410901</v>
      </c>
      <c r="J1089">
        <v>-4.9314451303706903</v>
      </c>
      <c r="K1089">
        <v>190.57937782537201</v>
      </c>
      <c r="L1089">
        <v>195.303915160146</v>
      </c>
      <c r="M1089">
        <v>36.123724105028401</v>
      </c>
      <c r="N1089">
        <v>0.77411277983619997</v>
      </c>
      <c r="O1089">
        <v>56.638555519515599</v>
      </c>
      <c r="P1089">
        <v>23.484646194926501</v>
      </c>
      <c r="Q1089">
        <v>3.3272806819061002E-2</v>
      </c>
    </row>
    <row r="1090" spans="1:17" hidden="1" x14ac:dyDescent="0.3">
      <c r="A1090" t="s">
        <v>2335</v>
      </c>
      <c r="B1090" t="s">
        <v>2336</v>
      </c>
      <c r="C1090" t="str">
        <f>IFERROR(VLOOKUP(Table1[[#This Row],[Ticker]],[1]!Table2[[Symbol]:[Industry]],2,FALSE),"-")</f>
        <v>-</v>
      </c>
      <c r="D1090" t="s">
        <v>54</v>
      </c>
      <c r="E1090">
        <v>2202.9777899999999</v>
      </c>
      <c r="F1090">
        <v>762.5</v>
      </c>
      <c r="G1090">
        <v>-1.96149515545328</v>
      </c>
      <c r="H1090">
        <v>-5.27587762923892</v>
      </c>
      <c r="I1090">
        <v>18.185549268064001</v>
      </c>
      <c r="J1090">
        <v>-1.4639679659592499</v>
      </c>
      <c r="K1090">
        <v>743.746934226392</v>
      </c>
      <c r="L1090">
        <v>689.97421318651197</v>
      </c>
      <c r="M1090">
        <v>57.454796084123302</v>
      </c>
      <c r="N1090">
        <v>0.76068045666423101</v>
      </c>
      <c r="O1090">
        <v>8.2163934426229392</v>
      </c>
      <c r="P1090">
        <v>35.219010462847997</v>
      </c>
      <c r="Q1090">
        <v>-2.3950268087627E-2</v>
      </c>
    </row>
    <row r="1091" spans="1:17" hidden="1" x14ac:dyDescent="0.3">
      <c r="A1091" t="s">
        <v>2337</v>
      </c>
      <c r="B1091" t="s">
        <v>2338</v>
      </c>
      <c r="C1091" t="str">
        <f>IFERROR(VLOOKUP(Table1[[#This Row],[Ticker]],[1]!Table2[[Symbol]:[Industry]],2,FALSE),"-")</f>
        <v>-</v>
      </c>
      <c r="D1091" t="s">
        <v>219</v>
      </c>
      <c r="E1091">
        <v>2199.2123514999998</v>
      </c>
      <c r="F1091">
        <v>583.4</v>
      </c>
      <c r="G1091">
        <v>13.9159788452911</v>
      </c>
      <c r="H1091">
        <v>-1.00523160324858</v>
      </c>
      <c r="I1091">
        <v>22.758266636161601</v>
      </c>
      <c r="J1091">
        <v>-0.80542373368970999</v>
      </c>
      <c r="K1091">
        <v>550.65560975884398</v>
      </c>
      <c r="L1091">
        <v>473.85141198725802</v>
      </c>
      <c r="M1091">
        <v>49.964208976673099</v>
      </c>
      <c r="N1091">
        <v>0.38138834413365202</v>
      </c>
      <c r="O1091">
        <v>13.8841275282824</v>
      </c>
      <c r="P1091">
        <v>70.784543325526897</v>
      </c>
      <c r="Q1091">
        <v>0.12472945222135499</v>
      </c>
    </row>
    <row r="1092" spans="1:17" hidden="1" x14ac:dyDescent="0.3">
      <c r="A1092" t="s">
        <v>2339</v>
      </c>
      <c r="B1092" t="s">
        <v>2340</v>
      </c>
      <c r="C1092" t="str">
        <f>IFERROR(VLOOKUP(Table1[[#This Row],[Ticker]],[1]!Table2[[Symbol]:[Industry]],2,FALSE),"-")</f>
        <v>-</v>
      </c>
      <c r="D1092" t="s">
        <v>116</v>
      </c>
      <c r="E1092">
        <v>2199.194426175</v>
      </c>
      <c r="F1092">
        <v>96.15</v>
      </c>
      <c r="G1092">
        <v>103.483044218301</v>
      </c>
      <c r="H1092">
        <v>10.013331367056701</v>
      </c>
      <c r="I1092">
        <v>36.718674385537298</v>
      </c>
      <c r="J1092">
        <v>-4.5717946673610204</v>
      </c>
      <c r="K1092">
        <v>91.842240692004495</v>
      </c>
      <c r="L1092">
        <v>72.088412629988596</v>
      </c>
      <c r="M1092">
        <v>48.324255468040903</v>
      </c>
      <c r="N1092">
        <v>1.7644615878145899</v>
      </c>
      <c r="O1092">
        <v>12.220488819552701</v>
      </c>
      <c r="P1092">
        <v>149.02874902874899</v>
      </c>
      <c r="Q1092">
        <v>7.1478575775368994E-2</v>
      </c>
    </row>
    <row r="1093" spans="1:17" hidden="1" x14ac:dyDescent="0.3">
      <c r="A1093" t="s">
        <v>2341</v>
      </c>
      <c r="B1093" t="s">
        <v>2342</v>
      </c>
      <c r="C1093" t="str">
        <f>IFERROR(VLOOKUP(Table1[[#This Row],[Ticker]],[1]!Table2[[Symbol]:[Industry]],2,FALSE),"-")</f>
        <v>-</v>
      </c>
      <c r="D1093" t="s">
        <v>304</v>
      </c>
      <c r="E1093">
        <v>2198.6035421000001</v>
      </c>
      <c r="F1093">
        <v>3449.45</v>
      </c>
      <c r="G1093">
        <v>1808.34713069796</v>
      </c>
      <c r="H1093">
        <v>-14.9528771075455</v>
      </c>
      <c r="I1093">
        <v>226.214611998039</v>
      </c>
      <c r="J1093">
        <v>-0.17627026496105899</v>
      </c>
      <c r="K1093">
        <v>3202.71037865979</v>
      </c>
      <c r="L1093">
        <v>1532.8691593813801</v>
      </c>
      <c r="M1093">
        <v>31.8070712666125</v>
      </c>
      <c r="N1093">
        <v>0.28235693378017201</v>
      </c>
      <c r="O1093">
        <v>21.033787995187598</v>
      </c>
      <c r="P1093">
        <v>1941.0946745562101</v>
      </c>
    </row>
    <row r="1094" spans="1:17" hidden="1" x14ac:dyDescent="0.3">
      <c r="A1094" t="s">
        <v>2343</v>
      </c>
      <c r="B1094" t="s">
        <v>2344</v>
      </c>
      <c r="C1094" t="str">
        <f>IFERROR(VLOOKUP(Table1[[#This Row],[Ticker]],[1]!Table2[[Symbol]:[Industry]],2,FALSE),"-")</f>
        <v>-</v>
      </c>
      <c r="D1094" t="s">
        <v>204</v>
      </c>
      <c r="E1094">
        <v>2198.1394215</v>
      </c>
      <c r="F1094">
        <v>356.1</v>
      </c>
      <c r="G1094">
        <v>44.240122861486398</v>
      </c>
      <c r="H1094">
        <v>2.2565353222322</v>
      </c>
      <c r="I1094">
        <v>12.1445158142311</v>
      </c>
      <c r="J1094">
        <v>-4.0051338392293996</v>
      </c>
      <c r="K1094">
        <v>340.06162374252</v>
      </c>
      <c r="L1094">
        <v>287.00735003430702</v>
      </c>
      <c r="M1094">
        <v>48.053340526385497</v>
      </c>
      <c r="N1094">
        <v>1.19711245878385</v>
      </c>
      <c r="O1094">
        <v>11.1485537770289</v>
      </c>
      <c r="P1094">
        <v>94.792407417537305</v>
      </c>
      <c r="Q1094">
        <v>0.15216386947628499</v>
      </c>
    </row>
    <row r="1095" spans="1:17" x14ac:dyDescent="0.3">
      <c r="A1095" t="s">
        <v>2345</v>
      </c>
      <c r="B1095" t="s">
        <v>2346</v>
      </c>
      <c r="C1095" t="str">
        <f>IFERROR(VLOOKUP(Table1[[#This Row],[Ticker]],[1]!Table2[[Symbol]:[Industry]],2,FALSE),"-")</f>
        <v>Automobile and Auto Components</v>
      </c>
      <c r="D1095" t="s">
        <v>270</v>
      </c>
      <c r="E1095">
        <v>2193.7097525200002</v>
      </c>
      <c r="F1095">
        <v>490.1</v>
      </c>
      <c r="G1095">
        <v>-47.8585904348394</v>
      </c>
      <c r="H1095">
        <v>-1.2237197373239299</v>
      </c>
      <c r="I1095">
        <v>-22.612179904877699</v>
      </c>
      <c r="J1095">
        <v>2.47484259018385</v>
      </c>
      <c r="K1095">
        <v>511.26555745540702</v>
      </c>
      <c r="L1095">
        <v>537.54730865043496</v>
      </c>
      <c r="M1095">
        <v>37.325287304551701</v>
      </c>
      <c r="N1095">
        <v>1.4326683790690899</v>
      </c>
      <c r="O1095">
        <v>36.023260559069499</v>
      </c>
      <c r="P1095">
        <v>7.9515418502202602</v>
      </c>
    </row>
    <row r="1096" spans="1:17" hidden="1" x14ac:dyDescent="0.3">
      <c r="A1096" t="s">
        <v>2347</v>
      </c>
      <c r="B1096" t="s">
        <v>2348</v>
      </c>
      <c r="C1096" t="str">
        <f>IFERROR(VLOOKUP(Table1[[#This Row],[Ticker]],[1]!Table2[[Symbol]:[Industry]],2,FALSE),"-")</f>
        <v>-</v>
      </c>
      <c r="D1096" t="s">
        <v>54</v>
      </c>
      <c r="E1096">
        <v>2192.3956583999998</v>
      </c>
      <c r="F1096">
        <v>238.2</v>
      </c>
      <c r="G1096">
        <v>25.8915911422588</v>
      </c>
      <c r="H1096">
        <v>0.40329934965248199</v>
      </c>
      <c r="I1096">
        <v>-1.5895469094711601</v>
      </c>
      <c r="J1096">
        <v>-2.2566708992225899</v>
      </c>
      <c r="K1096">
        <v>228.28423980273499</v>
      </c>
      <c r="L1096">
        <v>208.18944491365801</v>
      </c>
      <c r="M1096">
        <v>50.175378872958198</v>
      </c>
      <c r="N1096">
        <v>1.77506387364</v>
      </c>
      <c r="O1096">
        <v>14.336691855583499</v>
      </c>
      <c r="P1096">
        <v>67.746478873239397</v>
      </c>
      <c r="Q1096">
        <v>7.3111104042376002E-2</v>
      </c>
    </row>
    <row r="1097" spans="1:17" x14ac:dyDescent="0.3">
      <c r="A1097" t="s">
        <v>2349</v>
      </c>
      <c r="B1097" t="s">
        <v>2350</v>
      </c>
      <c r="C1097" t="str">
        <f>IFERROR(VLOOKUP(Table1[[#This Row],[Ticker]],[1]!Table2[[Symbol]:[Industry]],2,FALSE),"-")</f>
        <v>Consumer Services</v>
      </c>
      <c r="D1097" t="s">
        <v>518</v>
      </c>
      <c r="E1097">
        <v>2188.4754814200001</v>
      </c>
      <c r="F1097">
        <v>560.1</v>
      </c>
      <c r="G1097">
        <v>-41.121633913904198</v>
      </c>
      <c r="H1097">
        <v>-2.5072256780409199</v>
      </c>
      <c r="I1097">
        <v>-25.6383969680587</v>
      </c>
      <c r="J1097">
        <v>0.63199513528182405</v>
      </c>
      <c r="K1097">
        <v>552.906314181722</v>
      </c>
      <c r="L1097">
        <v>591.62837840888403</v>
      </c>
      <c r="M1097">
        <v>53.767593432325803</v>
      </c>
      <c r="N1097">
        <v>1.4238410204194001</v>
      </c>
      <c r="O1097">
        <v>41.349758971612196</v>
      </c>
      <c r="P1097">
        <v>21.4835701117015</v>
      </c>
      <c r="Q1097">
        <v>-0.10543164414063599</v>
      </c>
    </row>
    <row r="1098" spans="1:17" hidden="1" x14ac:dyDescent="0.3">
      <c r="A1098" t="s">
        <v>2351</v>
      </c>
      <c r="B1098" t="s">
        <v>2352</v>
      </c>
      <c r="C1098" t="str">
        <f>IFERROR(VLOOKUP(Table1[[#This Row],[Ticker]],[1]!Table2[[Symbol]:[Industry]],2,FALSE),"-")</f>
        <v>-</v>
      </c>
      <c r="D1098" t="s">
        <v>697</v>
      </c>
      <c r="E1098">
        <v>2187.5509951949998</v>
      </c>
      <c r="F1098">
        <v>550.04999999999995</v>
      </c>
      <c r="G1098">
        <v>9.9099224813440401</v>
      </c>
      <c r="H1098">
        <v>-9.4832848787196706</v>
      </c>
      <c r="I1098">
        <v>-7.1258222593711897</v>
      </c>
      <c r="J1098">
        <v>-2.8989909851517002</v>
      </c>
      <c r="K1098">
        <v>559.67127697871001</v>
      </c>
      <c r="L1098">
        <v>537.54947793549798</v>
      </c>
      <c r="M1098">
        <v>33.944866563317198</v>
      </c>
      <c r="N1098">
        <v>0.71731570667516797</v>
      </c>
      <c r="O1098">
        <v>22.6979365512226</v>
      </c>
      <c r="P1098">
        <v>34.783141386914899</v>
      </c>
      <c r="Q1098">
        <v>9.0601145323792001E-2</v>
      </c>
    </row>
    <row r="1099" spans="1:17" hidden="1" x14ac:dyDescent="0.3">
      <c r="A1099" t="s">
        <v>2353</v>
      </c>
      <c r="B1099" t="s">
        <v>2354</v>
      </c>
      <c r="C1099" t="str">
        <f>IFERROR(VLOOKUP(Table1[[#This Row],[Ticker]],[1]!Table2[[Symbol]:[Industry]],2,FALSE),"-")</f>
        <v>-</v>
      </c>
      <c r="D1099" t="s">
        <v>720</v>
      </c>
      <c r="E1099">
        <v>2180.653534008</v>
      </c>
      <c r="F1099">
        <v>270.29000000000002</v>
      </c>
      <c r="G1099">
        <v>1.4290813936122599</v>
      </c>
      <c r="H1099">
        <v>-0.61288014866325702</v>
      </c>
      <c r="I1099">
        <v>0.96506938496980799</v>
      </c>
      <c r="J1099">
        <v>-1.4937062169651001</v>
      </c>
      <c r="K1099">
        <v>265.69696456314301</v>
      </c>
      <c r="L1099">
        <v>246.043801474086</v>
      </c>
      <c r="M1099">
        <v>58.290846172297002</v>
      </c>
      <c r="N1099">
        <v>0.96786424005652205</v>
      </c>
      <c r="O1099">
        <v>4.6653594287616897</v>
      </c>
      <c r="P1099">
        <v>30.448841698841701</v>
      </c>
      <c r="Q1099">
        <v>3.2968413234804997E-2</v>
      </c>
    </row>
    <row r="1100" spans="1:17" hidden="1" x14ac:dyDescent="0.3">
      <c r="A1100" t="s">
        <v>2355</v>
      </c>
      <c r="B1100" t="s">
        <v>2356</v>
      </c>
      <c r="C1100" t="str">
        <f>IFERROR(VLOOKUP(Table1[[#This Row],[Ticker]],[1]!Table2[[Symbol]:[Industry]],2,FALSE),"-")</f>
        <v>-</v>
      </c>
      <c r="D1100" t="s">
        <v>204</v>
      </c>
      <c r="E1100">
        <v>2179.9809611999999</v>
      </c>
      <c r="F1100">
        <v>1340.55</v>
      </c>
      <c r="G1100">
        <v>34.302139976551302</v>
      </c>
      <c r="H1100">
        <v>-1.1749517805221901</v>
      </c>
      <c r="I1100">
        <v>27.0353796957165</v>
      </c>
      <c r="J1100">
        <v>0.75915825642419399</v>
      </c>
      <c r="K1100">
        <v>1214.4629441433499</v>
      </c>
      <c r="L1100">
        <v>1026.36579775626</v>
      </c>
      <c r="M1100">
        <v>66.074407847385601</v>
      </c>
      <c r="N1100">
        <v>0.60904492537195998</v>
      </c>
      <c r="O1100">
        <v>4.36015068442057</v>
      </c>
      <c r="P1100">
        <v>72.851524724389094</v>
      </c>
      <c r="Q1100">
        <v>3.5419533383521003E-2</v>
      </c>
    </row>
    <row r="1101" spans="1:17" hidden="1" x14ac:dyDescent="0.3">
      <c r="A1101" t="s">
        <v>2357</v>
      </c>
      <c r="B1101" t="s">
        <v>2358</v>
      </c>
      <c r="C1101" t="str">
        <f>IFERROR(VLOOKUP(Table1[[#This Row],[Ticker]],[1]!Table2[[Symbol]:[Industry]],2,FALSE),"-")</f>
        <v>-</v>
      </c>
      <c r="D1101" t="s">
        <v>141</v>
      </c>
      <c r="E1101">
        <v>2176.1506249200002</v>
      </c>
      <c r="F1101">
        <v>118.98</v>
      </c>
      <c r="G1101">
        <v>131.47827789368401</v>
      </c>
      <c r="H1101">
        <v>-8.0043854494510995</v>
      </c>
      <c r="I1101">
        <v>-1.3424756394087101</v>
      </c>
      <c r="J1101">
        <v>-8.5724217773675893</v>
      </c>
      <c r="K1101">
        <v>122.90540781416701</v>
      </c>
      <c r="L1101">
        <v>99.516202349338698</v>
      </c>
      <c r="M1101">
        <v>32.0902403134967</v>
      </c>
      <c r="N1101">
        <v>0.933554363145086</v>
      </c>
      <c r="O1101">
        <v>36.535552193645898</v>
      </c>
      <c r="P1101">
        <v>182.94887039239001</v>
      </c>
      <c r="Q1101">
        <v>4.0134936443894001E-2</v>
      </c>
    </row>
    <row r="1102" spans="1:17" hidden="1" x14ac:dyDescent="0.3">
      <c r="A1102" t="s">
        <v>2359</v>
      </c>
      <c r="B1102" t="s">
        <v>2360</v>
      </c>
      <c r="C1102" t="str">
        <f>IFERROR(VLOOKUP(Table1[[#This Row],[Ticker]],[1]!Table2[[Symbol]:[Industry]],2,FALSE),"-")</f>
        <v>-</v>
      </c>
      <c r="D1102" t="s">
        <v>136</v>
      </c>
      <c r="E1102">
        <v>2161.24946856</v>
      </c>
      <c r="F1102">
        <v>265.2</v>
      </c>
      <c r="G1102">
        <v>20.562995767396</v>
      </c>
      <c r="H1102">
        <v>-12.5678622945025</v>
      </c>
      <c r="I1102">
        <v>11.366876056245401</v>
      </c>
      <c r="J1102">
        <v>1.77651071874833</v>
      </c>
      <c r="K1102">
        <v>288.84496266991601</v>
      </c>
      <c r="L1102">
        <v>254.26834245684699</v>
      </c>
      <c r="M1102">
        <v>30.949847098023501</v>
      </c>
      <c r="N1102">
        <v>0.60006736507177005</v>
      </c>
      <c r="O1102">
        <v>28.280542986425299</v>
      </c>
      <c r="P1102">
        <v>51.716247139587999</v>
      </c>
      <c r="Q1102">
        <v>6.1952539054974998E-2</v>
      </c>
    </row>
    <row r="1103" spans="1:17" hidden="1" x14ac:dyDescent="0.3">
      <c r="A1103" t="s">
        <v>2361</v>
      </c>
      <c r="B1103" t="s">
        <v>2362</v>
      </c>
      <c r="C1103" t="str">
        <f>IFERROR(VLOOKUP(Table1[[#This Row],[Ticker]],[1]!Table2[[Symbol]:[Industry]],2,FALSE),"-")</f>
        <v>-</v>
      </c>
      <c r="D1103" t="s">
        <v>270</v>
      </c>
      <c r="E1103">
        <v>2156.41223352</v>
      </c>
      <c r="F1103">
        <v>598.35</v>
      </c>
      <c r="G1103">
        <v>-1.6807773344938799</v>
      </c>
      <c r="H1103">
        <v>-9.3627677913570402</v>
      </c>
      <c r="I1103">
        <v>-10.1157729484512</v>
      </c>
      <c r="J1103">
        <v>-0.68676138201764902</v>
      </c>
      <c r="K1103">
        <v>628.04080984437098</v>
      </c>
      <c r="L1103">
        <v>608.61145695712798</v>
      </c>
      <c r="M1103">
        <v>36.675240879426497</v>
      </c>
      <c r="N1103">
        <v>0.56105751251735703</v>
      </c>
      <c r="O1103">
        <v>56.263056739366498</v>
      </c>
      <c r="P1103">
        <v>39.932179607109397</v>
      </c>
      <c r="Q1103">
        <v>3.2011890618734003E-2</v>
      </c>
    </row>
    <row r="1104" spans="1:17" hidden="1" x14ac:dyDescent="0.3">
      <c r="A1104" t="s">
        <v>2363</v>
      </c>
      <c r="B1104" t="s">
        <v>2364</v>
      </c>
      <c r="C1104" t="str">
        <f>IFERROR(VLOOKUP(Table1[[#This Row],[Ticker]],[1]!Table2[[Symbol]:[Industry]],2,FALSE),"-")</f>
        <v>-</v>
      </c>
      <c r="D1104" t="s">
        <v>141</v>
      </c>
      <c r="E1104">
        <v>2155.0710821600001</v>
      </c>
      <c r="F1104">
        <v>269.60000000000002</v>
      </c>
      <c r="G1104">
        <v>440.489474546498</v>
      </c>
      <c r="H1104">
        <v>59.564214514757602</v>
      </c>
      <c r="I1104">
        <v>62.970548205098602</v>
      </c>
      <c r="J1104">
        <v>7.3286995704490501</v>
      </c>
      <c r="K1104">
        <v>197.913805455926</v>
      </c>
      <c r="L1104">
        <v>138.830488910459</v>
      </c>
      <c r="M1104">
        <v>68.605534353441001</v>
      </c>
      <c r="N1104">
        <v>2.7369095012090399</v>
      </c>
      <c r="O1104">
        <v>10.5341246290801</v>
      </c>
      <c r="P1104">
        <v>541.14149821640899</v>
      </c>
      <c r="Q1104">
        <v>0.150397819153579</v>
      </c>
    </row>
    <row r="1105" spans="1:17" hidden="1" x14ac:dyDescent="0.3">
      <c r="A1105" t="s">
        <v>2365</v>
      </c>
      <c r="B1105" t="s">
        <v>2366</v>
      </c>
      <c r="C1105" t="str">
        <f>IFERROR(VLOOKUP(Table1[[#This Row],[Ticker]],[1]!Table2[[Symbol]:[Industry]],2,FALSE),"-")</f>
        <v>-</v>
      </c>
      <c r="D1105" t="s">
        <v>697</v>
      </c>
      <c r="E1105">
        <v>2148.4161890999999</v>
      </c>
      <c r="F1105">
        <v>340.65</v>
      </c>
      <c r="G1105">
        <v>4.3323709479101504</v>
      </c>
      <c r="H1105">
        <v>-3.6731996112138399</v>
      </c>
      <c r="I1105">
        <v>-8.6713234754949298</v>
      </c>
      <c r="J1105">
        <v>-0.67219850674578496</v>
      </c>
      <c r="K1105">
        <v>343.14427183584201</v>
      </c>
      <c r="L1105">
        <v>332.45259723733801</v>
      </c>
      <c r="M1105">
        <v>44.095498843062202</v>
      </c>
      <c r="N1105">
        <v>0.61126025534362904</v>
      </c>
      <c r="O1105">
        <v>23.836782621458902</v>
      </c>
      <c r="P1105">
        <v>30.442274554853501</v>
      </c>
      <c r="Q1105">
        <v>5.3611710508755003E-2</v>
      </c>
    </row>
    <row r="1106" spans="1:17" hidden="1" x14ac:dyDescent="0.3">
      <c r="A1106" t="s">
        <v>2367</v>
      </c>
      <c r="B1106" t="s">
        <v>2368</v>
      </c>
      <c r="C1106" t="str">
        <f>IFERROR(VLOOKUP(Table1[[#This Row],[Ticker]],[1]!Table2[[Symbol]:[Industry]],2,FALSE),"-")</f>
        <v>-</v>
      </c>
      <c r="D1106" t="s">
        <v>304</v>
      </c>
      <c r="E1106">
        <v>2137.0453750000001</v>
      </c>
      <c r="F1106">
        <v>3405.65</v>
      </c>
      <c r="G1106">
        <v>1877.43959401299</v>
      </c>
      <c r="H1106">
        <v>24.225371020100098</v>
      </c>
      <c r="I1106">
        <v>293.56719912227402</v>
      </c>
      <c r="J1106">
        <v>-7.4813551743620703</v>
      </c>
      <c r="K1106">
        <v>2990.76960305173</v>
      </c>
      <c r="L1106">
        <v>1822.8542466471699</v>
      </c>
      <c r="M1106">
        <v>43.754548807002898</v>
      </c>
      <c r="N1106">
        <v>0.933849980015099</v>
      </c>
      <c r="O1106">
        <v>18.773215098439302</v>
      </c>
      <c r="P1106">
        <v>1989.3558282208501</v>
      </c>
      <c r="Q1106">
        <v>0.19326587030943901</v>
      </c>
    </row>
    <row r="1107" spans="1:17" hidden="1" x14ac:dyDescent="0.3">
      <c r="A1107" t="s">
        <v>2369</v>
      </c>
      <c r="B1107" t="s">
        <v>2370</v>
      </c>
      <c r="C1107" t="str">
        <f>IFERROR(VLOOKUP(Table1[[#This Row],[Ticker]],[1]!Table2[[Symbol]:[Industry]],2,FALSE),"-")</f>
        <v>-</v>
      </c>
      <c r="D1107" t="s">
        <v>297</v>
      </c>
      <c r="E1107">
        <v>2132.85638225</v>
      </c>
      <c r="F1107">
        <v>430.25</v>
      </c>
      <c r="G1107">
        <v>-28.845490371721599</v>
      </c>
      <c r="H1107">
        <v>-6.8268182871109797</v>
      </c>
      <c r="I1107">
        <v>-25.920460923765098</v>
      </c>
      <c r="J1107">
        <v>-0.66437892896777795</v>
      </c>
      <c r="K1107">
        <v>438.52305153340802</v>
      </c>
      <c r="L1107">
        <v>442.57376952410903</v>
      </c>
      <c r="M1107">
        <v>47.263197883221203</v>
      </c>
      <c r="N1107">
        <v>0.90439662602144999</v>
      </c>
      <c r="O1107">
        <v>48.948285880302102</v>
      </c>
      <c r="P1107">
        <v>30.378787878787801</v>
      </c>
      <c r="Q1107">
        <v>4.0967748627377003E-2</v>
      </c>
    </row>
    <row r="1108" spans="1:17" hidden="1" x14ac:dyDescent="0.3">
      <c r="A1108" t="s">
        <v>2371</v>
      </c>
      <c r="B1108" t="s">
        <v>2372</v>
      </c>
      <c r="C1108" t="str">
        <f>IFERROR(VLOOKUP(Table1[[#This Row],[Ticker]],[1]!Table2[[Symbol]:[Industry]],2,FALSE),"-")</f>
        <v>-</v>
      </c>
      <c r="D1108" t="s">
        <v>393</v>
      </c>
      <c r="E1108">
        <v>2119.8377850000002</v>
      </c>
      <c r="F1108">
        <v>3552.9</v>
      </c>
      <c r="G1108">
        <v>253.72964018373199</v>
      </c>
      <c r="H1108">
        <v>-5.5986889460293199</v>
      </c>
      <c r="I1108">
        <v>92.957995271242893</v>
      </c>
      <c r="J1108">
        <v>-4.0861818632225697</v>
      </c>
      <c r="K1108">
        <v>3022.62656706814</v>
      </c>
      <c r="L1108">
        <v>2177.3281060269401</v>
      </c>
      <c r="M1108">
        <v>65.083557821261607</v>
      </c>
      <c r="N1108">
        <v>1.00238376116054</v>
      </c>
      <c r="O1108">
        <v>6.2512313884432302</v>
      </c>
      <c r="P1108">
        <v>308.37931034482699</v>
      </c>
      <c r="Q1108">
        <v>0.120140145319279</v>
      </c>
    </row>
    <row r="1109" spans="1:17" hidden="1" x14ac:dyDescent="0.3">
      <c r="A1109" t="s">
        <v>2373</v>
      </c>
      <c r="B1109" t="s">
        <v>2374</v>
      </c>
      <c r="C1109" t="str">
        <f>IFERROR(VLOOKUP(Table1[[#This Row],[Ticker]],[1]!Table2[[Symbol]:[Industry]],2,FALSE),"-")</f>
        <v>-</v>
      </c>
      <c r="D1109" t="s">
        <v>95</v>
      </c>
      <c r="E1109">
        <v>2119.5627863340001</v>
      </c>
      <c r="F1109">
        <v>198.47</v>
      </c>
      <c r="G1109">
        <v>25.445068592036499</v>
      </c>
      <c r="H1109">
        <v>9.6437946473473097</v>
      </c>
      <c r="I1109">
        <v>-13.5661855094381</v>
      </c>
      <c r="J1109">
        <v>6.0908585372206403</v>
      </c>
      <c r="K1109">
        <v>177.903526535884</v>
      </c>
      <c r="L1109">
        <v>168.949015359567</v>
      </c>
      <c r="M1109">
        <v>71.252352197058698</v>
      </c>
      <c r="N1109">
        <v>1.50870531271123</v>
      </c>
      <c r="O1109">
        <v>9.0844963974404198</v>
      </c>
      <c r="P1109">
        <v>65.047817047817006</v>
      </c>
      <c r="Q1109">
        <v>2.5863386519623E-2</v>
      </c>
    </row>
    <row r="1110" spans="1:17" hidden="1" x14ac:dyDescent="0.3">
      <c r="A1110" t="s">
        <v>2375</v>
      </c>
      <c r="B1110" t="s">
        <v>2376</v>
      </c>
      <c r="C1110" t="str">
        <f>IFERROR(VLOOKUP(Table1[[#This Row],[Ticker]],[1]!Table2[[Symbol]:[Industry]],2,FALSE),"-")</f>
        <v>-</v>
      </c>
      <c r="D1110" t="s">
        <v>372</v>
      </c>
      <c r="E1110">
        <v>2118.6638121599999</v>
      </c>
      <c r="F1110">
        <v>869.4</v>
      </c>
      <c r="G1110">
        <v>-22.659108651551001</v>
      </c>
      <c r="H1110">
        <v>1.6444673956443401</v>
      </c>
      <c r="I1110">
        <v>-8.7478845259394902</v>
      </c>
      <c r="J1110">
        <v>-2.0609249790780302</v>
      </c>
      <c r="K1110">
        <v>824.587230010197</v>
      </c>
      <c r="L1110">
        <v>797.23151567400998</v>
      </c>
      <c r="M1110">
        <v>46.440345437607</v>
      </c>
      <c r="N1110">
        <v>0.56079849208084498</v>
      </c>
      <c r="O1110">
        <v>25.3738210259949</v>
      </c>
      <c r="P1110">
        <v>34.905733571262203</v>
      </c>
      <c r="Q1110">
        <v>-6.5030363454685006E-2</v>
      </c>
    </row>
    <row r="1111" spans="1:17" hidden="1" x14ac:dyDescent="0.3">
      <c r="A1111" t="s">
        <v>2377</v>
      </c>
      <c r="B1111" t="s">
        <v>2378</v>
      </c>
      <c r="C1111" t="str">
        <f>IFERROR(VLOOKUP(Table1[[#This Row],[Ticker]],[1]!Table2[[Symbol]:[Industry]],2,FALSE),"-")</f>
        <v>-</v>
      </c>
      <c r="D1111" t="s">
        <v>1842</v>
      </c>
      <c r="E1111">
        <v>2118.4</v>
      </c>
      <c r="F1111">
        <v>331</v>
      </c>
      <c r="G1111">
        <v>10.4349902320215</v>
      </c>
      <c r="H1111">
        <v>6.3670278754065803</v>
      </c>
      <c r="I1111">
        <v>18.166067573603499</v>
      </c>
      <c r="J1111">
        <v>0.57291663199242404</v>
      </c>
      <c r="K1111">
        <v>304.66624209202598</v>
      </c>
      <c r="L1111">
        <v>275.76086852840399</v>
      </c>
      <c r="M1111">
        <v>62.454533953395398</v>
      </c>
      <c r="N1111">
        <v>2.3255219522694301</v>
      </c>
      <c r="O1111">
        <v>5.1057401812688799</v>
      </c>
      <c r="P1111">
        <v>45.7828672098656</v>
      </c>
      <c r="Q1111">
        <v>0.17635679050906</v>
      </c>
    </row>
    <row r="1112" spans="1:17" hidden="1" x14ac:dyDescent="0.3">
      <c r="A1112" t="s">
        <v>2379</v>
      </c>
      <c r="B1112" t="s">
        <v>2380</v>
      </c>
      <c r="C1112" t="str">
        <f>IFERROR(VLOOKUP(Table1[[#This Row],[Ticker]],[1]!Table2[[Symbol]:[Industry]],2,FALSE),"-")</f>
        <v>-</v>
      </c>
      <c r="D1112" t="s">
        <v>1591</v>
      </c>
      <c r="E1112">
        <v>2117.6343103999998</v>
      </c>
      <c r="F1112">
        <v>201.8</v>
      </c>
      <c r="G1112">
        <v>-51.410235047829801</v>
      </c>
      <c r="H1112">
        <v>-9.3245524883139108</v>
      </c>
      <c r="I1112">
        <v>-27.678755642609701</v>
      </c>
      <c r="J1112">
        <v>-4.3325872608532299</v>
      </c>
      <c r="K1112">
        <v>200.672221020899</v>
      </c>
      <c r="L1112">
        <v>222.480280690895</v>
      </c>
      <c r="M1112">
        <v>63.513244215588799</v>
      </c>
      <c r="N1112">
        <v>1.5981198325250201</v>
      </c>
      <c r="O1112">
        <v>49.6283448959365</v>
      </c>
      <c r="P1112">
        <v>10.2732240437158</v>
      </c>
      <c r="Q1112">
        <v>0.142843060687045</v>
      </c>
    </row>
    <row r="1113" spans="1:17" hidden="1" x14ac:dyDescent="0.3">
      <c r="A1113" t="s">
        <v>2381</v>
      </c>
      <c r="B1113" t="s">
        <v>2382</v>
      </c>
      <c r="C1113" t="str">
        <f>IFERROR(VLOOKUP(Table1[[#This Row],[Ticker]],[1]!Table2[[Symbol]:[Industry]],2,FALSE),"-")</f>
        <v>-</v>
      </c>
      <c r="D1113" t="s">
        <v>248</v>
      </c>
      <c r="E1113">
        <v>2116.0144640640001</v>
      </c>
      <c r="F1113">
        <v>108.52</v>
      </c>
      <c r="G1113">
        <v>-36.784843868781998</v>
      </c>
      <c r="H1113">
        <v>-6.5007862758479904</v>
      </c>
      <c r="I1113">
        <v>-11.977781241004401</v>
      </c>
      <c r="J1113">
        <v>-4.8115752138896202</v>
      </c>
      <c r="K1113">
        <v>114.777945159536</v>
      </c>
      <c r="L1113">
        <v>113.754842535649</v>
      </c>
      <c r="M1113">
        <v>34.9887905823011</v>
      </c>
      <c r="N1113">
        <v>0.92671750029186695</v>
      </c>
      <c r="O1113">
        <v>43.752303722816002</v>
      </c>
      <c r="P1113">
        <v>25.514688873467499</v>
      </c>
      <c r="Q1113">
        <v>0.17984082735521001</v>
      </c>
    </row>
    <row r="1114" spans="1:17" hidden="1" x14ac:dyDescent="0.3">
      <c r="A1114" t="s">
        <v>2383</v>
      </c>
      <c r="B1114" t="s">
        <v>2384</v>
      </c>
      <c r="C1114" t="str">
        <f>IFERROR(VLOOKUP(Table1[[#This Row],[Ticker]],[1]!Table2[[Symbol]:[Industry]],2,FALSE),"-")</f>
        <v>-</v>
      </c>
      <c r="D1114" t="s">
        <v>704</v>
      </c>
      <c r="E1114">
        <v>2104.97075</v>
      </c>
      <c r="F1114">
        <v>342.5</v>
      </c>
      <c r="G1114">
        <v>427.85635904683699</v>
      </c>
      <c r="H1114">
        <v>-2.3297392445034002</v>
      </c>
      <c r="I1114">
        <v>21.921737812751001</v>
      </c>
      <c r="J1114">
        <v>-3.49797423874021</v>
      </c>
      <c r="K1114">
        <v>332.70945324757901</v>
      </c>
      <c r="L1114">
        <v>253.56035842090299</v>
      </c>
      <c r="M1114">
        <v>38.506523434125398</v>
      </c>
      <c r="N1114">
        <v>0.71958376551677905</v>
      </c>
      <c r="O1114">
        <v>29.927007299269999</v>
      </c>
      <c r="P1114">
        <v>470.83333333333297</v>
      </c>
      <c r="Q1114">
        <v>0.14305305136354099</v>
      </c>
    </row>
    <row r="1115" spans="1:17" hidden="1" x14ac:dyDescent="0.3">
      <c r="A1115" t="s">
        <v>2385</v>
      </c>
      <c r="B1115" t="s">
        <v>2386</v>
      </c>
      <c r="C1115" t="str">
        <f>IFERROR(VLOOKUP(Table1[[#This Row],[Ticker]],[1]!Table2[[Symbol]:[Industry]],2,FALSE),"-")</f>
        <v>-</v>
      </c>
      <c r="D1115" t="s">
        <v>372</v>
      </c>
      <c r="E1115">
        <v>2102.7712740000002</v>
      </c>
      <c r="F1115">
        <v>880.8</v>
      </c>
      <c r="G1115">
        <v>-29.2194013827344</v>
      </c>
      <c r="H1115">
        <v>-0.23181012799007999</v>
      </c>
      <c r="I1115">
        <v>-41.346908354182403</v>
      </c>
      <c r="J1115">
        <v>4.2900964345283503</v>
      </c>
      <c r="K1115">
        <v>894.02418114928798</v>
      </c>
      <c r="L1115">
        <v>932.45112164838395</v>
      </c>
      <c r="M1115">
        <v>47.015078022771803</v>
      </c>
      <c r="N1115">
        <v>1.3366865052024799</v>
      </c>
      <c r="O1115">
        <v>64.623069936421402</v>
      </c>
      <c r="P1115">
        <v>17.959019686621101</v>
      </c>
      <c r="Q1115">
        <v>3.4995769092740002E-3</v>
      </c>
    </row>
    <row r="1116" spans="1:17" hidden="1" x14ac:dyDescent="0.3">
      <c r="A1116" t="s">
        <v>2387</v>
      </c>
      <c r="B1116" t="s">
        <v>2388</v>
      </c>
      <c r="C1116" t="str">
        <f>IFERROR(VLOOKUP(Table1[[#This Row],[Ticker]],[1]!Table2[[Symbol]:[Industry]],2,FALSE),"-")</f>
        <v>-</v>
      </c>
      <c r="D1116" t="s">
        <v>256</v>
      </c>
      <c r="E1116">
        <v>2099.3014582649998</v>
      </c>
      <c r="F1116">
        <v>1925.65</v>
      </c>
      <c r="G1116">
        <v>85.488109654039704</v>
      </c>
      <c r="H1116">
        <v>-2.1022583585727301</v>
      </c>
      <c r="I1116">
        <v>30.137026184768999</v>
      </c>
      <c r="J1116">
        <v>-6.0157015114674897</v>
      </c>
      <c r="K1116">
        <v>1767.88840369939</v>
      </c>
      <c r="L1116">
        <v>1423.9927974566201</v>
      </c>
      <c r="M1116">
        <v>53.666825310159297</v>
      </c>
      <c r="N1116">
        <v>0.737782567597004</v>
      </c>
      <c r="O1116">
        <v>10.6120011424713</v>
      </c>
      <c r="P1116">
        <v>117.575278232868</v>
      </c>
      <c r="Q1116">
        <v>0.106873589851046</v>
      </c>
    </row>
    <row r="1117" spans="1:17" hidden="1" x14ac:dyDescent="0.3">
      <c r="A1117" t="s">
        <v>2389</v>
      </c>
      <c r="B1117" t="s">
        <v>2390</v>
      </c>
      <c r="C1117" t="str">
        <f>IFERROR(VLOOKUP(Table1[[#This Row],[Ticker]],[1]!Table2[[Symbol]:[Industry]],2,FALSE),"-")</f>
        <v>-</v>
      </c>
      <c r="D1117" t="s">
        <v>1326</v>
      </c>
      <c r="E1117">
        <v>2099.1405233099999</v>
      </c>
      <c r="F1117">
        <v>740.1</v>
      </c>
      <c r="G1117">
        <v>102.385587702801</v>
      </c>
      <c r="H1117">
        <v>29.5949959726833</v>
      </c>
      <c r="I1117">
        <v>35.651112625886398</v>
      </c>
      <c r="J1117">
        <v>-0.22461565288162899</v>
      </c>
      <c r="K1117">
        <v>638.77810226038002</v>
      </c>
      <c r="L1117">
        <v>511.89550720713999</v>
      </c>
      <c r="M1117">
        <v>44.223829513947102</v>
      </c>
      <c r="N1117">
        <v>0.99716145187427196</v>
      </c>
      <c r="O1117">
        <v>21.8754222402377</v>
      </c>
      <c r="P1117">
        <v>136.94573395229699</v>
      </c>
      <c r="Q1117">
        <v>5.8646909699939999E-2</v>
      </c>
    </row>
    <row r="1118" spans="1:17" hidden="1" x14ac:dyDescent="0.3">
      <c r="A1118" t="s">
        <v>1693</v>
      </c>
      <c r="B1118" t="s">
        <v>2391</v>
      </c>
      <c r="C1118" t="str">
        <f>IFERROR(VLOOKUP(Table1[[#This Row],[Ticker]],[1]!Table2[[Symbol]:[Industry]],2,FALSE),"-")</f>
        <v>-</v>
      </c>
      <c r="D1118" t="s">
        <v>1695</v>
      </c>
      <c r="E1118">
        <v>2091.9342556299998</v>
      </c>
      <c r="F1118">
        <v>36.96</v>
      </c>
      <c r="G1118">
        <v>-4.69943849514131</v>
      </c>
      <c r="H1118">
        <v>-11.437609965223499</v>
      </c>
      <c r="I1118">
        <v>-8.6271012235617697</v>
      </c>
      <c r="J1118">
        <v>-1.8549693214938701</v>
      </c>
      <c r="K1118">
        <v>38.9203630134813</v>
      </c>
      <c r="L1118">
        <v>34.854333364975901</v>
      </c>
      <c r="M1118">
        <v>49.333103027404697</v>
      </c>
      <c r="N1118">
        <v>0.60234700971602595</v>
      </c>
      <c r="O1118">
        <v>24.323593073592999</v>
      </c>
      <c r="P1118">
        <v>36.132596685082802</v>
      </c>
      <c r="Q1118">
        <v>7.0291434656782004E-2</v>
      </c>
    </row>
    <row r="1119" spans="1:17" hidden="1" x14ac:dyDescent="0.3">
      <c r="A1119" t="s">
        <v>2392</v>
      </c>
      <c r="B1119" t="s">
        <v>2393</v>
      </c>
      <c r="C1119" t="str">
        <f>IFERROR(VLOOKUP(Table1[[#This Row],[Ticker]],[1]!Table2[[Symbol]:[Industry]],2,FALSE),"-")</f>
        <v>-</v>
      </c>
      <c r="D1119" t="s">
        <v>46</v>
      </c>
      <c r="E1119">
        <v>2088.025768</v>
      </c>
      <c r="F1119">
        <v>179.47</v>
      </c>
      <c r="G1119">
        <v>324.557144703566</v>
      </c>
      <c r="H1119">
        <v>-1.2025006015214601</v>
      </c>
      <c r="I1119">
        <v>84.328357193046202</v>
      </c>
      <c r="J1119">
        <v>4.6776021736043303</v>
      </c>
      <c r="K1119">
        <v>152.44934966013599</v>
      </c>
      <c r="L1119">
        <v>108.314514040502</v>
      </c>
      <c r="M1119">
        <v>68.325907623760799</v>
      </c>
      <c r="N1119">
        <v>1.29001362987218</v>
      </c>
      <c r="O1119">
        <v>13.668022510726001</v>
      </c>
      <c r="P1119">
        <v>386.03926878808397</v>
      </c>
      <c r="Q1119">
        <v>0.19874117864309801</v>
      </c>
    </row>
    <row r="1120" spans="1:17" hidden="1" x14ac:dyDescent="0.3">
      <c r="A1120" t="s">
        <v>2394</v>
      </c>
      <c r="B1120" t="s">
        <v>2395</v>
      </c>
      <c r="C1120" t="str">
        <f>IFERROR(VLOOKUP(Table1[[#This Row],[Ticker]],[1]!Table2[[Symbol]:[Industry]],2,FALSE),"-")</f>
        <v>-</v>
      </c>
      <c r="D1120" t="s">
        <v>270</v>
      </c>
      <c r="E1120">
        <v>2084.4181116</v>
      </c>
      <c r="F1120">
        <v>376.2</v>
      </c>
      <c r="G1120">
        <v>195.55983766370099</v>
      </c>
      <c r="H1120">
        <v>16.407024035488099</v>
      </c>
      <c r="I1120">
        <v>61.456794179371599</v>
      </c>
      <c r="J1120">
        <v>-0.49975952972042698</v>
      </c>
      <c r="K1120">
        <v>314.32948120687598</v>
      </c>
      <c r="L1120">
        <v>228.562896826051</v>
      </c>
      <c r="M1120">
        <v>50.245415721597197</v>
      </c>
      <c r="N1120">
        <v>1.8086423515474499</v>
      </c>
      <c r="O1120">
        <v>16.613503455608701</v>
      </c>
      <c r="P1120">
        <v>304.29876410531898</v>
      </c>
      <c r="Q1120">
        <v>0.143830223251737</v>
      </c>
    </row>
    <row r="1121" spans="1:17" hidden="1" x14ac:dyDescent="0.3">
      <c r="A1121" t="s">
        <v>2396</v>
      </c>
      <c r="B1121" t="s">
        <v>2397</v>
      </c>
      <c r="C1121" t="str">
        <f>IFERROR(VLOOKUP(Table1[[#This Row],[Ticker]],[1]!Table2[[Symbol]:[Industry]],2,FALSE),"-")</f>
        <v>-</v>
      </c>
      <c r="D1121" t="s">
        <v>270</v>
      </c>
      <c r="E1121">
        <v>2078.1098896499998</v>
      </c>
      <c r="F1121">
        <v>679.5</v>
      </c>
      <c r="G1121">
        <v>-43.210550420563003</v>
      </c>
      <c r="H1121">
        <v>-9.2503118531859094</v>
      </c>
      <c r="I1121">
        <v>-33.294244206212802</v>
      </c>
      <c r="J1121">
        <v>2.6148042925357702</v>
      </c>
      <c r="K1121">
        <v>700.81461916309695</v>
      </c>
      <c r="L1121">
        <v>789.79134311418898</v>
      </c>
      <c r="M1121">
        <v>55.233125082513098</v>
      </c>
      <c r="N1121">
        <v>0.76827092386660201</v>
      </c>
      <c r="O1121">
        <v>69.242089771891102</v>
      </c>
      <c r="P1121">
        <v>7.0921985815602904</v>
      </c>
    </row>
    <row r="1122" spans="1:17" hidden="1" x14ac:dyDescent="0.3">
      <c r="A1122" t="s">
        <v>2398</v>
      </c>
      <c r="B1122" t="s">
        <v>2399</v>
      </c>
      <c r="C1122" t="str">
        <f>IFERROR(VLOOKUP(Table1[[#This Row],[Ticker]],[1]!Table2[[Symbol]:[Industry]],2,FALSE),"-")</f>
        <v>-</v>
      </c>
      <c r="D1122" t="s">
        <v>920</v>
      </c>
      <c r="E1122">
        <v>2072.8460995</v>
      </c>
      <c r="F1122">
        <v>113.74</v>
      </c>
      <c r="G1122">
        <v>-25.273673494052499</v>
      </c>
      <c r="H1122">
        <v>4.4239328847170603</v>
      </c>
      <c r="I1122">
        <v>-13.023142884867701</v>
      </c>
      <c r="J1122">
        <v>1.0659212955500501</v>
      </c>
      <c r="O1122">
        <v>13.231932477580401</v>
      </c>
      <c r="P1122">
        <v>6.1998132586367802</v>
      </c>
    </row>
    <row r="1123" spans="1:17" hidden="1" x14ac:dyDescent="0.3">
      <c r="A1123" t="s">
        <v>2400</v>
      </c>
      <c r="B1123" t="s">
        <v>2401</v>
      </c>
      <c r="C1123" t="str">
        <f>IFERROR(VLOOKUP(Table1[[#This Row],[Ticker]],[1]!Table2[[Symbol]:[Industry]],2,FALSE),"-")</f>
        <v>-</v>
      </c>
      <c r="D1123" t="s">
        <v>297</v>
      </c>
      <c r="E1123">
        <v>2064.9006004349999</v>
      </c>
      <c r="F1123">
        <v>375.95</v>
      </c>
      <c r="G1123">
        <v>45.841457542625903</v>
      </c>
      <c r="H1123">
        <v>50.736798438990199</v>
      </c>
      <c r="I1123">
        <v>58.091988151810703</v>
      </c>
      <c r="J1123">
        <v>26.594103453071501</v>
      </c>
      <c r="K1123">
        <v>254.00527030926301</v>
      </c>
      <c r="M1123">
        <v>83.635621220286396</v>
      </c>
      <c r="N1123">
        <v>1.53749542339305</v>
      </c>
      <c r="O1123">
        <v>2.4072350046548698</v>
      </c>
      <c r="P1123">
        <v>125.45727136431699</v>
      </c>
    </row>
    <row r="1124" spans="1:17" hidden="1" x14ac:dyDescent="0.3">
      <c r="A1124" t="s">
        <v>2402</v>
      </c>
      <c r="B1124" t="s">
        <v>2403</v>
      </c>
      <c r="C1124" t="str">
        <f>IFERROR(VLOOKUP(Table1[[#This Row],[Ticker]],[1]!Table2[[Symbol]:[Industry]],2,FALSE),"-")</f>
        <v>-</v>
      </c>
      <c r="D1124" t="s">
        <v>533</v>
      </c>
      <c r="E1124">
        <v>2064.7940920000001</v>
      </c>
      <c r="F1124">
        <v>1811.35</v>
      </c>
      <c r="G1124">
        <v>-20.6849938144003</v>
      </c>
      <c r="H1124">
        <v>-6.7729947875679697</v>
      </c>
      <c r="I1124">
        <v>-4.87045540967791</v>
      </c>
      <c r="J1124">
        <v>6.25691730733383</v>
      </c>
      <c r="K1124">
        <v>1858.5449922364</v>
      </c>
      <c r="L1124">
        <v>1793.97292682805</v>
      </c>
      <c r="M1124">
        <v>46.543896356430302</v>
      </c>
      <c r="N1124">
        <v>1.376093388818</v>
      </c>
      <c r="O1124">
        <v>33.969139039942498</v>
      </c>
      <c r="P1124">
        <v>19.561056105610501</v>
      </c>
    </row>
    <row r="1125" spans="1:17" hidden="1" x14ac:dyDescent="0.3">
      <c r="A1125" t="s">
        <v>2404</v>
      </c>
      <c r="B1125" t="s">
        <v>2405</v>
      </c>
      <c r="C1125" t="str">
        <f>IFERROR(VLOOKUP(Table1[[#This Row],[Ticker]],[1]!Table2[[Symbol]:[Industry]],2,FALSE),"-")</f>
        <v>-</v>
      </c>
      <c r="D1125" t="s">
        <v>2406</v>
      </c>
      <c r="E1125">
        <v>2064.31734009</v>
      </c>
      <c r="F1125">
        <v>1911.3</v>
      </c>
      <c r="G1125">
        <v>300.61547803689899</v>
      </c>
      <c r="H1125">
        <v>-5.6762966810822402</v>
      </c>
      <c r="I1125">
        <v>59.189192966127301</v>
      </c>
      <c r="J1125">
        <v>-1.0470064390773399</v>
      </c>
      <c r="K1125">
        <v>1851.22575228188</v>
      </c>
      <c r="L1125">
        <v>1340.37265356014</v>
      </c>
      <c r="M1125">
        <v>43.3627573780254</v>
      </c>
      <c r="N1125">
        <v>0.46252972411819698</v>
      </c>
      <c r="O1125">
        <v>18.244127033955898</v>
      </c>
      <c r="P1125">
        <v>442.597586941092</v>
      </c>
      <c r="Q1125">
        <v>0.24795686466872299</v>
      </c>
    </row>
    <row r="1126" spans="1:17" hidden="1" x14ac:dyDescent="0.3">
      <c r="A1126" t="s">
        <v>2407</v>
      </c>
      <c r="B1126" t="s">
        <v>2408</v>
      </c>
      <c r="C1126" t="str">
        <f>IFERROR(VLOOKUP(Table1[[#This Row],[Ticker]],[1]!Table2[[Symbol]:[Industry]],2,FALSE),"-")</f>
        <v>-</v>
      </c>
      <c r="D1126" t="s">
        <v>270</v>
      </c>
      <c r="E1126">
        <v>2064.2651672500001</v>
      </c>
      <c r="F1126">
        <v>657.25</v>
      </c>
      <c r="G1126">
        <v>70.940758741257298</v>
      </c>
      <c r="H1126">
        <v>-2.6392575428890601</v>
      </c>
      <c r="I1126">
        <v>39.398498097561102</v>
      </c>
      <c r="J1126">
        <v>3.8776660222136998</v>
      </c>
      <c r="K1126">
        <v>594.16440979281299</v>
      </c>
      <c r="L1126">
        <v>467.50959560626097</v>
      </c>
      <c r="M1126">
        <v>52.242232311455098</v>
      </c>
      <c r="N1126">
        <v>0.496593072127338</v>
      </c>
      <c r="O1126">
        <v>13.594522632179499</v>
      </c>
      <c r="P1126">
        <v>120.405767940979</v>
      </c>
      <c r="Q1126">
        <v>0.14487439575931901</v>
      </c>
    </row>
    <row r="1127" spans="1:17" hidden="1" x14ac:dyDescent="0.3">
      <c r="A1127" t="s">
        <v>2409</v>
      </c>
      <c r="B1127" t="s">
        <v>2410</v>
      </c>
      <c r="C1127" t="str">
        <f>IFERROR(VLOOKUP(Table1[[#This Row],[Ticker]],[1]!Table2[[Symbol]:[Industry]],2,FALSE),"-")</f>
        <v>-</v>
      </c>
      <c r="D1127" t="s">
        <v>133</v>
      </c>
      <c r="E1127">
        <v>2063.682572105</v>
      </c>
      <c r="F1127">
        <v>1600.15</v>
      </c>
      <c r="G1127">
        <v>-22.012121958846301</v>
      </c>
      <c r="H1127">
        <v>-6.0849286235642497</v>
      </c>
      <c r="I1127">
        <v>-11.695169935777701</v>
      </c>
      <c r="J1127">
        <v>-1.7530197265035601</v>
      </c>
      <c r="K1127">
        <v>1663.42677108206</v>
      </c>
      <c r="L1127">
        <v>1597.1741934347999</v>
      </c>
      <c r="M1127">
        <v>41.815152045747503</v>
      </c>
      <c r="N1127">
        <v>0.46715211200240703</v>
      </c>
      <c r="O1127">
        <v>31.175202324781999</v>
      </c>
      <c r="P1127">
        <v>28.608744574827199</v>
      </c>
      <c r="Q1127">
        <v>0.116978101677323</v>
      </c>
    </row>
    <row r="1128" spans="1:17" hidden="1" x14ac:dyDescent="0.3">
      <c r="A1128" t="s">
        <v>2411</v>
      </c>
      <c r="B1128" t="s">
        <v>2412</v>
      </c>
      <c r="C1128" t="str">
        <f>IFERROR(VLOOKUP(Table1[[#This Row],[Ticker]],[1]!Table2[[Symbol]:[Industry]],2,FALSE),"-")</f>
        <v>-</v>
      </c>
      <c r="D1128" t="s">
        <v>119</v>
      </c>
      <c r="E1128">
        <v>2056.6866130849999</v>
      </c>
      <c r="F1128">
        <v>1601.65</v>
      </c>
      <c r="G1128">
        <v>348.90340873191798</v>
      </c>
      <c r="H1128">
        <v>109.736716431445</v>
      </c>
      <c r="I1128">
        <v>345.61625143385902</v>
      </c>
      <c r="J1128">
        <v>22.6679411299219</v>
      </c>
      <c r="K1128">
        <v>845.32125831157998</v>
      </c>
      <c r="L1128">
        <v>502.65945344793698</v>
      </c>
      <c r="M1128">
        <v>99.148985505441502</v>
      </c>
      <c r="N1128">
        <v>1.8617943802939401</v>
      </c>
      <c r="O1128">
        <v>0</v>
      </c>
      <c r="P1128">
        <v>651.948356807511</v>
      </c>
      <c r="Q1128">
        <v>0.23402636080349901</v>
      </c>
    </row>
    <row r="1129" spans="1:17" hidden="1" x14ac:dyDescent="0.3">
      <c r="A1129" t="s">
        <v>2413</v>
      </c>
      <c r="B1129" t="s">
        <v>2414</v>
      </c>
      <c r="C1129" t="str">
        <f>IFERROR(VLOOKUP(Table1[[#This Row],[Ticker]],[1]!Table2[[Symbol]:[Industry]],2,FALSE),"-")</f>
        <v>-</v>
      </c>
      <c r="D1129" t="s">
        <v>204</v>
      </c>
      <c r="E1129">
        <v>2052.4878800799902</v>
      </c>
      <c r="F1129">
        <v>652.1</v>
      </c>
      <c r="G1129">
        <v>-4.7402809257243401</v>
      </c>
      <c r="H1129">
        <v>30.355700932891001</v>
      </c>
      <c r="I1129">
        <v>13.645138020863801</v>
      </c>
      <c r="J1129">
        <v>10.525115864271401</v>
      </c>
      <c r="K1129">
        <v>535.88165783925899</v>
      </c>
      <c r="L1129">
        <v>510.57752282800601</v>
      </c>
      <c r="M1129">
        <v>72.979795754471695</v>
      </c>
      <c r="N1129">
        <v>3.5503673469097499</v>
      </c>
      <c r="O1129">
        <v>6.1953688084649601</v>
      </c>
      <c r="P1129">
        <v>62.2139303482587</v>
      </c>
      <c r="Q1129">
        <v>2.1758930119174E-2</v>
      </c>
    </row>
    <row r="1130" spans="1:17" hidden="1" x14ac:dyDescent="0.3">
      <c r="A1130" t="s">
        <v>2415</v>
      </c>
      <c r="B1130" t="s">
        <v>2416</v>
      </c>
      <c r="C1130" t="str">
        <f>IFERROR(VLOOKUP(Table1[[#This Row],[Ticker]],[1]!Table2[[Symbol]:[Industry]],2,FALSE),"-")</f>
        <v>-</v>
      </c>
      <c r="D1130" t="s">
        <v>127</v>
      </c>
      <c r="E1130">
        <v>2051.8361396680002</v>
      </c>
      <c r="F1130">
        <v>130.76</v>
      </c>
      <c r="G1130">
        <v>-28.039856768103999</v>
      </c>
      <c r="H1130">
        <v>3.1400636549533698</v>
      </c>
      <c r="I1130">
        <v>-37.083224029542301</v>
      </c>
      <c r="J1130">
        <v>-4.8148257495456503</v>
      </c>
      <c r="K1130">
        <v>131.906042986784</v>
      </c>
      <c r="L1130">
        <v>143.48722304591001</v>
      </c>
      <c r="M1130">
        <v>48.360026241718899</v>
      </c>
      <c r="N1130">
        <v>1.6374423522782799</v>
      </c>
      <c r="O1130">
        <v>48.363413888039098</v>
      </c>
      <c r="P1130">
        <v>8.9666666666666508</v>
      </c>
    </row>
    <row r="1131" spans="1:17" hidden="1" x14ac:dyDescent="0.3">
      <c r="A1131" t="s">
        <v>2417</v>
      </c>
      <c r="B1131" t="s">
        <v>2418</v>
      </c>
      <c r="C1131" t="str">
        <f>IFERROR(VLOOKUP(Table1[[#This Row],[Ticker]],[1]!Table2[[Symbol]:[Industry]],2,FALSE),"-")</f>
        <v>-</v>
      </c>
      <c r="D1131" t="s">
        <v>393</v>
      </c>
      <c r="E1131">
        <v>2050.9743603060001</v>
      </c>
      <c r="F1131">
        <v>136.26</v>
      </c>
      <c r="G1131">
        <v>95.125909788039294</v>
      </c>
      <c r="H1131">
        <v>20.707193568901101</v>
      </c>
      <c r="I1131">
        <v>5.5475826802650499</v>
      </c>
      <c r="J1131">
        <v>2.7106722464851898</v>
      </c>
      <c r="K1131">
        <v>123.810155029022</v>
      </c>
      <c r="L1131">
        <v>102.78863008817299</v>
      </c>
      <c r="M1131">
        <v>47.981766296070298</v>
      </c>
      <c r="N1131">
        <v>0.71876809369905503</v>
      </c>
      <c r="O1131">
        <v>15.2135623073536</v>
      </c>
      <c r="P1131">
        <v>144.85175202156299</v>
      </c>
      <c r="Q1131">
        <v>0.10003019912571</v>
      </c>
    </row>
    <row r="1132" spans="1:17" hidden="1" x14ac:dyDescent="0.3">
      <c r="A1132" t="s">
        <v>2419</v>
      </c>
      <c r="B1132" t="s">
        <v>2420</v>
      </c>
      <c r="C1132" t="str">
        <f>IFERROR(VLOOKUP(Table1[[#This Row],[Ticker]],[1]!Table2[[Symbol]:[Industry]],2,FALSE),"-")</f>
        <v>-</v>
      </c>
      <c r="D1132" t="s">
        <v>270</v>
      </c>
      <c r="E1132">
        <v>2050.865104</v>
      </c>
      <c r="F1132">
        <v>1505.2</v>
      </c>
      <c r="G1132">
        <v>-25.176160693133902</v>
      </c>
      <c r="H1132">
        <v>5.5406785351308896</v>
      </c>
      <c r="I1132">
        <v>5.3007755735224702</v>
      </c>
      <c r="J1132">
        <v>-4.0479956263045898</v>
      </c>
      <c r="K1132">
        <v>1457.5897570084201</v>
      </c>
      <c r="L1132">
        <v>1330.72339971422</v>
      </c>
      <c r="M1132">
        <v>45.168182721354498</v>
      </c>
      <c r="N1132">
        <v>0.65117239619440404</v>
      </c>
      <c r="O1132">
        <v>14.4200106298166</v>
      </c>
      <c r="P1132">
        <v>46.398871759957203</v>
      </c>
      <c r="Q1132">
        <v>3.2091867479107999E-2</v>
      </c>
    </row>
    <row r="1133" spans="1:17" hidden="1" x14ac:dyDescent="0.3">
      <c r="A1133" t="s">
        <v>2421</v>
      </c>
      <c r="B1133" t="s">
        <v>2422</v>
      </c>
      <c r="C1133" t="str">
        <f>IFERROR(VLOOKUP(Table1[[#This Row],[Ticker]],[1]!Table2[[Symbol]:[Industry]],2,FALSE),"-")</f>
        <v>-</v>
      </c>
      <c r="D1133" t="s">
        <v>18</v>
      </c>
      <c r="E1133">
        <v>2042.5431851400001</v>
      </c>
      <c r="F1133">
        <v>208.7</v>
      </c>
      <c r="G1133">
        <v>-54.874325103998402</v>
      </c>
      <c r="H1133">
        <v>-3.0147790111356101</v>
      </c>
      <c r="I1133">
        <v>-25.645469698610199</v>
      </c>
      <c r="J1133">
        <v>2.0873286863389202</v>
      </c>
      <c r="K1133">
        <v>211.38537842463199</v>
      </c>
      <c r="M1133">
        <v>48.6985359672763</v>
      </c>
      <c r="N1133">
        <v>1.2990550114194299</v>
      </c>
      <c r="O1133">
        <v>64.853857211308096</v>
      </c>
      <c r="P1133">
        <v>14.387503425596</v>
      </c>
    </row>
    <row r="1134" spans="1:17" hidden="1" x14ac:dyDescent="0.3">
      <c r="A1134" t="s">
        <v>2423</v>
      </c>
      <c r="B1134" t="s">
        <v>2424</v>
      </c>
      <c r="C1134" t="str">
        <f>IFERROR(VLOOKUP(Table1[[#This Row],[Ticker]],[1]!Table2[[Symbol]:[Industry]],2,FALSE),"-")</f>
        <v>-</v>
      </c>
      <c r="D1134" t="s">
        <v>270</v>
      </c>
      <c r="E1134">
        <v>2039.04</v>
      </c>
      <c r="F1134">
        <v>637.20000000000005</v>
      </c>
      <c r="G1134">
        <v>62.306954533876301</v>
      </c>
      <c r="H1134">
        <v>8.6354526025257492</v>
      </c>
      <c r="I1134">
        <v>35.326022506098198</v>
      </c>
      <c r="J1134">
        <v>6.8958011132044197</v>
      </c>
      <c r="K1134">
        <v>579.556315964021</v>
      </c>
      <c r="L1134">
        <v>476.02592683235298</v>
      </c>
      <c r="M1134">
        <v>61.2469394874622</v>
      </c>
      <c r="N1134">
        <v>0.939792558735148</v>
      </c>
      <c r="O1134">
        <v>2.9504080351537798</v>
      </c>
      <c r="P1134">
        <v>122.875131164742</v>
      </c>
      <c r="Q1134">
        <v>0.15652805574230499</v>
      </c>
    </row>
    <row r="1135" spans="1:17" hidden="1" x14ac:dyDescent="0.3">
      <c r="A1135" t="s">
        <v>2425</v>
      </c>
      <c r="B1135" t="s">
        <v>2426</v>
      </c>
      <c r="C1135" t="str">
        <f>IFERROR(VLOOKUP(Table1[[#This Row],[Ticker]],[1]!Table2[[Symbol]:[Industry]],2,FALSE),"-")</f>
        <v>-</v>
      </c>
      <c r="D1135" t="s">
        <v>141</v>
      </c>
      <c r="E1135">
        <v>2032.9609261200001</v>
      </c>
      <c r="F1135">
        <v>117.23</v>
      </c>
      <c r="G1135">
        <v>345.930260180711</v>
      </c>
      <c r="H1135">
        <v>-10.895429860553399</v>
      </c>
      <c r="I1135">
        <v>39.2412084398456</v>
      </c>
      <c r="J1135">
        <v>-2.6791882719143101</v>
      </c>
      <c r="K1135">
        <v>119.13612108808201</v>
      </c>
      <c r="L1135">
        <v>91.715747231465201</v>
      </c>
      <c r="M1135">
        <v>44.754523486841897</v>
      </c>
      <c r="N1135">
        <v>0.82167472941756503</v>
      </c>
      <c r="O1135">
        <v>17.444340185959199</v>
      </c>
      <c r="P1135">
        <v>378.48979591836701</v>
      </c>
    </row>
    <row r="1136" spans="1:17" hidden="1" x14ac:dyDescent="0.3">
      <c r="A1136" t="s">
        <v>2427</v>
      </c>
      <c r="B1136" t="s">
        <v>2428</v>
      </c>
      <c r="C1136" t="str">
        <f>IFERROR(VLOOKUP(Table1[[#This Row],[Ticker]],[1]!Table2[[Symbol]:[Industry]],2,FALSE),"-")</f>
        <v>-</v>
      </c>
      <c r="D1136" t="s">
        <v>347</v>
      </c>
      <c r="E1136">
        <v>2029.953184</v>
      </c>
      <c r="F1136">
        <v>1514.8</v>
      </c>
      <c r="G1136">
        <v>433.96642166662502</v>
      </c>
      <c r="H1136">
        <v>34.489337724537599</v>
      </c>
      <c r="I1136">
        <v>359.51901419558902</v>
      </c>
      <c r="J1136">
        <v>17.494691861498399</v>
      </c>
      <c r="K1136">
        <v>1158.6336973464099</v>
      </c>
      <c r="L1136">
        <v>777.10715402410801</v>
      </c>
      <c r="M1136">
        <v>91.119137526075704</v>
      </c>
      <c r="N1136">
        <v>3.3976539463662601</v>
      </c>
      <c r="O1136">
        <v>2.0398732505941299</v>
      </c>
      <c r="P1136">
        <v>588.07631160572305</v>
      </c>
      <c r="Q1136">
        <v>0.23632888940263899</v>
      </c>
    </row>
    <row r="1137" spans="1:17" hidden="1" x14ac:dyDescent="0.3">
      <c r="A1137" t="s">
        <v>2429</v>
      </c>
      <c r="B1137" t="s">
        <v>2430</v>
      </c>
      <c r="C1137" t="str">
        <f>IFERROR(VLOOKUP(Table1[[#This Row],[Ticker]],[1]!Table2[[Symbol]:[Industry]],2,FALSE),"-")</f>
        <v>-</v>
      </c>
      <c r="D1137" t="s">
        <v>24</v>
      </c>
      <c r="E1137">
        <v>2026.4571370250001</v>
      </c>
      <c r="F1137">
        <v>190.73</v>
      </c>
      <c r="G1137">
        <v>-19.310536194687099</v>
      </c>
      <c r="H1137">
        <v>0.46900138786845502</v>
      </c>
      <c r="I1137">
        <v>-1.6506243116349599</v>
      </c>
      <c r="J1137">
        <v>-1.88327825743831</v>
      </c>
      <c r="K1137">
        <v>190.07018293696899</v>
      </c>
      <c r="L1137">
        <v>179.92493677672701</v>
      </c>
      <c r="M1137">
        <v>52.132546947110399</v>
      </c>
      <c r="N1137">
        <v>2.1341866519630499</v>
      </c>
      <c r="O1137">
        <v>14.140407906464601</v>
      </c>
      <c r="P1137">
        <v>34.033731553056903</v>
      </c>
      <c r="Q1137">
        <v>6.0392307028869999E-3</v>
      </c>
    </row>
    <row r="1138" spans="1:17" hidden="1" x14ac:dyDescent="0.3">
      <c r="A1138" t="s">
        <v>2431</v>
      </c>
      <c r="B1138" t="s">
        <v>2432</v>
      </c>
      <c r="C1138" t="str">
        <f>IFERROR(VLOOKUP(Table1[[#This Row],[Ticker]],[1]!Table2[[Symbol]:[Industry]],2,FALSE),"-")</f>
        <v>-</v>
      </c>
      <c r="D1138" t="s">
        <v>347</v>
      </c>
      <c r="E1138">
        <v>2025.08127393</v>
      </c>
      <c r="F1138">
        <v>612.70000000000005</v>
      </c>
      <c r="G1138">
        <v>-5.3199881127206803</v>
      </c>
      <c r="H1138">
        <v>-4.6249110376585296</v>
      </c>
      <c r="I1138">
        <v>20.052149960183499</v>
      </c>
      <c r="J1138">
        <v>4.6088268621180504</v>
      </c>
      <c r="K1138">
        <v>578.36523738664403</v>
      </c>
      <c r="L1138">
        <v>517.64709750913403</v>
      </c>
      <c r="M1138">
        <v>56.449030491836197</v>
      </c>
      <c r="N1138">
        <v>0.44771101502582</v>
      </c>
      <c r="O1138">
        <v>7.1160437408193102</v>
      </c>
      <c r="P1138">
        <v>49.621489621489602</v>
      </c>
      <c r="Q1138">
        <v>-4.9764225979480999E-2</v>
      </c>
    </row>
    <row r="1139" spans="1:17" hidden="1" x14ac:dyDescent="0.3">
      <c r="A1139" t="s">
        <v>2433</v>
      </c>
      <c r="B1139" t="s">
        <v>2434</v>
      </c>
      <c r="C1139" t="str">
        <f>IFERROR(VLOOKUP(Table1[[#This Row],[Ticker]],[1]!Table2[[Symbol]:[Industry]],2,FALSE),"-")</f>
        <v>-</v>
      </c>
      <c r="D1139" t="s">
        <v>1566</v>
      </c>
      <c r="E1139">
        <v>2020.0492984319999</v>
      </c>
      <c r="F1139">
        <v>92.81</v>
      </c>
      <c r="G1139">
        <v>-33.438812795212399</v>
      </c>
      <c r="H1139">
        <v>1.6026565023036701</v>
      </c>
      <c r="I1139">
        <v>-19.3349218956238</v>
      </c>
      <c r="J1139">
        <v>-6.3565613524217497</v>
      </c>
      <c r="K1139">
        <v>95.767755766627701</v>
      </c>
      <c r="L1139">
        <v>96.784279195558099</v>
      </c>
      <c r="M1139">
        <v>33.065426034606901</v>
      </c>
      <c r="N1139">
        <v>1.64511474177423</v>
      </c>
      <c r="O1139">
        <v>39.5323779765111</v>
      </c>
      <c r="P1139">
        <v>11.819277108433701</v>
      </c>
      <c r="Q1139">
        <v>2.6395491095843999E-2</v>
      </c>
    </row>
    <row r="1140" spans="1:17" hidden="1" x14ac:dyDescent="0.3">
      <c r="A1140" t="s">
        <v>2435</v>
      </c>
      <c r="B1140" t="s">
        <v>2436</v>
      </c>
      <c r="C1140" t="str">
        <f>IFERROR(VLOOKUP(Table1[[#This Row],[Ticker]],[1]!Table2[[Symbol]:[Industry]],2,FALSE),"-")</f>
        <v>-</v>
      </c>
      <c r="D1140" t="s">
        <v>304</v>
      </c>
      <c r="E1140">
        <v>2015.1605104549999</v>
      </c>
      <c r="F1140">
        <v>1298.45</v>
      </c>
      <c r="G1140">
        <v>-48.209521719514001</v>
      </c>
      <c r="H1140">
        <v>0.67656263724921994</v>
      </c>
      <c r="I1140">
        <v>-21.012620842306099</v>
      </c>
      <c r="J1140">
        <v>-2.57055043273711</v>
      </c>
      <c r="K1140">
        <v>1282.8334119875001</v>
      </c>
      <c r="L1140">
        <v>1313.1060969866601</v>
      </c>
      <c r="M1140">
        <v>52.124862334739703</v>
      </c>
      <c r="N1140">
        <v>1.7830343208991899</v>
      </c>
      <c r="O1140">
        <v>34.391004659401503</v>
      </c>
      <c r="P1140">
        <v>13.312679989527799</v>
      </c>
      <c r="Q1140">
        <v>5.0928835431110001E-3</v>
      </c>
    </row>
    <row r="1141" spans="1:17" hidden="1" x14ac:dyDescent="0.3">
      <c r="A1141" t="s">
        <v>2437</v>
      </c>
      <c r="B1141" t="s">
        <v>2438</v>
      </c>
      <c r="C1141" t="str">
        <f>IFERROR(VLOOKUP(Table1[[#This Row],[Ticker]],[1]!Table2[[Symbol]:[Industry]],2,FALSE),"-")</f>
        <v>-</v>
      </c>
      <c r="D1141" t="s">
        <v>426</v>
      </c>
      <c r="E1141">
        <v>2011.86743073499</v>
      </c>
      <c r="F1141">
        <v>649.85</v>
      </c>
      <c r="G1141">
        <v>-11.443386289064801</v>
      </c>
      <c r="H1141">
        <v>14.0907059202176</v>
      </c>
      <c r="I1141">
        <v>-0.35295317287742201</v>
      </c>
      <c r="J1141">
        <v>-2.0047780913657101</v>
      </c>
      <c r="K1141">
        <v>631.63157483893497</v>
      </c>
      <c r="L1141">
        <v>587.878852632453</v>
      </c>
      <c r="M1141">
        <v>40.158255014479202</v>
      </c>
      <c r="N1141">
        <v>1.0994854170106001</v>
      </c>
      <c r="O1141">
        <v>14.9419096714626</v>
      </c>
      <c r="P1141">
        <v>47.676400409044398</v>
      </c>
      <c r="Q1141">
        <v>0.140236850068618</v>
      </c>
    </row>
    <row r="1142" spans="1:17" hidden="1" x14ac:dyDescent="0.3">
      <c r="A1142" t="s">
        <v>2439</v>
      </c>
      <c r="B1142" t="s">
        <v>2440</v>
      </c>
      <c r="C1142" t="str">
        <f>IFERROR(VLOOKUP(Table1[[#This Row],[Ticker]],[1]!Table2[[Symbol]:[Industry]],2,FALSE),"-")</f>
        <v>-</v>
      </c>
      <c r="D1142" t="s">
        <v>83</v>
      </c>
      <c r="E1142">
        <v>2006.9386581399999</v>
      </c>
      <c r="F1142">
        <v>231.19</v>
      </c>
      <c r="G1142">
        <v>1.59720723755212</v>
      </c>
      <c r="H1142">
        <v>-10.039592237850201</v>
      </c>
      <c r="I1142">
        <v>-16.805647055669901</v>
      </c>
      <c r="J1142">
        <v>-2.9832015114674801</v>
      </c>
      <c r="K1142">
        <v>242.727137408673</v>
      </c>
      <c r="L1142">
        <v>225.53824821022599</v>
      </c>
      <c r="M1142">
        <v>34.3784350504977</v>
      </c>
      <c r="N1142">
        <v>0.64008318095735595</v>
      </c>
      <c r="O1142">
        <v>18.7335092348285</v>
      </c>
      <c r="P1142">
        <v>36.234531526222703</v>
      </c>
      <c r="Q1142">
        <v>-8.4554191702609E-2</v>
      </c>
    </row>
    <row r="1143" spans="1:17" hidden="1" x14ac:dyDescent="0.3">
      <c r="A1143" t="s">
        <v>2441</v>
      </c>
      <c r="B1143" t="s">
        <v>2442</v>
      </c>
      <c r="C1143" t="str">
        <f>IFERROR(VLOOKUP(Table1[[#This Row],[Ticker]],[1]!Table2[[Symbol]:[Industry]],2,FALSE),"-")</f>
        <v>-</v>
      </c>
      <c r="D1143" t="s">
        <v>1517</v>
      </c>
      <c r="E1143">
        <v>2003.44277665</v>
      </c>
      <c r="F1143">
        <v>280.7</v>
      </c>
      <c r="G1143">
        <v>8.1318502394908805</v>
      </c>
      <c r="H1143">
        <v>0.39707101535024297</v>
      </c>
      <c r="I1143">
        <v>4.1244108499411398</v>
      </c>
      <c r="J1143">
        <v>-1.24668110853083</v>
      </c>
      <c r="K1143">
        <v>252.473056942483</v>
      </c>
      <c r="L1143">
        <v>226.66761634036601</v>
      </c>
      <c r="M1143">
        <v>43.224908871778602</v>
      </c>
      <c r="N1143">
        <v>0.64351611643933004</v>
      </c>
      <c r="O1143">
        <v>20.0213751335945</v>
      </c>
      <c r="P1143">
        <v>107.925925925925</v>
      </c>
      <c r="Q1143">
        <v>7.4811132560180002E-2</v>
      </c>
    </row>
    <row r="1144" spans="1:17" hidden="1" x14ac:dyDescent="0.3">
      <c r="A1144" t="s">
        <v>2443</v>
      </c>
      <c r="B1144" t="s">
        <v>2444</v>
      </c>
      <c r="C1144" t="str">
        <f>IFERROR(VLOOKUP(Table1[[#This Row],[Ticker]],[1]!Table2[[Symbol]:[Industry]],2,FALSE),"-")</f>
        <v>-</v>
      </c>
      <c r="D1144" t="s">
        <v>297</v>
      </c>
      <c r="E1144">
        <v>1998.7074282000001</v>
      </c>
      <c r="F1144">
        <v>60.9</v>
      </c>
      <c r="G1144">
        <v>49.907005397951103</v>
      </c>
      <c r="H1144">
        <v>2.3390976244969202</v>
      </c>
      <c r="I1144">
        <v>-33.740320197191203</v>
      </c>
      <c r="J1144">
        <v>-2.9216630499290202</v>
      </c>
      <c r="K1144">
        <v>63.283033468060999</v>
      </c>
      <c r="L1144">
        <v>59.966268985136303</v>
      </c>
      <c r="M1144">
        <v>36.595633522012797</v>
      </c>
      <c r="N1144">
        <v>1.45499822344367</v>
      </c>
      <c r="O1144">
        <v>57.471264367816097</v>
      </c>
      <c r="P1144">
        <v>83.240559650970297</v>
      </c>
      <c r="Q1144">
        <v>1.0887504374148999E-2</v>
      </c>
    </row>
    <row r="1145" spans="1:17" hidden="1" x14ac:dyDescent="0.3">
      <c r="A1145" t="s">
        <v>2445</v>
      </c>
      <c r="B1145" t="s">
        <v>2446</v>
      </c>
      <c r="C1145" t="str">
        <f>IFERROR(VLOOKUP(Table1[[#This Row],[Ticker]],[1]!Table2[[Symbol]:[Industry]],2,FALSE),"-")</f>
        <v>-</v>
      </c>
      <c r="D1145" t="s">
        <v>1631</v>
      </c>
      <c r="E1145">
        <v>1984.1380216</v>
      </c>
      <c r="F1145">
        <v>58.97</v>
      </c>
      <c r="G1145">
        <v>-7.5993806866728102</v>
      </c>
      <c r="H1145">
        <v>-5.4414118918440399</v>
      </c>
      <c r="I1145">
        <v>-0.93805455933320803</v>
      </c>
      <c r="J1145">
        <v>-0.708013289951682</v>
      </c>
      <c r="K1145">
        <v>60.386129527506597</v>
      </c>
      <c r="L1145">
        <v>57.4214138935329</v>
      </c>
      <c r="M1145">
        <v>58.880462682991599</v>
      </c>
      <c r="N1145">
        <v>2.0962245438195302</v>
      </c>
      <c r="O1145">
        <v>8.4449720196710203</v>
      </c>
      <c r="P1145">
        <v>22.4714434060228</v>
      </c>
      <c r="Q1145">
        <v>-2.8254867209200001E-2</v>
      </c>
    </row>
    <row r="1146" spans="1:17" hidden="1" x14ac:dyDescent="0.3">
      <c r="A1146" t="s">
        <v>2447</v>
      </c>
      <c r="B1146" t="s">
        <v>2448</v>
      </c>
      <c r="C1146" t="str">
        <f>IFERROR(VLOOKUP(Table1[[#This Row],[Ticker]],[1]!Table2[[Symbol]:[Industry]],2,FALSE),"-")</f>
        <v>-</v>
      </c>
      <c r="D1146" t="s">
        <v>204</v>
      </c>
      <c r="E1146">
        <v>1983.9603</v>
      </c>
      <c r="F1146">
        <v>812.1</v>
      </c>
      <c r="G1146">
        <v>-11.877410445303999</v>
      </c>
      <c r="H1146">
        <v>-10.4250764223339</v>
      </c>
      <c r="I1146">
        <v>17.602583642763001</v>
      </c>
      <c r="J1146">
        <v>0.69968671800828397</v>
      </c>
      <c r="K1146">
        <v>793.31356385522895</v>
      </c>
      <c r="L1146">
        <v>707.60312976150396</v>
      </c>
      <c r="M1146">
        <v>46.451782584735298</v>
      </c>
      <c r="N1146">
        <v>0.54681721189191801</v>
      </c>
      <c r="O1146">
        <v>12.6646964659524</v>
      </c>
      <c r="P1146">
        <v>48.193430656934297</v>
      </c>
      <c r="Q1146">
        <v>-2.4571859854461999E-2</v>
      </c>
    </row>
    <row r="1147" spans="1:17" hidden="1" x14ac:dyDescent="0.3">
      <c r="A1147" t="s">
        <v>2449</v>
      </c>
      <c r="B1147" t="s">
        <v>2450</v>
      </c>
      <c r="C1147" t="str">
        <f>IFERROR(VLOOKUP(Table1[[#This Row],[Ticker]],[1]!Table2[[Symbol]:[Industry]],2,FALSE),"-")</f>
        <v>-</v>
      </c>
      <c r="D1147" t="s">
        <v>136</v>
      </c>
      <c r="E1147">
        <v>1967.48010918</v>
      </c>
      <c r="F1147">
        <v>152.13999999999999</v>
      </c>
      <c r="G1147">
        <v>-30.923368313278999</v>
      </c>
      <c r="H1147">
        <v>-1.50212922413545</v>
      </c>
      <c r="I1147">
        <v>-11.112357799831701</v>
      </c>
      <c r="J1147">
        <v>4.3384452348804503</v>
      </c>
      <c r="K1147">
        <v>151.97220986974901</v>
      </c>
      <c r="L1147">
        <v>151.24895876846</v>
      </c>
      <c r="M1147">
        <v>41.651629918869403</v>
      </c>
      <c r="N1147">
        <v>0.90438149272609802</v>
      </c>
      <c r="O1147">
        <v>29.058761666885701</v>
      </c>
      <c r="P1147">
        <v>32.295652173912998</v>
      </c>
    </row>
    <row r="1148" spans="1:17" hidden="1" x14ac:dyDescent="0.3">
      <c r="A1148" t="s">
        <v>2451</v>
      </c>
      <c r="B1148" t="s">
        <v>2452</v>
      </c>
      <c r="C1148" t="str">
        <f>IFERROR(VLOOKUP(Table1[[#This Row],[Ticker]],[1]!Table2[[Symbol]:[Industry]],2,FALSE),"-")</f>
        <v>-</v>
      </c>
      <c r="D1148" t="s">
        <v>605</v>
      </c>
      <c r="E1148">
        <v>1966.15518948</v>
      </c>
      <c r="F1148">
        <v>394.6</v>
      </c>
      <c r="G1148">
        <v>-22.325000917483599</v>
      </c>
      <c r="H1148">
        <v>-5.1762264760691101</v>
      </c>
      <c r="I1148">
        <v>-35.733811278026401</v>
      </c>
      <c r="J1148">
        <v>-5.2022491305151002</v>
      </c>
      <c r="K1148">
        <v>407.635829759079</v>
      </c>
      <c r="L1148">
        <v>399.39280400791898</v>
      </c>
      <c r="M1148">
        <v>40.7741677874385</v>
      </c>
      <c r="N1148">
        <v>0.99870294748577404</v>
      </c>
      <c r="O1148">
        <v>59.642676127724201</v>
      </c>
      <c r="P1148">
        <v>44.1461187214611</v>
      </c>
      <c r="Q1148">
        <v>8.8723287975693996E-2</v>
      </c>
    </row>
    <row r="1149" spans="1:17" hidden="1" x14ac:dyDescent="0.3">
      <c r="A1149" t="s">
        <v>2453</v>
      </c>
      <c r="B1149" t="s">
        <v>2454</v>
      </c>
      <c r="C1149" t="str">
        <f>IFERROR(VLOOKUP(Table1[[#This Row],[Ticker]],[1]!Table2[[Symbol]:[Industry]],2,FALSE),"-")</f>
        <v>-</v>
      </c>
      <c r="D1149" t="s">
        <v>380</v>
      </c>
      <c r="E1149">
        <v>1965.1217564399999</v>
      </c>
      <c r="F1149">
        <v>224.26</v>
      </c>
      <c r="G1149">
        <v>-48.558556105058997</v>
      </c>
      <c r="H1149">
        <v>-2.2824141787858001</v>
      </c>
      <c r="I1149">
        <v>-25.1129726563011</v>
      </c>
      <c r="J1149">
        <v>-2.4876253708735998</v>
      </c>
      <c r="K1149">
        <v>229.92061560024499</v>
      </c>
      <c r="L1149">
        <v>249.33072368013401</v>
      </c>
      <c r="M1149">
        <v>43.656811949734198</v>
      </c>
      <c r="N1149">
        <v>1.44260075041808</v>
      </c>
      <c r="O1149">
        <v>55.333095514135302</v>
      </c>
      <c r="P1149">
        <v>6.7904761904761903</v>
      </c>
      <c r="Q1149">
        <v>0.158603308268251</v>
      </c>
    </row>
    <row r="1150" spans="1:17" hidden="1" x14ac:dyDescent="0.3">
      <c r="A1150" t="s">
        <v>2455</v>
      </c>
      <c r="B1150" t="s">
        <v>2456</v>
      </c>
      <c r="C1150" t="str">
        <f>IFERROR(VLOOKUP(Table1[[#This Row],[Ticker]],[1]!Table2[[Symbol]:[Industry]],2,FALSE),"-")</f>
        <v>-</v>
      </c>
      <c r="D1150" t="s">
        <v>230</v>
      </c>
      <c r="E1150">
        <v>1959.32</v>
      </c>
      <c r="F1150">
        <v>445.3</v>
      </c>
      <c r="G1150">
        <v>18.515072314072299</v>
      </c>
      <c r="H1150">
        <v>-0.20193011470605199</v>
      </c>
      <c r="I1150">
        <v>36.048303945868398</v>
      </c>
      <c r="J1150">
        <v>6.6310842028182204</v>
      </c>
      <c r="K1150">
        <v>406.43097230728898</v>
      </c>
      <c r="L1150">
        <v>339.95040625980198</v>
      </c>
      <c r="M1150">
        <v>65.441092232593505</v>
      </c>
      <c r="N1150">
        <v>1.16836173494713</v>
      </c>
      <c r="O1150">
        <v>4.4239838311250699</v>
      </c>
      <c r="P1150">
        <v>95.7792921521213</v>
      </c>
      <c r="Q1150">
        <v>0.174391560610268</v>
      </c>
    </row>
    <row r="1151" spans="1:17" hidden="1" x14ac:dyDescent="0.3">
      <c r="A1151" t="s">
        <v>2457</v>
      </c>
      <c r="B1151" t="s">
        <v>2458</v>
      </c>
      <c r="C1151" t="str">
        <f>IFERROR(VLOOKUP(Table1[[#This Row],[Ticker]],[1]!Table2[[Symbol]:[Industry]],2,FALSE),"-")</f>
        <v>-</v>
      </c>
      <c r="D1151" t="s">
        <v>920</v>
      </c>
      <c r="E1151">
        <v>1958.3321375999999</v>
      </c>
      <c r="F1151">
        <v>464</v>
      </c>
      <c r="G1151">
        <v>1570.5497853171501</v>
      </c>
      <c r="H1151">
        <v>19.625078293626299</v>
      </c>
      <c r="I1151">
        <v>674.84003373933604</v>
      </c>
      <c r="J1151">
        <v>12.7294476532103</v>
      </c>
      <c r="K1151">
        <v>351.91102277226798</v>
      </c>
      <c r="L1151">
        <v>197.31662531010301</v>
      </c>
      <c r="M1151">
        <v>73.862221042095101</v>
      </c>
      <c r="N1151">
        <v>2.0349470686559701</v>
      </c>
      <c r="O1151">
        <v>6.63793103448275</v>
      </c>
      <c r="P1151">
        <v>1845.49266247379</v>
      </c>
      <c r="Q1151">
        <v>0.21570894732913201</v>
      </c>
    </row>
    <row r="1152" spans="1:17" hidden="1" x14ac:dyDescent="0.3">
      <c r="A1152" t="s">
        <v>2459</v>
      </c>
      <c r="B1152" t="s">
        <v>2460</v>
      </c>
      <c r="C1152" t="str">
        <f>IFERROR(VLOOKUP(Table1[[#This Row],[Ticker]],[1]!Table2[[Symbol]:[Industry]],2,FALSE),"-")</f>
        <v>-</v>
      </c>
      <c r="D1152" t="s">
        <v>297</v>
      </c>
      <c r="E1152">
        <v>1957.9745800999999</v>
      </c>
      <c r="F1152">
        <v>1309</v>
      </c>
      <c r="G1152">
        <v>32.1153606730118</v>
      </c>
      <c r="H1152">
        <v>1.4149655922731099</v>
      </c>
      <c r="I1152">
        <v>9.4430872491766191</v>
      </c>
      <c r="J1152">
        <v>3.17250139524254</v>
      </c>
      <c r="K1152">
        <v>1134.7204764738101</v>
      </c>
      <c r="L1152">
        <v>984.26968592922799</v>
      </c>
      <c r="M1152">
        <v>71.630308708787396</v>
      </c>
      <c r="N1152">
        <v>0.98740096652057396</v>
      </c>
      <c r="O1152">
        <v>1.9862490450725601</v>
      </c>
      <c r="P1152">
        <v>71.099928109273904</v>
      </c>
      <c r="Q1152">
        <v>0.133011376706652</v>
      </c>
    </row>
    <row r="1153" spans="1:17" hidden="1" x14ac:dyDescent="0.3">
      <c r="A1153" t="s">
        <v>2461</v>
      </c>
      <c r="B1153" t="s">
        <v>2462</v>
      </c>
      <c r="C1153" t="str">
        <f>IFERROR(VLOOKUP(Table1[[#This Row],[Ticker]],[1]!Table2[[Symbol]:[Industry]],2,FALSE),"-")</f>
        <v>-</v>
      </c>
      <c r="D1153" t="s">
        <v>953</v>
      </c>
      <c r="E1153">
        <v>1957.704628</v>
      </c>
      <c r="F1153">
        <v>857.95</v>
      </c>
      <c r="G1153">
        <v>-13.3646118961884</v>
      </c>
      <c r="H1153">
        <v>-8.5503311238283199</v>
      </c>
      <c r="I1153">
        <v>-1.7819971707287501</v>
      </c>
      <c r="J1153">
        <v>-2.97836739905157</v>
      </c>
      <c r="K1153">
        <v>816.30208244276696</v>
      </c>
      <c r="L1153">
        <v>775.86878249727204</v>
      </c>
      <c r="M1153">
        <v>55.2306533404711</v>
      </c>
      <c r="N1153">
        <v>0.78273871198850198</v>
      </c>
      <c r="O1153">
        <v>11.544961827612299</v>
      </c>
      <c r="P1153">
        <v>33.522683059683999</v>
      </c>
      <c r="Q1153">
        <v>5.4720025867692999E-2</v>
      </c>
    </row>
    <row r="1154" spans="1:17" hidden="1" x14ac:dyDescent="0.3">
      <c r="A1154" t="s">
        <v>2463</v>
      </c>
      <c r="B1154" t="s">
        <v>2464</v>
      </c>
      <c r="C1154" t="str">
        <f>IFERROR(VLOOKUP(Table1[[#This Row],[Ticker]],[1]!Table2[[Symbol]:[Industry]],2,FALSE),"-")</f>
        <v>-</v>
      </c>
      <c r="D1154" t="s">
        <v>153</v>
      </c>
      <c r="E1154">
        <v>1954.0269000000001</v>
      </c>
      <c r="F1154">
        <v>1839.95</v>
      </c>
      <c r="G1154">
        <v>276.13230785344598</v>
      </c>
      <c r="H1154">
        <v>13.2822377705715</v>
      </c>
      <c r="I1154">
        <v>72.182890377270397</v>
      </c>
      <c r="J1154">
        <v>-10.5764141811507</v>
      </c>
      <c r="K1154">
        <v>1850.6230710770601</v>
      </c>
      <c r="L1154">
        <v>1301.2386182729199</v>
      </c>
      <c r="M1154">
        <v>34.663932853692302</v>
      </c>
      <c r="N1154">
        <v>1.00962002220304</v>
      </c>
      <c r="O1154">
        <v>27.487159977173199</v>
      </c>
      <c r="P1154">
        <v>380.40469973890299</v>
      </c>
      <c r="Q1154">
        <v>0.16503217732417999</v>
      </c>
    </row>
    <row r="1155" spans="1:17" hidden="1" x14ac:dyDescent="0.3">
      <c r="A1155" t="s">
        <v>2465</v>
      </c>
      <c r="B1155" t="s">
        <v>2466</v>
      </c>
      <c r="C1155" t="str">
        <f>IFERROR(VLOOKUP(Table1[[#This Row],[Ticker]],[1]!Table2[[Symbol]:[Industry]],2,FALSE),"-")</f>
        <v>-</v>
      </c>
      <c r="D1155" t="s">
        <v>735</v>
      </c>
      <c r="E1155">
        <v>1949.3190807599999</v>
      </c>
      <c r="F1155">
        <v>754.8</v>
      </c>
      <c r="G1155">
        <v>24.11466630608</v>
      </c>
      <c r="H1155">
        <v>-10.6289250130536</v>
      </c>
      <c r="I1155">
        <v>-29.689861431941299</v>
      </c>
      <c r="J1155">
        <v>-5.6041947251416104</v>
      </c>
      <c r="K1155">
        <v>812.91415269809704</v>
      </c>
      <c r="L1155">
        <v>795.93494499609506</v>
      </c>
      <c r="M1155">
        <v>44.415715674654301</v>
      </c>
      <c r="N1155">
        <v>0.72781606147350397</v>
      </c>
      <c r="O1155">
        <v>72.2310545839957</v>
      </c>
      <c r="P1155">
        <v>60.766773162939202</v>
      </c>
      <c r="Q1155">
        <v>0.17602841946476999</v>
      </c>
    </row>
    <row r="1156" spans="1:17" hidden="1" x14ac:dyDescent="0.3">
      <c r="A1156" t="s">
        <v>2467</v>
      </c>
      <c r="B1156" t="s">
        <v>2468</v>
      </c>
      <c r="C1156" t="str">
        <f>IFERROR(VLOOKUP(Table1[[#This Row],[Ticker]],[1]!Table2[[Symbol]:[Industry]],2,FALSE),"-")</f>
        <v>-</v>
      </c>
      <c r="D1156" t="s">
        <v>60</v>
      </c>
      <c r="E1156">
        <v>1942.7103317999999</v>
      </c>
      <c r="F1156">
        <v>19.95</v>
      </c>
      <c r="G1156">
        <v>15.3926342140557</v>
      </c>
      <c r="H1156">
        <v>10.5316182509375</v>
      </c>
      <c r="I1156">
        <v>-26.0608730743457</v>
      </c>
      <c r="J1156">
        <v>-3.8389499863618899</v>
      </c>
      <c r="K1156">
        <v>19.65262786029</v>
      </c>
      <c r="L1156">
        <v>18.339264534973701</v>
      </c>
      <c r="M1156">
        <v>40.2510836419697</v>
      </c>
      <c r="N1156">
        <v>1.26233971629949</v>
      </c>
      <c r="O1156">
        <v>40.601503759398497</v>
      </c>
      <c r="P1156">
        <v>47.232472324723197</v>
      </c>
      <c r="Q1156">
        <v>2.8786475446178E-2</v>
      </c>
    </row>
    <row r="1157" spans="1:17" hidden="1" x14ac:dyDescent="0.3">
      <c r="A1157" t="s">
        <v>2469</v>
      </c>
      <c r="B1157" t="s">
        <v>2470</v>
      </c>
      <c r="C1157" t="str">
        <f>IFERROR(VLOOKUP(Table1[[#This Row],[Ticker]],[1]!Table2[[Symbol]:[Industry]],2,FALSE),"-")</f>
        <v>-</v>
      </c>
      <c r="D1157" t="s">
        <v>964</v>
      </c>
      <c r="E1157">
        <v>1922.5876275000001</v>
      </c>
      <c r="F1157">
        <v>541.5</v>
      </c>
      <c r="G1157">
        <v>39.502026860991798</v>
      </c>
      <c r="H1157">
        <v>1.75834763784921</v>
      </c>
      <c r="I1157">
        <v>70.363871678223006</v>
      </c>
      <c r="J1157">
        <v>-8.0656722961085396</v>
      </c>
      <c r="K1157">
        <v>528.17397113487903</v>
      </c>
      <c r="L1157">
        <v>400.24167134220198</v>
      </c>
      <c r="M1157">
        <v>30.905630616073701</v>
      </c>
      <c r="N1157">
        <v>0.17711696811167699</v>
      </c>
      <c r="O1157">
        <v>26.306555863342499</v>
      </c>
      <c r="P1157">
        <v>112.269698157585</v>
      </c>
      <c r="Q1157">
        <v>0.140099076936441</v>
      </c>
    </row>
    <row r="1158" spans="1:17" hidden="1" x14ac:dyDescent="0.3">
      <c r="A1158" t="s">
        <v>2471</v>
      </c>
      <c r="B1158" t="s">
        <v>2472</v>
      </c>
      <c r="C1158" t="str">
        <f>IFERROR(VLOOKUP(Table1[[#This Row],[Ticker]],[1]!Table2[[Symbol]:[Industry]],2,FALSE),"-")</f>
        <v>-</v>
      </c>
      <c r="D1158" t="s">
        <v>21</v>
      </c>
      <c r="E1158">
        <v>1914.7095648899999</v>
      </c>
      <c r="F1158">
        <v>210.74</v>
      </c>
      <c r="G1158">
        <v>-66.538620323756106</v>
      </c>
      <c r="H1158">
        <v>-11.9430850003665</v>
      </c>
      <c r="I1158">
        <v>-50.667963572104398</v>
      </c>
      <c r="J1158">
        <v>-3.0460855661882702</v>
      </c>
      <c r="K1158">
        <v>242.65312497459399</v>
      </c>
      <c r="M1158">
        <v>26.970711129812202</v>
      </c>
      <c r="N1158">
        <v>1.43012371595085</v>
      </c>
      <c r="O1158">
        <v>101.05343076777</v>
      </c>
      <c r="P1158">
        <v>1.2686208553580101</v>
      </c>
    </row>
    <row r="1159" spans="1:17" hidden="1" x14ac:dyDescent="0.3">
      <c r="A1159" t="s">
        <v>2473</v>
      </c>
      <c r="B1159" t="s">
        <v>2474</v>
      </c>
      <c r="C1159" t="str">
        <f>IFERROR(VLOOKUP(Table1[[#This Row],[Ticker]],[1]!Table2[[Symbol]:[Industry]],2,FALSE),"-")</f>
        <v>-</v>
      </c>
      <c r="D1159" t="s">
        <v>533</v>
      </c>
      <c r="E1159">
        <v>1913.2840305</v>
      </c>
      <c r="F1159">
        <v>621.29999999999995</v>
      </c>
      <c r="G1159">
        <v>15.124636859550099</v>
      </c>
      <c r="H1159">
        <v>2.5404680839710698</v>
      </c>
      <c r="I1159">
        <v>13.281230051395401</v>
      </c>
      <c r="J1159">
        <v>4.3399009632044896</v>
      </c>
      <c r="K1159">
        <v>588.367383831251</v>
      </c>
      <c r="L1159">
        <v>527.41391901705401</v>
      </c>
      <c r="M1159">
        <v>52.955018412511002</v>
      </c>
      <c r="N1159">
        <v>0.79880986093767004</v>
      </c>
      <c r="O1159">
        <v>7.0336391437308903</v>
      </c>
      <c r="P1159">
        <v>54.360248447204903</v>
      </c>
      <c r="Q1159">
        <v>-2.0276217528474999E-2</v>
      </c>
    </row>
    <row r="1160" spans="1:17" hidden="1" x14ac:dyDescent="0.3">
      <c r="A1160" t="s">
        <v>2475</v>
      </c>
      <c r="B1160" t="s">
        <v>2476</v>
      </c>
      <c r="C1160" t="str">
        <f>IFERROR(VLOOKUP(Table1[[#This Row],[Ticker]],[1]!Table2[[Symbol]:[Industry]],2,FALSE),"-")</f>
        <v>-</v>
      </c>
      <c r="D1160" t="s">
        <v>1631</v>
      </c>
      <c r="E1160">
        <v>1906.0882018</v>
      </c>
      <c r="F1160">
        <v>60.31</v>
      </c>
      <c r="G1160">
        <v>-7.9136163754317899</v>
      </c>
      <c r="H1160">
        <v>-5.8611529329644299</v>
      </c>
      <c r="I1160">
        <v>-1.2270751917435101</v>
      </c>
      <c r="J1160">
        <v>-1.70261662113441</v>
      </c>
      <c r="K1160">
        <v>62.0394976095074</v>
      </c>
      <c r="L1160">
        <v>58.906651073999598</v>
      </c>
      <c r="M1160">
        <v>59.453032016997597</v>
      </c>
      <c r="N1160">
        <v>2.7767025521831701</v>
      </c>
      <c r="O1160">
        <v>9.2853589786104909</v>
      </c>
      <c r="P1160">
        <v>21.838383838383798</v>
      </c>
      <c r="Q1160">
        <v>-2.8326200589973E-2</v>
      </c>
    </row>
    <row r="1161" spans="1:17" hidden="1" x14ac:dyDescent="0.3">
      <c r="A1161" t="s">
        <v>2477</v>
      </c>
      <c r="B1161" t="s">
        <v>2478</v>
      </c>
      <c r="C1161" t="str">
        <f>IFERROR(VLOOKUP(Table1[[#This Row],[Ticker]],[1]!Table2[[Symbol]:[Industry]],2,FALSE),"-")</f>
        <v>-</v>
      </c>
      <c r="D1161" t="s">
        <v>396</v>
      </c>
      <c r="E1161">
        <v>1905.1995237000001</v>
      </c>
      <c r="F1161">
        <v>14289</v>
      </c>
      <c r="G1161">
        <v>284.13928756070902</v>
      </c>
      <c r="H1161">
        <v>1.9407221031931701</v>
      </c>
      <c r="I1161">
        <v>168.27618784068801</v>
      </c>
      <c r="J1161">
        <v>-1.45968205292264</v>
      </c>
      <c r="K1161">
        <v>12943.999367435999</v>
      </c>
      <c r="L1161">
        <v>8498.08815135021</v>
      </c>
      <c r="M1161">
        <v>38.316459313330697</v>
      </c>
      <c r="N1161">
        <v>0.44986109022480902</v>
      </c>
      <c r="O1161">
        <v>17.181048358877401</v>
      </c>
      <c r="P1161">
        <v>314.17391304347802</v>
      </c>
      <c r="Q1161">
        <v>0.242518222598022</v>
      </c>
    </row>
    <row r="1162" spans="1:17" hidden="1" x14ac:dyDescent="0.3">
      <c r="A1162" t="s">
        <v>2479</v>
      </c>
      <c r="B1162" t="s">
        <v>2480</v>
      </c>
      <c r="C1162" t="str">
        <f>IFERROR(VLOOKUP(Table1[[#This Row],[Ticker]],[1]!Table2[[Symbol]:[Industry]],2,FALSE),"-")</f>
        <v>-</v>
      </c>
      <c r="D1162" t="s">
        <v>196</v>
      </c>
      <c r="E1162">
        <v>1905.1298237999999</v>
      </c>
      <c r="F1162">
        <v>3129</v>
      </c>
      <c r="G1162">
        <v>117.21491243331</v>
      </c>
      <c r="H1162">
        <v>39.631825654977597</v>
      </c>
      <c r="I1162">
        <v>71.824115960866493</v>
      </c>
      <c r="J1162">
        <v>4.6239825808994102</v>
      </c>
      <c r="K1162">
        <v>2473.9164365606998</v>
      </c>
      <c r="L1162">
        <v>1973.73603961449</v>
      </c>
      <c r="M1162">
        <v>66.349708131066194</v>
      </c>
      <c r="N1162">
        <v>3.8184028748819001</v>
      </c>
      <c r="O1162">
        <v>10.2269095557686</v>
      </c>
      <c r="P1162">
        <v>150.32</v>
      </c>
      <c r="Q1162">
        <v>0.15747542993372701</v>
      </c>
    </row>
    <row r="1163" spans="1:17" hidden="1" x14ac:dyDescent="0.3">
      <c r="A1163" t="s">
        <v>2481</v>
      </c>
      <c r="B1163" t="s">
        <v>2482</v>
      </c>
      <c r="C1163" t="str">
        <f>IFERROR(VLOOKUP(Table1[[#This Row],[Ticker]],[1]!Table2[[Symbol]:[Industry]],2,FALSE),"-")</f>
        <v>-</v>
      </c>
      <c r="D1163" t="s">
        <v>1631</v>
      </c>
      <c r="E1163">
        <v>1905.052968</v>
      </c>
      <c r="F1163">
        <v>60.58</v>
      </c>
      <c r="G1163">
        <v>-7.3708905633445099</v>
      </c>
      <c r="H1163">
        <v>-5.8286966560182396</v>
      </c>
      <c r="I1163">
        <v>-1.2391289239180301</v>
      </c>
      <c r="J1163">
        <v>-1.54351380814933</v>
      </c>
      <c r="K1163">
        <v>61.916918781176101</v>
      </c>
      <c r="L1163">
        <v>58.860847301293198</v>
      </c>
      <c r="M1163">
        <v>55.931821315525497</v>
      </c>
      <c r="N1163">
        <v>2.6521150104304301</v>
      </c>
      <c r="O1163">
        <v>10.019808517662501</v>
      </c>
      <c r="P1163">
        <v>23.105059947165199</v>
      </c>
      <c r="Q1163">
        <v>-2.9924776916618E-2</v>
      </c>
    </row>
    <row r="1164" spans="1:17" hidden="1" x14ac:dyDescent="0.3">
      <c r="A1164" t="s">
        <v>2483</v>
      </c>
      <c r="B1164" t="s">
        <v>2484</v>
      </c>
      <c r="C1164" t="str">
        <f>IFERROR(VLOOKUP(Table1[[#This Row],[Ticker]],[1]!Table2[[Symbol]:[Industry]],2,FALSE),"-")</f>
        <v>-</v>
      </c>
      <c r="D1164" t="s">
        <v>2485</v>
      </c>
      <c r="E1164">
        <v>1903.8765644</v>
      </c>
      <c r="F1164">
        <v>686.05</v>
      </c>
      <c r="G1164">
        <v>57.979025924535001</v>
      </c>
      <c r="H1164">
        <v>-14.0459353430094</v>
      </c>
      <c r="I1164">
        <v>9.9022883762938303</v>
      </c>
      <c r="J1164">
        <v>-1.43340509743792</v>
      </c>
      <c r="K1164">
        <v>663.48447643084296</v>
      </c>
      <c r="L1164">
        <v>576.36644213730403</v>
      </c>
      <c r="M1164">
        <v>47.3055937670633</v>
      </c>
      <c r="N1164">
        <v>0.124014335690149</v>
      </c>
      <c r="O1164">
        <v>23.0814080606369</v>
      </c>
      <c r="P1164">
        <v>109.448939093268</v>
      </c>
      <c r="Q1164">
        <v>0.10655896136047199</v>
      </c>
    </row>
    <row r="1165" spans="1:17" hidden="1" x14ac:dyDescent="0.3">
      <c r="A1165" t="s">
        <v>2486</v>
      </c>
      <c r="B1165" t="s">
        <v>2487</v>
      </c>
      <c r="C1165" t="str">
        <f>IFERROR(VLOOKUP(Table1[[#This Row],[Ticker]],[1]!Table2[[Symbol]:[Industry]],2,FALSE),"-")</f>
        <v>-</v>
      </c>
      <c r="D1165" t="s">
        <v>720</v>
      </c>
      <c r="E1165">
        <v>1901.11000107</v>
      </c>
      <c r="F1165">
        <v>775.04</v>
      </c>
      <c r="G1165">
        <v>38.296226849417003</v>
      </c>
      <c r="H1165">
        <v>-2.0875700503834298</v>
      </c>
      <c r="I1165">
        <v>15.0552483508749</v>
      </c>
      <c r="J1165">
        <v>-0.86333180462709103</v>
      </c>
      <c r="K1165">
        <v>759.35367923236095</v>
      </c>
      <c r="L1165">
        <v>659.04708942733203</v>
      </c>
      <c r="M1165">
        <v>43.078312623575101</v>
      </c>
      <c r="N1165">
        <v>1.1031957615216901</v>
      </c>
      <c r="O1165">
        <v>4.8849091659785202</v>
      </c>
      <c r="P1165">
        <v>74.735655506707204</v>
      </c>
      <c r="Q1165">
        <v>-3.6227040049000002E-5</v>
      </c>
    </row>
    <row r="1166" spans="1:17" hidden="1" x14ac:dyDescent="0.3">
      <c r="A1166" t="s">
        <v>2488</v>
      </c>
      <c r="B1166" t="s">
        <v>2489</v>
      </c>
      <c r="C1166" t="str">
        <f>IFERROR(VLOOKUP(Table1[[#This Row],[Ticker]],[1]!Table2[[Symbol]:[Industry]],2,FALSE),"-")</f>
        <v>-</v>
      </c>
      <c r="D1166" t="s">
        <v>46</v>
      </c>
      <c r="E1166">
        <v>1900.363062997</v>
      </c>
      <c r="F1166">
        <v>197.33</v>
      </c>
      <c r="G1166">
        <v>220.563367410989</v>
      </c>
      <c r="H1166">
        <v>18.106048249053199</v>
      </c>
      <c r="I1166">
        <v>29.334822003269799</v>
      </c>
      <c r="J1166">
        <v>0.28426836805058697</v>
      </c>
      <c r="K1166">
        <v>178.29420022289301</v>
      </c>
      <c r="L1166">
        <v>138.07828638665799</v>
      </c>
      <c r="M1166">
        <v>44.798629460730801</v>
      </c>
      <c r="N1166">
        <v>0.65910345560019601</v>
      </c>
      <c r="O1166">
        <v>15.491815740130701</v>
      </c>
      <c r="P1166">
        <v>268.841121495327</v>
      </c>
      <c r="Q1166">
        <v>0.15657119923052601</v>
      </c>
    </row>
    <row r="1167" spans="1:17" hidden="1" x14ac:dyDescent="0.3">
      <c r="A1167" t="s">
        <v>2490</v>
      </c>
      <c r="B1167" t="s">
        <v>2491</v>
      </c>
      <c r="C1167" t="str">
        <f>IFERROR(VLOOKUP(Table1[[#This Row],[Ticker]],[1]!Table2[[Symbol]:[Industry]],2,FALSE),"-")</f>
        <v>-</v>
      </c>
      <c r="D1167" t="s">
        <v>735</v>
      </c>
      <c r="E1167">
        <v>1892.812247949</v>
      </c>
      <c r="F1167">
        <v>16.71</v>
      </c>
      <c r="G1167">
        <v>-18.358361625547602</v>
      </c>
      <c r="H1167">
        <v>-5.6851394904103403</v>
      </c>
      <c r="I1167">
        <v>-37.169068093596699</v>
      </c>
      <c r="J1167">
        <v>7.7252769254699594E-2</v>
      </c>
      <c r="K1167">
        <v>17.323106073825201</v>
      </c>
      <c r="L1167">
        <v>18.055022107474901</v>
      </c>
      <c r="M1167">
        <v>49.645814727546899</v>
      </c>
      <c r="N1167">
        <v>0.412665958051944</v>
      </c>
      <c r="O1167">
        <v>75.344105326152004</v>
      </c>
      <c r="P1167">
        <v>15.241379310344801</v>
      </c>
      <c r="Q1167">
        <v>8.5866949092375994E-2</v>
      </c>
    </row>
    <row r="1168" spans="1:17" hidden="1" x14ac:dyDescent="0.3">
      <c r="A1168" t="s">
        <v>2492</v>
      </c>
      <c r="B1168" t="s">
        <v>2493</v>
      </c>
      <c r="C1168" t="str">
        <f>IFERROR(VLOOKUP(Table1[[#This Row],[Ticker]],[1]!Table2[[Symbol]:[Industry]],2,FALSE),"-")</f>
        <v>-</v>
      </c>
      <c r="D1168" t="s">
        <v>265</v>
      </c>
      <c r="E1168">
        <v>1882.9833960000001</v>
      </c>
      <c r="F1168">
        <v>769.4</v>
      </c>
      <c r="G1168">
        <v>98.606127913871603</v>
      </c>
      <c r="H1168">
        <v>-25.173032678914499</v>
      </c>
      <c r="I1168">
        <v>110.856658523056</v>
      </c>
      <c r="J1168">
        <v>12.363051327291</v>
      </c>
      <c r="K1168">
        <v>782.20473045410404</v>
      </c>
      <c r="M1168">
        <v>51.967717063597</v>
      </c>
      <c r="N1168">
        <v>0.69810833845495601</v>
      </c>
      <c r="O1168">
        <v>47.088640499090197</v>
      </c>
      <c r="P1168">
        <v>227.40425531914801</v>
      </c>
    </row>
    <row r="1169" spans="1:17" hidden="1" x14ac:dyDescent="0.3">
      <c r="A1169" t="s">
        <v>2494</v>
      </c>
      <c r="B1169" t="s">
        <v>2495</v>
      </c>
      <c r="C1169" t="str">
        <f>IFERROR(VLOOKUP(Table1[[#This Row],[Ticker]],[1]!Table2[[Symbol]:[Industry]],2,FALSE),"-")</f>
        <v>-</v>
      </c>
      <c r="D1169" t="s">
        <v>98</v>
      </c>
      <c r="E1169">
        <v>1881.860148</v>
      </c>
      <c r="F1169">
        <v>343.35</v>
      </c>
      <c r="G1169">
        <v>-36.795881746077598</v>
      </c>
      <c r="H1169">
        <v>1.47971379016993</v>
      </c>
      <c r="I1169">
        <v>-20.720523519210701</v>
      </c>
      <c r="J1169">
        <v>-2.5775756324238799</v>
      </c>
      <c r="K1169">
        <v>342.60459719937302</v>
      </c>
      <c r="L1169">
        <v>345.166075242114</v>
      </c>
      <c r="M1169">
        <v>40.210274653770099</v>
      </c>
      <c r="N1169">
        <v>0.85633884311480102</v>
      </c>
      <c r="O1169">
        <v>29.314110965487099</v>
      </c>
      <c r="P1169">
        <v>21.733735153341598</v>
      </c>
      <c r="Q1169">
        <v>7.0632238533307995E-2</v>
      </c>
    </row>
    <row r="1170" spans="1:17" hidden="1" x14ac:dyDescent="0.3">
      <c r="A1170" t="s">
        <v>2496</v>
      </c>
      <c r="B1170" t="s">
        <v>2497</v>
      </c>
      <c r="C1170" t="str">
        <f>IFERROR(VLOOKUP(Table1[[#This Row],[Ticker]],[1]!Table2[[Symbol]:[Industry]],2,FALSE),"-")</f>
        <v>-</v>
      </c>
      <c r="D1170" t="s">
        <v>309</v>
      </c>
      <c r="E1170">
        <v>1868.818058475</v>
      </c>
      <c r="F1170">
        <v>298.05</v>
      </c>
      <c r="G1170">
        <v>-5.8440457726241997</v>
      </c>
      <c r="H1170">
        <v>-5.8890059819397598</v>
      </c>
      <c r="I1170">
        <v>-20.286436686019801</v>
      </c>
      <c r="J1170">
        <v>-2.1023544233329501</v>
      </c>
      <c r="K1170">
        <v>328.84066515283598</v>
      </c>
      <c r="L1170">
        <v>312.44339105361502</v>
      </c>
      <c r="M1170">
        <v>35.382500504062001</v>
      </c>
      <c r="N1170">
        <v>0.875793487712616</v>
      </c>
      <c r="O1170">
        <v>41.8050662640496</v>
      </c>
      <c r="P1170">
        <v>40.1269393511988</v>
      </c>
      <c r="Q1170">
        <v>9.3222542736227001E-2</v>
      </c>
    </row>
    <row r="1171" spans="1:17" hidden="1" x14ac:dyDescent="0.3">
      <c r="A1171" t="s">
        <v>2498</v>
      </c>
      <c r="B1171" t="s">
        <v>2499</v>
      </c>
      <c r="C1171" t="str">
        <f>IFERROR(VLOOKUP(Table1[[#This Row],[Ticker]],[1]!Table2[[Symbol]:[Industry]],2,FALSE),"-")</f>
        <v>-</v>
      </c>
      <c r="D1171" t="s">
        <v>1428</v>
      </c>
      <c r="E1171">
        <v>1862.4289912500001</v>
      </c>
      <c r="F1171">
        <v>263.10000000000002</v>
      </c>
      <c r="G1171">
        <v>56.769047419276099</v>
      </c>
      <c r="H1171">
        <v>-2.4171186451899098</v>
      </c>
      <c r="I1171">
        <v>17.388386440238101</v>
      </c>
      <c r="J1171">
        <v>-0.49891032372802402</v>
      </c>
      <c r="K1171">
        <v>252.497171121962</v>
      </c>
      <c r="L1171">
        <v>217.18725258892499</v>
      </c>
      <c r="M1171">
        <v>53.468250092535399</v>
      </c>
      <c r="N1171">
        <v>0.61608698366844605</v>
      </c>
      <c r="O1171">
        <v>11.9878373242113</v>
      </c>
      <c r="P1171">
        <v>90.307414104882398</v>
      </c>
      <c r="Q1171">
        <v>0.203845670031614</v>
      </c>
    </row>
    <row r="1172" spans="1:17" hidden="1" x14ac:dyDescent="0.3">
      <c r="A1172" t="s">
        <v>2500</v>
      </c>
      <c r="B1172" t="s">
        <v>2501</v>
      </c>
      <c r="C1172" t="str">
        <f>IFERROR(VLOOKUP(Table1[[#This Row],[Ticker]],[1]!Table2[[Symbol]:[Industry]],2,FALSE),"-")</f>
        <v>-</v>
      </c>
      <c r="D1172" t="s">
        <v>2502</v>
      </c>
      <c r="E1172">
        <v>1847.402986325</v>
      </c>
      <c r="F1172">
        <v>794.95</v>
      </c>
      <c r="G1172">
        <v>212.08430160777399</v>
      </c>
      <c r="H1172">
        <v>5.8250118569502796</v>
      </c>
      <c r="I1172">
        <v>31.0707315925317</v>
      </c>
      <c r="J1172">
        <v>0.39562787832079999</v>
      </c>
      <c r="K1172">
        <v>789.65422051310804</v>
      </c>
      <c r="L1172">
        <v>643.53101826951695</v>
      </c>
      <c r="M1172">
        <v>65.004895911367001</v>
      </c>
      <c r="N1172">
        <v>0.97921625155040004</v>
      </c>
      <c r="O1172">
        <v>23.278193597081501</v>
      </c>
      <c r="P1172">
        <v>334.51762776714901</v>
      </c>
      <c r="Q1172">
        <v>0.27429939266901598</v>
      </c>
    </row>
    <row r="1173" spans="1:17" hidden="1" x14ac:dyDescent="0.3">
      <c r="A1173" t="s">
        <v>2503</v>
      </c>
      <c r="B1173" t="s">
        <v>2504</v>
      </c>
      <c r="C1173" t="str">
        <f>IFERROR(VLOOKUP(Table1[[#This Row],[Ticker]],[1]!Table2[[Symbol]:[Industry]],2,FALSE),"-")</f>
        <v>-</v>
      </c>
      <c r="D1173" t="s">
        <v>57</v>
      </c>
      <c r="E1173">
        <v>1840.42366434</v>
      </c>
      <c r="F1173">
        <v>1756.35</v>
      </c>
      <c r="G1173">
        <v>-46.7490169192697</v>
      </c>
      <c r="H1173">
        <v>-17.725301416478299</v>
      </c>
      <c r="I1173">
        <v>-35.3095581942123</v>
      </c>
      <c r="J1173">
        <v>-2.38721342358751</v>
      </c>
      <c r="K1173">
        <v>1994.4430195862701</v>
      </c>
      <c r="L1173">
        <v>2076.4806561153</v>
      </c>
      <c r="M1173">
        <v>33.864754161088101</v>
      </c>
      <c r="N1173">
        <v>1.04529241633245</v>
      </c>
      <c r="O1173">
        <v>52.589176417001099</v>
      </c>
      <c r="P1173">
        <v>4.8692381179842297</v>
      </c>
      <c r="Q1173">
        <v>9.4037891034259996E-2</v>
      </c>
    </row>
    <row r="1174" spans="1:17" x14ac:dyDescent="0.3">
      <c r="A1174" t="s">
        <v>2505</v>
      </c>
      <c r="B1174" t="s">
        <v>2506</v>
      </c>
      <c r="C1174" t="str">
        <f>IFERROR(VLOOKUP(Table1[[#This Row],[Ticker]],[1]!Table2[[Symbol]:[Industry]],2,FALSE),"-")</f>
        <v>Chemicals</v>
      </c>
      <c r="D1174" t="s">
        <v>533</v>
      </c>
      <c r="E1174">
        <v>1839.2648680669899</v>
      </c>
      <c r="F1174">
        <v>109.81</v>
      </c>
      <c r="G1174">
        <v>-54.264165729003601</v>
      </c>
      <c r="H1174">
        <v>2.04174087171396</v>
      </c>
      <c r="I1174">
        <v>-25.4707865283189</v>
      </c>
      <c r="J1174">
        <v>-5.2921062155119198</v>
      </c>
      <c r="K1174">
        <v>109.226641238143</v>
      </c>
      <c r="L1174">
        <v>117.751596298493</v>
      </c>
      <c r="M1174">
        <v>44.1594930509672</v>
      </c>
      <c r="N1174">
        <v>1.09019773374797</v>
      </c>
      <c r="O1174">
        <v>69.7022129132137</v>
      </c>
      <c r="P1174">
        <v>37.348342714196299</v>
      </c>
      <c r="Q1174">
        <v>-7.1349655235753998E-2</v>
      </c>
    </row>
    <row r="1175" spans="1:17" hidden="1" x14ac:dyDescent="0.3">
      <c r="A1175" t="s">
        <v>2507</v>
      </c>
      <c r="B1175" t="s">
        <v>2508</v>
      </c>
      <c r="C1175" t="str">
        <f>IFERROR(VLOOKUP(Table1[[#This Row],[Ticker]],[1]!Table2[[Symbol]:[Industry]],2,FALSE),"-")</f>
        <v>-</v>
      </c>
      <c r="D1175" t="s">
        <v>1842</v>
      </c>
      <c r="E1175">
        <v>1838.56123775999</v>
      </c>
      <c r="F1175">
        <v>634.4</v>
      </c>
      <c r="G1175">
        <v>25.363765815724602</v>
      </c>
      <c r="H1175">
        <v>-3.2482462865268502</v>
      </c>
      <c r="I1175">
        <v>-24.333692400253401</v>
      </c>
      <c r="J1175">
        <v>-3.8742068024727701</v>
      </c>
      <c r="K1175">
        <v>644.87807548404805</v>
      </c>
      <c r="L1175">
        <v>643.55705005630296</v>
      </c>
      <c r="M1175">
        <v>50.233347020358003</v>
      </c>
      <c r="N1175">
        <v>2.7043117781980199</v>
      </c>
      <c r="O1175">
        <v>44.230769230769198</v>
      </c>
      <c r="P1175">
        <v>56.603307825228299</v>
      </c>
      <c r="Q1175">
        <v>0.14831931821939201</v>
      </c>
    </row>
    <row r="1176" spans="1:17" hidden="1" x14ac:dyDescent="0.3">
      <c r="A1176" t="s">
        <v>2509</v>
      </c>
      <c r="B1176" t="s">
        <v>2510</v>
      </c>
      <c r="C1176" t="str">
        <f>IFERROR(VLOOKUP(Table1[[#This Row],[Ticker]],[1]!Table2[[Symbol]:[Industry]],2,FALSE),"-")</f>
        <v>-</v>
      </c>
      <c r="D1176" t="s">
        <v>380</v>
      </c>
      <c r="E1176">
        <v>1834.50393702</v>
      </c>
      <c r="F1176">
        <v>1459.35</v>
      </c>
      <c r="G1176">
        <v>40.529293121234197</v>
      </c>
      <c r="H1176">
        <v>20.207158586239501</v>
      </c>
      <c r="I1176">
        <v>56.755934888694199</v>
      </c>
      <c r="J1176">
        <v>10.4457593062497</v>
      </c>
      <c r="K1176">
        <v>1198.4938281337199</v>
      </c>
      <c r="L1176">
        <v>1024.6171653220299</v>
      </c>
      <c r="M1176">
        <v>76.459628538894705</v>
      </c>
      <c r="N1176">
        <v>1.57427335191338</v>
      </c>
      <c r="O1176">
        <v>0.66125329770103602</v>
      </c>
      <c r="P1176">
        <v>108.538153758216</v>
      </c>
      <c r="Q1176">
        <v>1.5430083546705E-2</v>
      </c>
    </row>
    <row r="1177" spans="1:17" hidden="1" x14ac:dyDescent="0.3">
      <c r="A1177" t="s">
        <v>2511</v>
      </c>
      <c r="B1177" t="s">
        <v>2512</v>
      </c>
      <c r="C1177" t="str">
        <f>IFERROR(VLOOKUP(Table1[[#This Row],[Ticker]],[1]!Table2[[Symbol]:[Industry]],2,FALSE),"-")</f>
        <v>-</v>
      </c>
      <c r="D1177" t="s">
        <v>176</v>
      </c>
      <c r="E1177">
        <v>1833.930473205</v>
      </c>
      <c r="F1177">
        <v>446.65</v>
      </c>
      <c r="G1177">
        <v>-29.7186161545125</v>
      </c>
      <c r="H1177">
        <v>-3.2586161929193098</v>
      </c>
      <c r="I1177">
        <v>-34.905146691212003</v>
      </c>
      <c r="J1177">
        <v>0.51172122583934998</v>
      </c>
      <c r="K1177">
        <v>466.62190514135</v>
      </c>
      <c r="M1177">
        <v>38.744153246797602</v>
      </c>
      <c r="N1177">
        <v>0.66706175120385103</v>
      </c>
      <c r="O1177">
        <v>43.512817642449299</v>
      </c>
      <c r="P1177">
        <v>3.4870250231695898</v>
      </c>
    </row>
    <row r="1178" spans="1:17" hidden="1" x14ac:dyDescent="0.3">
      <c r="A1178" t="s">
        <v>2513</v>
      </c>
      <c r="B1178" t="s">
        <v>2514</v>
      </c>
      <c r="C1178" t="str">
        <f>IFERROR(VLOOKUP(Table1[[#This Row],[Ticker]],[1]!Table2[[Symbol]:[Industry]],2,FALSE),"-")</f>
        <v>-</v>
      </c>
      <c r="D1178" t="s">
        <v>204</v>
      </c>
      <c r="E1178">
        <v>1827.9934639999999</v>
      </c>
      <c r="F1178">
        <v>425.8</v>
      </c>
      <c r="G1178">
        <v>-38.5428163575802</v>
      </c>
      <c r="H1178">
        <v>-5.29332662491327</v>
      </c>
      <c r="I1178">
        <v>-13.564196440683</v>
      </c>
      <c r="J1178">
        <v>-0.32222619832142801</v>
      </c>
      <c r="K1178">
        <v>413.959160214034</v>
      </c>
      <c r="L1178">
        <v>419.73535211630701</v>
      </c>
      <c r="M1178">
        <v>61.368654577748103</v>
      </c>
      <c r="N1178">
        <v>0.72238157979496498</v>
      </c>
      <c r="O1178">
        <v>36.977454203851501</v>
      </c>
      <c r="P1178">
        <v>19.204927211646101</v>
      </c>
      <c r="Q1178">
        <v>4.1595953063730002E-3</v>
      </c>
    </row>
    <row r="1179" spans="1:17" hidden="1" x14ac:dyDescent="0.3">
      <c r="A1179" t="s">
        <v>2515</v>
      </c>
      <c r="B1179" t="s">
        <v>2516</v>
      </c>
      <c r="C1179" t="str">
        <f>IFERROR(VLOOKUP(Table1[[#This Row],[Ticker]],[1]!Table2[[Symbol]:[Industry]],2,FALSE),"-")</f>
        <v>-</v>
      </c>
      <c r="D1179" t="s">
        <v>288</v>
      </c>
      <c r="E1179">
        <v>1819.981</v>
      </c>
      <c r="F1179">
        <v>3872.3</v>
      </c>
      <c r="G1179">
        <v>88.710197136993898</v>
      </c>
      <c r="H1179">
        <v>21.965770092331201</v>
      </c>
      <c r="I1179">
        <v>9.2518145326691208</v>
      </c>
      <c r="J1179">
        <v>1.4043034865333099</v>
      </c>
      <c r="K1179">
        <v>3538.0261093649201</v>
      </c>
      <c r="L1179">
        <v>3078.02290282288</v>
      </c>
      <c r="M1179">
        <v>50.713969699092999</v>
      </c>
      <c r="N1179">
        <v>2.2394192593099498</v>
      </c>
      <c r="O1179">
        <v>8.3593729824651994</v>
      </c>
      <c r="P1179">
        <v>124.442126007071</v>
      </c>
      <c r="Q1179">
        <v>0.195916792074812</v>
      </c>
    </row>
    <row r="1180" spans="1:17" hidden="1" x14ac:dyDescent="0.3">
      <c r="A1180" t="s">
        <v>2517</v>
      </c>
      <c r="B1180" t="s">
        <v>2518</v>
      </c>
      <c r="C1180" t="str">
        <f>IFERROR(VLOOKUP(Table1[[#This Row],[Ticker]],[1]!Table2[[Symbol]:[Industry]],2,FALSE),"-")</f>
        <v>-</v>
      </c>
      <c r="D1180" t="s">
        <v>124</v>
      </c>
      <c r="E1180">
        <v>1819.2598212400001</v>
      </c>
      <c r="F1180">
        <v>127.28</v>
      </c>
      <c r="G1180">
        <v>171.81332349919501</v>
      </c>
      <c r="H1180">
        <v>7.57217045111011</v>
      </c>
      <c r="I1180">
        <v>-61.379423060910099</v>
      </c>
      <c r="J1180">
        <v>12.2960053760879</v>
      </c>
      <c r="K1180">
        <v>119.804158010118</v>
      </c>
      <c r="L1180">
        <v>125.934859005411</v>
      </c>
      <c r="M1180">
        <v>39.240812004789397</v>
      </c>
      <c r="N1180">
        <v>1.43825916078875</v>
      </c>
      <c r="O1180">
        <v>115.58768070395899</v>
      </c>
      <c r="P1180">
        <v>263.65714285714199</v>
      </c>
    </row>
    <row r="1181" spans="1:17" hidden="1" x14ac:dyDescent="0.3">
      <c r="A1181" t="s">
        <v>2519</v>
      </c>
      <c r="B1181" t="s">
        <v>2520</v>
      </c>
      <c r="C1181" t="str">
        <f>IFERROR(VLOOKUP(Table1[[#This Row],[Ticker]],[1]!Table2[[Symbol]:[Industry]],2,FALSE),"-")</f>
        <v>-</v>
      </c>
      <c r="D1181" t="s">
        <v>416</v>
      </c>
      <c r="E1181">
        <v>1815.0954999999999</v>
      </c>
      <c r="F1181">
        <v>1202.05</v>
      </c>
      <c r="G1181">
        <v>-2.4405600236328402</v>
      </c>
      <c r="H1181">
        <v>-15.213809488031099</v>
      </c>
      <c r="I1181">
        <v>-24.916621226002601</v>
      </c>
      <c r="J1181">
        <v>-4.5318502673705003</v>
      </c>
      <c r="K1181">
        <v>1280.61977534126</v>
      </c>
      <c r="L1181">
        <v>1242.8174580048601</v>
      </c>
      <c r="M1181">
        <v>36.765693348750901</v>
      </c>
      <c r="N1181">
        <v>0.55723596939125397</v>
      </c>
      <c r="O1181">
        <v>33.521900087350701</v>
      </c>
      <c r="P1181">
        <v>28.5683726402481</v>
      </c>
      <c r="Q1181">
        <v>6.1032118269887997E-2</v>
      </c>
    </row>
    <row r="1182" spans="1:17" hidden="1" x14ac:dyDescent="0.3">
      <c r="A1182" t="s">
        <v>2521</v>
      </c>
      <c r="B1182" t="s">
        <v>2522</v>
      </c>
      <c r="C1182" t="str">
        <f>IFERROR(VLOOKUP(Table1[[#This Row],[Ticker]],[1]!Table2[[Symbol]:[Industry]],2,FALSE),"-")</f>
        <v>-</v>
      </c>
      <c r="D1182" t="s">
        <v>533</v>
      </c>
      <c r="E1182">
        <v>1813.03039447999</v>
      </c>
      <c r="F1182">
        <v>1392.4</v>
      </c>
      <c r="G1182">
        <v>6.58097607353859</v>
      </c>
      <c r="H1182">
        <v>-0.85258862969047899</v>
      </c>
      <c r="I1182">
        <v>-3.5346397109787899</v>
      </c>
      <c r="J1182">
        <v>8.2568425933193996</v>
      </c>
      <c r="K1182">
        <v>1372.1095726593901</v>
      </c>
      <c r="L1182">
        <v>1313.60196877718</v>
      </c>
      <c r="M1182">
        <v>51.0130667251738</v>
      </c>
      <c r="N1182">
        <v>1.4127587687305201</v>
      </c>
      <c r="O1182">
        <v>11.5340419419706</v>
      </c>
      <c r="P1182">
        <v>39.379379379379301</v>
      </c>
      <c r="Q1182">
        <v>-4.5054876048825E-2</v>
      </c>
    </row>
    <row r="1183" spans="1:17" hidden="1" x14ac:dyDescent="0.3">
      <c r="A1183" t="s">
        <v>2523</v>
      </c>
      <c r="B1183" t="s">
        <v>2524</v>
      </c>
      <c r="C1183" t="str">
        <f>IFERROR(VLOOKUP(Table1[[#This Row],[Ticker]],[1]!Table2[[Symbol]:[Industry]],2,FALSE),"-")</f>
        <v>-</v>
      </c>
      <c r="D1183" t="s">
        <v>54</v>
      </c>
      <c r="E1183">
        <v>1808.817415495</v>
      </c>
      <c r="F1183">
        <v>865.45</v>
      </c>
      <c r="G1183">
        <v>123.324876298437</v>
      </c>
      <c r="H1183">
        <v>17.327037069711398</v>
      </c>
      <c r="I1183">
        <v>58.078674330915</v>
      </c>
      <c r="J1183">
        <v>8.2984785935390608</v>
      </c>
      <c r="K1183">
        <v>719.48157246649305</v>
      </c>
      <c r="L1183">
        <v>565.44994240901201</v>
      </c>
      <c r="M1183">
        <v>78.436222744694803</v>
      </c>
      <c r="N1183">
        <v>1.23466696755078</v>
      </c>
      <c r="O1183">
        <v>2.58824888786179</v>
      </c>
      <c r="P1183">
        <v>177.743902439024</v>
      </c>
      <c r="Q1183">
        <v>8.6794697535535995E-2</v>
      </c>
    </row>
    <row r="1184" spans="1:17" hidden="1" x14ac:dyDescent="0.3">
      <c r="A1184" t="s">
        <v>2525</v>
      </c>
      <c r="B1184" t="s">
        <v>2526</v>
      </c>
      <c r="C1184" t="str">
        <f>IFERROR(VLOOKUP(Table1[[#This Row],[Ticker]],[1]!Table2[[Symbol]:[Industry]],2,FALSE),"-")</f>
        <v>-</v>
      </c>
      <c r="D1184" t="s">
        <v>270</v>
      </c>
      <c r="E1184">
        <v>1804.65255557</v>
      </c>
      <c r="F1184">
        <v>1327.1</v>
      </c>
      <c r="G1184">
        <v>-3.54912630579142</v>
      </c>
      <c r="H1184">
        <v>-5.9110928955543098</v>
      </c>
      <c r="I1184">
        <v>-22.385833216680499</v>
      </c>
      <c r="J1184">
        <v>-4.2402454321769998</v>
      </c>
      <c r="K1184">
        <v>1387.3429199864199</v>
      </c>
      <c r="L1184">
        <v>1359.5913307005501</v>
      </c>
      <c r="M1184">
        <v>26.1510300065396</v>
      </c>
      <c r="N1184">
        <v>0.57645169017242603</v>
      </c>
      <c r="O1184">
        <v>33.373521211664503</v>
      </c>
      <c r="P1184">
        <v>29.853228962817902</v>
      </c>
      <c r="Q1184">
        <v>5.9601058450019E-2</v>
      </c>
    </row>
    <row r="1185" spans="1:17" hidden="1" x14ac:dyDescent="0.3">
      <c r="A1185" t="s">
        <v>2527</v>
      </c>
      <c r="B1185" t="s">
        <v>2528</v>
      </c>
      <c r="C1185" t="str">
        <f>IFERROR(VLOOKUP(Table1[[#This Row],[Ticker]],[1]!Table2[[Symbol]:[Industry]],2,FALSE),"-")</f>
        <v>-</v>
      </c>
      <c r="D1185" t="s">
        <v>1851</v>
      </c>
      <c r="E1185">
        <v>1803.007425216</v>
      </c>
      <c r="F1185">
        <v>160.32</v>
      </c>
      <c r="G1185">
        <v>-9.5626570113319005</v>
      </c>
      <c r="H1185">
        <v>-9.2145019799393797</v>
      </c>
      <c r="I1185">
        <v>-29.355744656368799</v>
      </c>
      <c r="J1185">
        <v>-0.69300877115010395</v>
      </c>
      <c r="K1185">
        <v>168.538735024652</v>
      </c>
      <c r="L1185">
        <v>170.86778422750299</v>
      </c>
      <c r="M1185">
        <v>36.378880540676697</v>
      </c>
      <c r="N1185">
        <v>0.69966971399326405</v>
      </c>
      <c r="O1185">
        <v>35.853293413173603</v>
      </c>
      <c r="P1185">
        <v>17.150164413591501</v>
      </c>
      <c r="Q1185">
        <v>-6.1349186512380999E-2</v>
      </c>
    </row>
    <row r="1186" spans="1:17" hidden="1" x14ac:dyDescent="0.3">
      <c r="A1186" t="s">
        <v>2529</v>
      </c>
      <c r="B1186" t="s">
        <v>2530</v>
      </c>
      <c r="C1186" t="str">
        <f>IFERROR(VLOOKUP(Table1[[#This Row],[Ticker]],[1]!Table2[[Symbol]:[Industry]],2,FALSE),"-")</f>
        <v>-</v>
      </c>
      <c r="D1186" t="s">
        <v>204</v>
      </c>
      <c r="E1186">
        <v>1801.12140327</v>
      </c>
      <c r="F1186">
        <v>189.62</v>
      </c>
      <c r="G1186">
        <v>-47.704395695385898</v>
      </c>
      <c r="H1186">
        <v>-3.3859941912650502</v>
      </c>
      <c r="I1186">
        <v>-28.223742861046901</v>
      </c>
      <c r="J1186">
        <v>1.54995428080947</v>
      </c>
      <c r="K1186">
        <v>191.555618087021</v>
      </c>
      <c r="L1186">
        <v>205.206106802227</v>
      </c>
      <c r="M1186">
        <v>53.380402433083098</v>
      </c>
      <c r="N1186">
        <v>1.3610491370556499</v>
      </c>
      <c r="O1186">
        <v>68.231199240586406</v>
      </c>
      <c r="P1186">
        <v>9.8291340863017709</v>
      </c>
      <c r="Q1186">
        <v>6.4871887367878994E-2</v>
      </c>
    </row>
    <row r="1187" spans="1:17" hidden="1" x14ac:dyDescent="0.3">
      <c r="A1187" t="s">
        <v>2531</v>
      </c>
      <c r="B1187" t="s">
        <v>2532</v>
      </c>
      <c r="C1187" t="str">
        <f>IFERROR(VLOOKUP(Table1[[#This Row],[Ticker]],[1]!Table2[[Symbol]:[Industry]],2,FALSE),"-")</f>
        <v>-</v>
      </c>
      <c r="D1187" t="s">
        <v>230</v>
      </c>
      <c r="E1187">
        <v>1799.0416368000001</v>
      </c>
      <c r="F1187">
        <v>1186.8</v>
      </c>
      <c r="G1187">
        <v>85.524118881755101</v>
      </c>
      <c r="H1187">
        <v>-5.5969041962926998</v>
      </c>
      <c r="I1187">
        <v>13.481217771559599</v>
      </c>
      <c r="J1187">
        <v>0.46752655004190102</v>
      </c>
      <c r="K1187">
        <v>1200.8495172832099</v>
      </c>
      <c r="L1187">
        <v>1002.63613218528</v>
      </c>
      <c r="M1187">
        <v>54.256684356762001</v>
      </c>
      <c r="N1187">
        <v>0.54509024115800198</v>
      </c>
      <c r="O1187">
        <v>25.779406808223701</v>
      </c>
      <c r="P1187">
        <v>145.35869340500301</v>
      </c>
      <c r="Q1187">
        <v>0.134027252173436</v>
      </c>
    </row>
    <row r="1188" spans="1:17" hidden="1" x14ac:dyDescent="0.3">
      <c r="A1188" t="s">
        <v>2533</v>
      </c>
      <c r="B1188" t="s">
        <v>2534</v>
      </c>
      <c r="C1188" t="str">
        <f>IFERROR(VLOOKUP(Table1[[#This Row],[Ticker]],[1]!Table2[[Symbol]:[Industry]],2,FALSE),"-")</f>
        <v>-</v>
      </c>
      <c r="D1188" t="s">
        <v>2502</v>
      </c>
      <c r="E1188">
        <v>1791.6780000000001</v>
      </c>
      <c r="F1188">
        <v>725</v>
      </c>
      <c r="G1188">
        <v>2586.16251853534</v>
      </c>
      <c r="H1188">
        <v>-7.2815926210654398</v>
      </c>
      <c r="I1188">
        <v>132.18289916571501</v>
      </c>
      <c r="J1188">
        <v>-6.00823410599161</v>
      </c>
      <c r="K1188">
        <v>731.62389865724401</v>
      </c>
      <c r="L1188">
        <v>487.999101407669</v>
      </c>
      <c r="M1188">
        <v>41.641801592716398</v>
      </c>
      <c r="N1188">
        <v>0.36116983791402302</v>
      </c>
      <c r="O1188">
        <v>31.310344827586199</v>
      </c>
      <c r="P1188">
        <v>2800</v>
      </c>
    </row>
    <row r="1189" spans="1:17" hidden="1" x14ac:dyDescent="0.3">
      <c r="A1189" t="s">
        <v>2535</v>
      </c>
      <c r="B1189" t="s">
        <v>2536</v>
      </c>
      <c r="C1189" t="str">
        <f>IFERROR(VLOOKUP(Table1[[#This Row],[Ticker]],[1]!Table2[[Symbol]:[Industry]],2,FALSE),"-")</f>
        <v>-</v>
      </c>
      <c r="D1189" t="s">
        <v>530</v>
      </c>
      <c r="E1189">
        <v>1789.9166611349999</v>
      </c>
      <c r="F1189">
        <v>889.55</v>
      </c>
      <c r="G1189">
        <v>65.875737185411595</v>
      </c>
      <c r="H1189">
        <v>1.8950093303741</v>
      </c>
      <c r="I1189">
        <v>36.4157224872801</v>
      </c>
      <c r="J1189">
        <v>-1.3823769481605599</v>
      </c>
      <c r="K1189">
        <v>866.10726710895995</v>
      </c>
      <c r="L1189">
        <v>724.40611891393598</v>
      </c>
      <c r="M1189">
        <v>42.914038983254002</v>
      </c>
      <c r="N1189">
        <v>0.71478906697857103</v>
      </c>
      <c r="O1189">
        <v>12.3039739193974</v>
      </c>
      <c r="P1189">
        <v>122.3875</v>
      </c>
      <c r="Q1189">
        <v>0.18546984485926901</v>
      </c>
    </row>
    <row r="1190" spans="1:17" hidden="1" x14ac:dyDescent="0.3">
      <c r="A1190" t="s">
        <v>2537</v>
      </c>
      <c r="B1190" t="s">
        <v>2538</v>
      </c>
      <c r="C1190" t="str">
        <f>IFERROR(VLOOKUP(Table1[[#This Row],[Ticker]],[1]!Table2[[Symbol]:[Industry]],2,FALSE),"-")</f>
        <v>-</v>
      </c>
      <c r="D1190" t="s">
        <v>380</v>
      </c>
      <c r="E1190">
        <v>1788.9803517599901</v>
      </c>
      <c r="F1190">
        <v>87.85</v>
      </c>
      <c r="G1190">
        <v>10.415069665281401</v>
      </c>
      <c r="H1190">
        <v>-12.262798326766699</v>
      </c>
      <c r="I1190">
        <v>-18.509195037939602</v>
      </c>
      <c r="J1190">
        <v>-4.4585012716593404</v>
      </c>
      <c r="K1190">
        <v>82.398660851072293</v>
      </c>
      <c r="L1190">
        <v>79.014895183140396</v>
      </c>
      <c r="M1190">
        <v>64.904128148638605</v>
      </c>
      <c r="N1190">
        <v>0.96162031053306696</v>
      </c>
      <c r="O1190">
        <v>22.367672168468999</v>
      </c>
      <c r="P1190">
        <v>41.693548387096698</v>
      </c>
      <c r="Q1190">
        <v>4.2937867538022E-2</v>
      </c>
    </row>
    <row r="1191" spans="1:17" hidden="1" x14ac:dyDescent="0.3">
      <c r="A1191" t="s">
        <v>2539</v>
      </c>
      <c r="B1191" t="s">
        <v>2540</v>
      </c>
      <c r="C1191" t="str">
        <f>IFERROR(VLOOKUP(Table1[[#This Row],[Ticker]],[1]!Table2[[Symbol]:[Industry]],2,FALSE),"-")</f>
        <v>-</v>
      </c>
      <c r="D1191" t="s">
        <v>21</v>
      </c>
      <c r="E1191">
        <v>1785.7941273599999</v>
      </c>
      <c r="F1191">
        <v>1516.7</v>
      </c>
      <c r="G1191">
        <v>157.22141385585701</v>
      </c>
      <c r="H1191">
        <v>11.640699545105999</v>
      </c>
      <c r="I1191">
        <v>85.915814127382305</v>
      </c>
      <c r="J1191">
        <v>3.5497367056856102</v>
      </c>
      <c r="K1191">
        <v>1337.39990265448</v>
      </c>
      <c r="L1191">
        <v>982.80920868491899</v>
      </c>
      <c r="M1191">
        <v>58.713120894998099</v>
      </c>
      <c r="N1191">
        <v>0.74690988115798596</v>
      </c>
      <c r="O1191">
        <v>10.631634469572001</v>
      </c>
      <c r="P1191">
        <v>264.022560902436</v>
      </c>
      <c r="Q1191">
        <v>0.14451997535015901</v>
      </c>
    </row>
    <row r="1192" spans="1:17" hidden="1" x14ac:dyDescent="0.3">
      <c r="A1192" t="s">
        <v>2541</v>
      </c>
      <c r="B1192" t="s">
        <v>2542</v>
      </c>
      <c r="C1192" t="str">
        <f>IFERROR(VLOOKUP(Table1[[#This Row],[Ticker]],[1]!Table2[[Symbol]:[Industry]],2,FALSE),"-")</f>
        <v>-</v>
      </c>
      <c r="D1192" t="s">
        <v>119</v>
      </c>
      <c r="E1192">
        <v>1781.6059202399999</v>
      </c>
      <c r="F1192">
        <v>60.36</v>
      </c>
      <c r="G1192">
        <v>3.77704882476554</v>
      </c>
      <c r="H1192">
        <v>10.9064107042415</v>
      </c>
      <c r="I1192">
        <v>-30.683733564182301</v>
      </c>
      <c r="J1192">
        <v>-1.84570778551801</v>
      </c>
      <c r="K1192">
        <v>57.155266117914202</v>
      </c>
      <c r="L1192">
        <v>57.790240047394001</v>
      </c>
      <c r="M1192">
        <v>56.9060959646608</v>
      </c>
      <c r="N1192">
        <v>0.78450919095213001</v>
      </c>
      <c r="O1192">
        <v>42.975480450629497</v>
      </c>
      <c r="P1192">
        <v>35.915334384147698</v>
      </c>
      <c r="Q1192">
        <v>8.3209057796663002E-2</v>
      </c>
    </row>
    <row r="1193" spans="1:17" hidden="1" x14ac:dyDescent="0.3">
      <c r="A1193" t="s">
        <v>2543</v>
      </c>
      <c r="B1193" t="s">
        <v>2544</v>
      </c>
      <c r="C1193" t="str">
        <f>IFERROR(VLOOKUP(Table1[[#This Row],[Ticker]],[1]!Table2[[Symbol]:[Industry]],2,FALSE),"-")</f>
        <v>-</v>
      </c>
      <c r="D1193" t="s">
        <v>141</v>
      </c>
      <c r="E1193">
        <v>1778.9954078009901</v>
      </c>
      <c r="F1193">
        <v>104.43</v>
      </c>
      <c r="G1193">
        <v>25.067858989280499</v>
      </c>
      <c r="H1193">
        <v>-2.8012895387637902</v>
      </c>
      <c r="I1193">
        <v>-33.992604329307099</v>
      </c>
      <c r="J1193">
        <v>0.84392095284505897</v>
      </c>
      <c r="K1193">
        <v>108.639778880516</v>
      </c>
      <c r="L1193">
        <v>109.125733047758</v>
      </c>
      <c r="M1193">
        <v>47.1971748892148</v>
      </c>
      <c r="N1193">
        <v>0.92255701511211197</v>
      </c>
      <c r="O1193">
        <v>34.922914871205499</v>
      </c>
      <c r="P1193">
        <v>53.348017621145402</v>
      </c>
      <c r="Q1193">
        <v>9.6684633864810004E-3</v>
      </c>
    </row>
    <row r="1194" spans="1:17" hidden="1" x14ac:dyDescent="0.3">
      <c r="A1194" t="s">
        <v>2545</v>
      </c>
      <c r="B1194" t="s">
        <v>2546</v>
      </c>
      <c r="C1194" t="str">
        <f>IFERROR(VLOOKUP(Table1[[#This Row],[Ticker]],[1]!Table2[[Symbol]:[Industry]],2,FALSE),"-")</f>
        <v>-</v>
      </c>
      <c r="D1194" t="s">
        <v>248</v>
      </c>
      <c r="E1194">
        <v>1778.4044863199999</v>
      </c>
      <c r="F1194">
        <v>778.4</v>
      </c>
      <c r="G1194">
        <v>43.626304689774301</v>
      </c>
      <c r="H1194">
        <v>-15.4654562598457</v>
      </c>
      <c r="I1194">
        <v>39.903069946973403</v>
      </c>
      <c r="J1194">
        <v>-0.76054452188086696</v>
      </c>
      <c r="K1194">
        <v>752.36619404330702</v>
      </c>
      <c r="L1194">
        <v>627.888769565703</v>
      </c>
      <c r="M1194">
        <v>42.672334426576398</v>
      </c>
      <c r="N1194">
        <v>0.23440197161430501</v>
      </c>
      <c r="O1194">
        <v>21.788283658787201</v>
      </c>
      <c r="P1194">
        <v>69.571279191355799</v>
      </c>
      <c r="Q1194">
        <v>4.6114134115255001E-2</v>
      </c>
    </row>
    <row r="1195" spans="1:17" hidden="1" x14ac:dyDescent="0.3">
      <c r="A1195" t="s">
        <v>2547</v>
      </c>
      <c r="B1195" t="s">
        <v>2548</v>
      </c>
      <c r="C1195" t="str">
        <f>IFERROR(VLOOKUP(Table1[[#This Row],[Ticker]],[1]!Table2[[Symbol]:[Industry]],2,FALSE),"-")</f>
        <v>-</v>
      </c>
      <c r="D1195" t="s">
        <v>1055</v>
      </c>
      <c r="E1195">
        <v>1776.3739732399999</v>
      </c>
      <c r="F1195">
        <v>1410.8</v>
      </c>
      <c r="G1195">
        <v>169.49296676392001</v>
      </c>
      <c r="H1195">
        <v>60.866198226167398</v>
      </c>
      <c r="I1195">
        <v>72.334268209996097</v>
      </c>
      <c r="J1195">
        <v>9.7014582513160494</v>
      </c>
      <c r="K1195">
        <v>1046.1706704788701</v>
      </c>
      <c r="L1195">
        <v>754.81260275601301</v>
      </c>
      <c r="M1195">
        <v>61.247974751359301</v>
      </c>
      <c r="N1195">
        <v>0.90972713769743696</v>
      </c>
      <c r="O1195">
        <v>14.828466118514299</v>
      </c>
      <c r="P1195">
        <v>273.72185430463497</v>
      </c>
    </row>
    <row r="1196" spans="1:17" hidden="1" x14ac:dyDescent="0.3">
      <c r="A1196" t="s">
        <v>2549</v>
      </c>
      <c r="B1196" t="s">
        <v>2550</v>
      </c>
      <c r="C1196" t="str">
        <f>IFERROR(VLOOKUP(Table1[[#This Row],[Ticker]],[1]!Table2[[Symbol]:[Industry]],2,FALSE),"-")</f>
        <v>-</v>
      </c>
      <c r="D1196" t="s">
        <v>533</v>
      </c>
      <c r="E1196">
        <v>1772.397334648</v>
      </c>
      <c r="F1196">
        <v>71.739999999999995</v>
      </c>
      <c r="G1196">
        <v>-44.978307585457401</v>
      </c>
      <c r="H1196">
        <v>1.3627790480742199</v>
      </c>
      <c r="I1196">
        <v>-23.571940071864301</v>
      </c>
      <c r="J1196">
        <v>-7.3802853510786601</v>
      </c>
      <c r="K1196">
        <v>74.950236787951297</v>
      </c>
      <c r="L1196">
        <v>77.656459360085606</v>
      </c>
      <c r="M1196">
        <v>28.569758280256501</v>
      </c>
      <c r="N1196">
        <v>1.3527301793323701</v>
      </c>
      <c r="O1196">
        <v>53.331474770002799</v>
      </c>
      <c r="P1196">
        <v>46.109979633401103</v>
      </c>
    </row>
    <row r="1197" spans="1:17" hidden="1" x14ac:dyDescent="0.3">
      <c r="A1197" t="s">
        <v>2551</v>
      </c>
      <c r="B1197" t="s">
        <v>2552</v>
      </c>
      <c r="C1197" t="str">
        <f>IFERROR(VLOOKUP(Table1[[#This Row],[Ticker]],[1]!Table2[[Symbol]:[Industry]],2,FALSE),"-")</f>
        <v>-</v>
      </c>
      <c r="D1197" t="s">
        <v>297</v>
      </c>
      <c r="E1197">
        <v>1771.3688999999999</v>
      </c>
      <c r="F1197">
        <v>329.7</v>
      </c>
      <c r="G1197">
        <v>249.26832816902399</v>
      </c>
      <c r="H1197">
        <v>4.8887251658452504</v>
      </c>
      <c r="I1197">
        <v>48.336756945404098</v>
      </c>
      <c r="J1197">
        <v>3.7702971459326</v>
      </c>
      <c r="K1197">
        <v>279.03984170753398</v>
      </c>
      <c r="L1197">
        <v>210.53382722440099</v>
      </c>
      <c r="M1197">
        <v>57.647773298104902</v>
      </c>
      <c r="N1197">
        <v>1.08852655127966</v>
      </c>
      <c r="O1197">
        <v>8.4925690021231404</v>
      </c>
      <c r="P1197">
        <v>280.715935334873</v>
      </c>
    </row>
    <row r="1198" spans="1:17" hidden="1" x14ac:dyDescent="0.3">
      <c r="A1198" t="s">
        <v>2553</v>
      </c>
      <c r="B1198" t="s">
        <v>2554</v>
      </c>
      <c r="C1198" t="str">
        <f>IFERROR(VLOOKUP(Table1[[#This Row],[Ticker]],[1]!Table2[[Symbol]:[Industry]],2,FALSE),"-")</f>
        <v>-</v>
      </c>
      <c r="D1198" t="s">
        <v>842</v>
      </c>
      <c r="E1198">
        <v>1770.866445656</v>
      </c>
      <c r="F1198">
        <v>199.43</v>
      </c>
      <c r="G1198">
        <v>3.1508109447915502</v>
      </c>
      <c r="H1198">
        <v>-1.6486370526377001</v>
      </c>
      <c r="I1198">
        <v>15.4013415539763</v>
      </c>
      <c r="J1198">
        <v>6.1882417345520402</v>
      </c>
      <c r="M1198">
        <v>59.213899830723101</v>
      </c>
      <c r="O1198">
        <v>15.328686757258099</v>
      </c>
      <c r="P1198">
        <v>44.514492753623202</v>
      </c>
    </row>
    <row r="1199" spans="1:17" hidden="1" x14ac:dyDescent="0.3">
      <c r="A1199" t="s">
        <v>2555</v>
      </c>
      <c r="B1199" t="s">
        <v>2556</v>
      </c>
      <c r="C1199" t="str">
        <f>IFERROR(VLOOKUP(Table1[[#This Row],[Ticker]],[1]!Table2[[Symbol]:[Industry]],2,FALSE),"-")</f>
        <v>-</v>
      </c>
      <c r="D1199" t="s">
        <v>204</v>
      </c>
      <c r="E1199">
        <v>1768.2036069599999</v>
      </c>
      <c r="F1199">
        <v>781.65</v>
      </c>
      <c r="G1199">
        <v>43.151564776324598</v>
      </c>
      <c r="H1199">
        <v>-3.2891837937261701</v>
      </c>
      <c r="I1199">
        <v>-0.378236112152668</v>
      </c>
      <c r="J1199">
        <v>-0.85306279772221605</v>
      </c>
      <c r="K1199">
        <v>768.31962752943798</v>
      </c>
      <c r="L1199">
        <v>670.469150571147</v>
      </c>
      <c r="M1199">
        <v>48.299174423163997</v>
      </c>
      <c r="N1199">
        <v>0.80529251991956596</v>
      </c>
      <c r="O1199">
        <v>10.9192093648052</v>
      </c>
      <c r="P1199">
        <v>82.585844428871695</v>
      </c>
      <c r="Q1199">
        <v>7.4043986184270993E-2</v>
      </c>
    </row>
    <row r="1200" spans="1:17" hidden="1" x14ac:dyDescent="0.3">
      <c r="A1200" t="s">
        <v>2557</v>
      </c>
      <c r="B1200" t="s">
        <v>2558</v>
      </c>
      <c r="C1200" t="str">
        <f>IFERROR(VLOOKUP(Table1[[#This Row],[Ticker]],[1]!Table2[[Symbol]:[Industry]],2,FALSE),"-")</f>
        <v>-</v>
      </c>
      <c r="D1200" t="s">
        <v>270</v>
      </c>
      <c r="E1200">
        <v>1767.06433683</v>
      </c>
      <c r="F1200">
        <v>408.85</v>
      </c>
      <c r="G1200">
        <v>127.250112733077</v>
      </c>
      <c r="H1200">
        <v>-9.5365103417812005</v>
      </c>
      <c r="I1200">
        <v>17.946931543898799</v>
      </c>
      <c r="J1200">
        <v>3.1241155617032401</v>
      </c>
      <c r="K1200">
        <v>414.08439027329501</v>
      </c>
      <c r="L1200">
        <v>338.17829892420201</v>
      </c>
      <c r="M1200">
        <v>46.084362030362897</v>
      </c>
      <c r="N1200">
        <v>0.88030713027278196</v>
      </c>
      <c r="O1200">
        <v>14.467408585055599</v>
      </c>
      <c r="P1200">
        <v>174.395973154362</v>
      </c>
      <c r="Q1200">
        <v>0.21996169805426999</v>
      </c>
    </row>
    <row r="1201" spans="1:17" hidden="1" x14ac:dyDescent="0.3">
      <c r="A1201" t="s">
        <v>2559</v>
      </c>
      <c r="B1201" t="s">
        <v>2560</v>
      </c>
      <c r="C1201" t="str">
        <f>IFERROR(VLOOKUP(Table1[[#This Row],[Ticker]],[1]!Table2[[Symbol]:[Industry]],2,FALSE),"-")</f>
        <v>-</v>
      </c>
      <c r="D1201" t="s">
        <v>176</v>
      </c>
      <c r="E1201">
        <v>1766.3733300439901</v>
      </c>
      <c r="F1201">
        <v>157.41999999999999</v>
      </c>
      <c r="G1201">
        <v>-3.3043480055665202</v>
      </c>
      <c r="H1201">
        <v>13.5840310886193</v>
      </c>
      <c r="I1201">
        <v>-19.835754970791701</v>
      </c>
      <c r="J1201">
        <v>-4.0163880019227003</v>
      </c>
      <c r="K1201">
        <v>149.241184386253</v>
      </c>
      <c r="L1201">
        <v>138.76231639892899</v>
      </c>
      <c r="M1201">
        <v>45.479789999965</v>
      </c>
      <c r="N1201">
        <v>1.52863078232067</v>
      </c>
      <c r="O1201">
        <v>15.5507559395248</v>
      </c>
      <c r="P1201">
        <v>47.1214953271027</v>
      </c>
      <c r="Q1201">
        <v>4.7198231595477001E-2</v>
      </c>
    </row>
    <row r="1202" spans="1:17" hidden="1" x14ac:dyDescent="0.3">
      <c r="A1202" t="s">
        <v>2561</v>
      </c>
      <c r="B1202" t="s">
        <v>2562</v>
      </c>
      <c r="C1202" t="str">
        <f>IFERROR(VLOOKUP(Table1[[#This Row],[Ticker]],[1]!Table2[[Symbol]:[Industry]],2,FALSE),"-")</f>
        <v>-</v>
      </c>
      <c r="D1202" t="s">
        <v>141</v>
      </c>
      <c r="E1202">
        <v>1754.9563911499999</v>
      </c>
      <c r="F1202">
        <v>103.55</v>
      </c>
      <c r="G1202">
        <v>41.376790700050201</v>
      </c>
      <c r="H1202">
        <v>3.1645898951356402</v>
      </c>
      <c r="I1202">
        <v>5.5629316066952503</v>
      </c>
      <c r="J1202">
        <v>-7.0721658578172297</v>
      </c>
      <c r="K1202">
        <v>100.28166720530901</v>
      </c>
      <c r="L1202">
        <v>90.382933803213405</v>
      </c>
      <c r="M1202">
        <v>45.125248346728199</v>
      </c>
      <c r="N1202">
        <v>1.11826600669342</v>
      </c>
      <c r="O1202">
        <v>13.7614678899082</v>
      </c>
      <c r="P1202">
        <v>65.680000000000007</v>
      </c>
      <c r="Q1202">
        <v>5.9697087120431001E-2</v>
      </c>
    </row>
    <row r="1203" spans="1:17" hidden="1" x14ac:dyDescent="0.3">
      <c r="A1203" t="s">
        <v>2563</v>
      </c>
      <c r="B1203" t="s">
        <v>2564</v>
      </c>
      <c r="C1203" t="str">
        <f>IFERROR(VLOOKUP(Table1[[#This Row],[Ticker]],[1]!Table2[[Symbol]:[Industry]],2,FALSE),"-")</f>
        <v>-</v>
      </c>
      <c r="D1203" t="s">
        <v>372</v>
      </c>
      <c r="E1203">
        <v>1749.93479345999</v>
      </c>
      <c r="F1203">
        <v>201.16</v>
      </c>
      <c r="G1203">
        <v>12.4006380866677</v>
      </c>
      <c r="H1203">
        <v>-10.7852615905324</v>
      </c>
      <c r="I1203">
        <v>-9.8592110969852396</v>
      </c>
      <c r="J1203">
        <v>-4.5196563609658096</v>
      </c>
      <c r="K1203">
        <v>213.89554409643799</v>
      </c>
      <c r="L1203">
        <v>187.276430392386</v>
      </c>
      <c r="M1203">
        <v>29.120920524513298</v>
      </c>
      <c r="N1203">
        <v>0.73807994375508801</v>
      </c>
      <c r="O1203">
        <v>20.550805329091201</v>
      </c>
      <c r="P1203">
        <v>73.563416738567696</v>
      </c>
      <c r="Q1203">
        <v>8.4501947012281003E-2</v>
      </c>
    </row>
    <row r="1204" spans="1:17" hidden="1" x14ac:dyDescent="0.3">
      <c r="A1204" t="s">
        <v>2565</v>
      </c>
      <c r="B1204" t="s">
        <v>2566</v>
      </c>
      <c r="C1204" t="str">
        <f>IFERROR(VLOOKUP(Table1[[#This Row],[Ticker]],[1]!Table2[[Symbol]:[Industry]],2,FALSE),"-")</f>
        <v>-</v>
      </c>
      <c r="D1204" t="s">
        <v>380</v>
      </c>
      <c r="E1204">
        <v>1749.2379154</v>
      </c>
      <c r="F1204">
        <v>108.58</v>
      </c>
      <c r="G1204">
        <v>23.109263347633998</v>
      </c>
      <c r="H1204">
        <v>-12.698691603873201</v>
      </c>
      <c r="I1204">
        <v>-4.4687094548057997</v>
      </c>
      <c r="J1204">
        <v>-3.53895372385686</v>
      </c>
      <c r="K1204">
        <v>109.691037650553</v>
      </c>
      <c r="L1204">
        <v>97.313550509972799</v>
      </c>
      <c r="M1204">
        <v>40.298276340789002</v>
      </c>
      <c r="N1204">
        <v>0.35366951147736397</v>
      </c>
      <c r="O1204">
        <v>23.4113096334499</v>
      </c>
      <c r="P1204">
        <v>53.687190375088399</v>
      </c>
      <c r="Q1204">
        <v>0.11333296495069201</v>
      </c>
    </row>
    <row r="1205" spans="1:17" hidden="1" x14ac:dyDescent="0.3">
      <c r="A1205" t="s">
        <v>2567</v>
      </c>
      <c r="B1205" t="s">
        <v>2568</v>
      </c>
      <c r="C1205" t="str">
        <f>IFERROR(VLOOKUP(Table1[[#This Row],[Ticker]],[1]!Table2[[Symbol]:[Industry]],2,FALSE),"-")</f>
        <v>-</v>
      </c>
      <c r="D1205" t="s">
        <v>533</v>
      </c>
      <c r="E1205">
        <v>1742.5347921799901</v>
      </c>
      <c r="F1205">
        <v>5653.7</v>
      </c>
      <c r="G1205">
        <v>-38.891354473754902</v>
      </c>
      <c r="H1205">
        <v>-1.5031471532456</v>
      </c>
      <c r="I1205">
        <v>-10.9813582879484</v>
      </c>
      <c r="J1205">
        <v>-2.3313021361509199</v>
      </c>
      <c r="K1205">
        <v>5683.3078886617204</v>
      </c>
      <c r="L1205">
        <v>5753.4661449714204</v>
      </c>
      <c r="M1205">
        <v>38.011451873442397</v>
      </c>
      <c r="N1205">
        <v>1.45176280732411</v>
      </c>
      <c r="O1205">
        <v>21.796345755876601</v>
      </c>
      <c r="P1205">
        <v>26.650985663082398</v>
      </c>
      <c r="Q1205">
        <v>-0.102332509560527</v>
      </c>
    </row>
    <row r="1206" spans="1:17" hidden="1" x14ac:dyDescent="0.3">
      <c r="A1206" t="s">
        <v>2569</v>
      </c>
      <c r="B1206" t="s">
        <v>2570</v>
      </c>
      <c r="C1206" t="str">
        <f>IFERROR(VLOOKUP(Table1[[#This Row],[Ticker]],[1]!Table2[[Symbol]:[Industry]],2,FALSE),"-")</f>
        <v>-</v>
      </c>
      <c r="D1206" t="s">
        <v>204</v>
      </c>
      <c r="E1206">
        <v>1739.98128</v>
      </c>
      <c r="F1206">
        <v>927.1</v>
      </c>
      <c r="G1206">
        <v>110.323919896384</v>
      </c>
      <c r="H1206">
        <v>-8.2436712364420899</v>
      </c>
      <c r="I1206">
        <v>106.325191198841</v>
      </c>
      <c r="J1206">
        <v>-2.4579996990618702</v>
      </c>
      <c r="K1206">
        <v>958.25546778061403</v>
      </c>
      <c r="L1206">
        <v>765.43749089187395</v>
      </c>
      <c r="M1206">
        <v>40.699073419292397</v>
      </c>
      <c r="N1206">
        <v>0.86519243911495702</v>
      </c>
      <c r="O1206">
        <v>38.113472117355101</v>
      </c>
      <c r="P1206">
        <v>164.99928540803199</v>
      </c>
      <c r="Q1206">
        <v>0.104709446296949</v>
      </c>
    </row>
    <row r="1207" spans="1:17" hidden="1" x14ac:dyDescent="0.3">
      <c r="A1207" t="s">
        <v>2571</v>
      </c>
      <c r="B1207" t="s">
        <v>2572</v>
      </c>
      <c r="C1207" t="str">
        <f>IFERROR(VLOOKUP(Table1[[#This Row],[Ticker]],[1]!Table2[[Symbol]:[Industry]],2,FALSE),"-")</f>
        <v>-</v>
      </c>
      <c r="D1207" t="s">
        <v>533</v>
      </c>
      <c r="E1207">
        <v>1736.1868974450001</v>
      </c>
      <c r="F1207">
        <v>334.95</v>
      </c>
      <c r="G1207">
        <v>-4.9397731046529101</v>
      </c>
      <c r="H1207">
        <v>-9.9943938743495107</v>
      </c>
      <c r="I1207">
        <v>-24.0115869823309</v>
      </c>
      <c r="J1207">
        <v>-2.4544563319955199</v>
      </c>
      <c r="K1207">
        <v>338.24055464669999</v>
      </c>
      <c r="L1207">
        <v>340.11038958516701</v>
      </c>
      <c r="M1207">
        <v>48.804294626445703</v>
      </c>
      <c r="N1207">
        <v>0.54895423449200698</v>
      </c>
      <c r="O1207">
        <v>35.094790267203997</v>
      </c>
      <c r="P1207">
        <v>28.3333333333333</v>
      </c>
      <c r="Q1207">
        <v>-5.8705008971145001E-2</v>
      </c>
    </row>
    <row r="1208" spans="1:17" hidden="1" x14ac:dyDescent="0.3">
      <c r="A1208" t="s">
        <v>2573</v>
      </c>
      <c r="B1208" t="s">
        <v>2574</v>
      </c>
      <c r="C1208" t="str">
        <f>IFERROR(VLOOKUP(Table1[[#This Row],[Ticker]],[1]!Table2[[Symbol]:[Industry]],2,FALSE),"-")</f>
        <v>-</v>
      </c>
      <c r="D1208" t="s">
        <v>297</v>
      </c>
      <c r="E1208">
        <v>1726.86</v>
      </c>
      <c r="F1208">
        <v>1439.05</v>
      </c>
      <c r="G1208">
        <v>-30.899770190050699</v>
      </c>
      <c r="H1208">
        <v>-0.14468265727059401</v>
      </c>
      <c r="I1208">
        <v>-5.7270385093465901</v>
      </c>
      <c r="J1208">
        <v>1.20396571926417</v>
      </c>
      <c r="K1208">
        <v>1411.73907535342</v>
      </c>
      <c r="L1208">
        <v>1417.4381759666101</v>
      </c>
      <c r="M1208">
        <v>56.411883332245402</v>
      </c>
      <c r="N1208">
        <v>1.1710159886541101</v>
      </c>
      <c r="O1208">
        <v>23.696188457662998</v>
      </c>
      <c r="P1208">
        <v>21.844968460268301</v>
      </c>
      <c r="Q1208">
        <v>0.155687128282396</v>
      </c>
    </row>
    <row r="1209" spans="1:17" hidden="1" x14ac:dyDescent="0.3">
      <c r="A1209" t="s">
        <v>2575</v>
      </c>
      <c r="B1209" t="s">
        <v>2576</v>
      </c>
      <c r="C1209" t="str">
        <f>IFERROR(VLOOKUP(Table1[[#This Row],[Ticker]],[1]!Table2[[Symbol]:[Industry]],2,FALSE),"-")</f>
        <v>-</v>
      </c>
      <c r="D1209" t="s">
        <v>480</v>
      </c>
      <c r="E1209">
        <v>1722.517260438</v>
      </c>
      <c r="F1209">
        <v>171.73</v>
      </c>
      <c r="G1209">
        <v>-13.145318947483799</v>
      </c>
      <c r="H1209">
        <v>10.700986967539301</v>
      </c>
      <c r="I1209">
        <v>13.345945454931099</v>
      </c>
      <c r="J1209">
        <v>-2.5474672847784801</v>
      </c>
      <c r="K1209">
        <v>158.356098894534</v>
      </c>
      <c r="L1209">
        <v>143.06162079214801</v>
      </c>
      <c r="M1209">
        <v>54.965843570781402</v>
      </c>
      <c r="N1209">
        <v>2.3426152258194199</v>
      </c>
      <c r="O1209">
        <v>12.898154079077599</v>
      </c>
      <c r="P1209">
        <v>56.687956204379503</v>
      </c>
      <c r="Q1209">
        <v>9.5035227901794E-2</v>
      </c>
    </row>
    <row r="1210" spans="1:17" hidden="1" x14ac:dyDescent="0.3">
      <c r="A1210" t="s">
        <v>2577</v>
      </c>
      <c r="B1210" t="s">
        <v>2578</v>
      </c>
      <c r="C1210" t="str">
        <f>IFERROR(VLOOKUP(Table1[[#This Row],[Ticker]],[1]!Table2[[Symbol]:[Industry]],2,FALSE),"-")</f>
        <v>-</v>
      </c>
      <c r="D1210" t="s">
        <v>270</v>
      </c>
      <c r="E1210">
        <v>1719.8151458249999</v>
      </c>
      <c r="F1210">
        <v>2981.45</v>
      </c>
      <c r="G1210">
        <v>276.07677557604899</v>
      </c>
      <c r="H1210">
        <v>15.6185221257512</v>
      </c>
      <c r="I1210">
        <v>88.2501368021627</v>
      </c>
      <c r="J1210">
        <v>0.92528967076634006</v>
      </c>
      <c r="K1210">
        <v>2682.93499165002</v>
      </c>
      <c r="L1210">
        <v>1942.0741950796701</v>
      </c>
      <c r="M1210">
        <v>46.138562733639603</v>
      </c>
      <c r="N1210">
        <v>0.59334232352106597</v>
      </c>
      <c r="O1210">
        <v>17.359003169598601</v>
      </c>
      <c r="P1210">
        <v>321.10875706214603</v>
      </c>
      <c r="Q1210">
        <v>0.166328307495613</v>
      </c>
    </row>
    <row r="1211" spans="1:17" hidden="1" x14ac:dyDescent="0.3">
      <c r="A1211" t="s">
        <v>2579</v>
      </c>
      <c r="B1211" t="s">
        <v>2580</v>
      </c>
      <c r="C1211" t="str">
        <f>IFERROR(VLOOKUP(Table1[[#This Row],[Ticker]],[1]!Table2[[Symbol]:[Industry]],2,FALSE),"-")</f>
        <v>-</v>
      </c>
      <c r="D1211" t="s">
        <v>54</v>
      </c>
      <c r="E1211">
        <v>1717.4343150750001</v>
      </c>
      <c r="F1211">
        <v>647.25</v>
      </c>
      <c r="G1211">
        <v>34.269517761194997</v>
      </c>
      <c r="H1211">
        <v>12.2727149157199</v>
      </c>
      <c r="I1211">
        <v>20.4540491244652</v>
      </c>
      <c r="J1211">
        <v>4.59140166313568</v>
      </c>
      <c r="K1211">
        <v>579.34084929880203</v>
      </c>
      <c r="L1211">
        <v>501.05337966298703</v>
      </c>
      <c r="M1211">
        <v>58.014039303882001</v>
      </c>
      <c r="N1211">
        <v>2.1117029411219699</v>
      </c>
      <c r="O1211">
        <v>10.4673619157976</v>
      </c>
      <c r="P1211">
        <v>73.991935483870904</v>
      </c>
      <c r="Q1211">
        <v>5.9860714327973998E-2</v>
      </c>
    </row>
    <row r="1212" spans="1:17" hidden="1" x14ac:dyDescent="0.3">
      <c r="A1212" t="s">
        <v>2581</v>
      </c>
      <c r="B1212" t="s">
        <v>2582</v>
      </c>
      <c r="C1212" t="str">
        <f>IFERROR(VLOOKUP(Table1[[#This Row],[Ticker]],[1]!Table2[[Symbol]:[Industry]],2,FALSE),"-")</f>
        <v>-</v>
      </c>
      <c r="D1212" t="s">
        <v>413</v>
      </c>
      <c r="E1212">
        <v>1712.6293055000001</v>
      </c>
      <c r="F1212">
        <v>776.15</v>
      </c>
      <c r="G1212">
        <v>119.07500072737901</v>
      </c>
      <c r="H1212">
        <v>-4.2431639269230097E-2</v>
      </c>
      <c r="I1212">
        <v>33.642611570718799</v>
      </c>
      <c r="J1212">
        <v>1.91282392573441</v>
      </c>
      <c r="K1212">
        <v>775.36140629074305</v>
      </c>
      <c r="L1212">
        <v>636.05359897186304</v>
      </c>
      <c r="M1212">
        <v>45.238476186460097</v>
      </c>
      <c r="N1212">
        <v>0.73495493469465101</v>
      </c>
      <c r="O1212">
        <v>11.4475294723958</v>
      </c>
      <c r="P1212">
        <v>174.11266113367401</v>
      </c>
      <c r="Q1212">
        <v>0.14980485306594199</v>
      </c>
    </row>
    <row r="1213" spans="1:17" hidden="1" x14ac:dyDescent="0.3">
      <c r="A1213" t="s">
        <v>2583</v>
      </c>
      <c r="B1213" t="s">
        <v>2584</v>
      </c>
      <c r="C1213" t="str">
        <f>IFERROR(VLOOKUP(Table1[[#This Row],[Ticker]],[1]!Table2[[Symbol]:[Industry]],2,FALSE),"-")</f>
        <v>-</v>
      </c>
      <c r="D1213" t="s">
        <v>141</v>
      </c>
      <c r="E1213">
        <v>1702.7959295200001</v>
      </c>
      <c r="F1213">
        <v>55.16</v>
      </c>
      <c r="G1213">
        <v>25.773449051392301</v>
      </c>
      <c r="H1213">
        <v>-19.302213122816099</v>
      </c>
      <c r="I1213">
        <v>-27.005786225710398</v>
      </c>
      <c r="J1213">
        <v>-11.2314837484109</v>
      </c>
      <c r="K1213">
        <v>64.441596897033506</v>
      </c>
      <c r="L1213">
        <v>55.2057841311834</v>
      </c>
      <c r="M1213">
        <v>17.799680780444</v>
      </c>
      <c r="N1213">
        <v>0.51043914311804806</v>
      </c>
      <c r="O1213">
        <v>41.823785351704103</v>
      </c>
      <c r="P1213">
        <v>95.950266429840099</v>
      </c>
      <c r="Q1213">
        <v>0.12407477932452</v>
      </c>
    </row>
    <row r="1214" spans="1:17" hidden="1" x14ac:dyDescent="0.3">
      <c r="A1214" t="s">
        <v>2585</v>
      </c>
      <c r="B1214" t="s">
        <v>2586</v>
      </c>
      <c r="C1214" t="str">
        <f>IFERROR(VLOOKUP(Table1[[#This Row],[Ticker]],[1]!Table2[[Symbol]:[Industry]],2,FALSE),"-")</f>
        <v>-</v>
      </c>
      <c r="D1214" t="s">
        <v>605</v>
      </c>
      <c r="E1214">
        <v>1701.0937799999999</v>
      </c>
      <c r="F1214">
        <v>1280.25</v>
      </c>
      <c r="G1214">
        <v>36.960403384995502</v>
      </c>
      <c r="H1214">
        <v>55.364668938708398</v>
      </c>
      <c r="I1214">
        <v>39.373076966619898</v>
      </c>
      <c r="J1214">
        <v>5.4192639147815997</v>
      </c>
      <c r="K1214">
        <v>1052.37423521765</v>
      </c>
      <c r="L1214">
        <v>884.10838883403403</v>
      </c>
      <c r="M1214">
        <v>54.219977380712301</v>
      </c>
      <c r="N1214">
        <v>1.3305999772226</v>
      </c>
      <c r="O1214">
        <v>13.259129076352201</v>
      </c>
      <c r="P1214">
        <v>81.711730892058696</v>
      </c>
    </row>
    <row r="1215" spans="1:17" hidden="1" x14ac:dyDescent="0.3">
      <c r="A1215" t="s">
        <v>2587</v>
      </c>
      <c r="B1215" t="s">
        <v>2588</v>
      </c>
      <c r="C1215" t="str">
        <f>IFERROR(VLOOKUP(Table1[[#This Row],[Ticker]],[1]!Table2[[Symbol]:[Industry]],2,FALSE),"-")</f>
        <v>-</v>
      </c>
      <c r="D1215" t="s">
        <v>413</v>
      </c>
      <c r="E1215">
        <v>1699.31047607</v>
      </c>
      <c r="F1215">
        <v>1309.1500000000001</v>
      </c>
      <c r="G1215">
        <v>416.85321908373101</v>
      </c>
      <c r="H1215">
        <v>6.4033242878851496E-2</v>
      </c>
      <c r="I1215">
        <v>34.651981412359298</v>
      </c>
      <c r="J1215">
        <v>1.6049278920516299</v>
      </c>
      <c r="K1215">
        <v>1209.0373973953899</v>
      </c>
      <c r="L1215">
        <v>871.53767470027401</v>
      </c>
      <c r="M1215">
        <v>42.839723645970302</v>
      </c>
      <c r="N1215">
        <v>0.36041167170961003</v>
      </c>
      <c r="O1215">
        <v>26.532482908757501</v>
      </c>
      <c r="P1215">
        <v>469.195652173913</v>
      </c>
      <c r="Q1215">
        <v>0.12782346251307899</v>
      </c>
    </row>
    <row r="1216" spans="1:17" hidden="1" x14ac:dyDescent="0.3">
      <c r="A1216" t="s">
        <v>2589</v>
      </c>
      <c r="B1216" t="s">
        <v>2590</v>
      </c>
      <c r="C1216" t="str">
        <f>IFERROR(VLOOKUP(Table1[[#This Row],[Ticker]],[1]!Table2[[Symbol]:[Industry]],2,FALSE),"-")</f>
        <v>-</v>
      </c>
      <c r="D1216" t="s">
        <v>533</v>
      </c>
      <c r="E1216">
        <v>1699.1690522399999</v>
      </c>
      <c r="F1216">
        <v>504.9</v>
      </c>
      <c r="G1216">
        <v>-5.7079115816119597</v>
      </c>
      <c r="H1216">
        <v>22.108960433611699</v>
      </c>
      <c r="I1216">
        <v>21.422010054039301</v>
      </c>
      <c r="J1216">
        <v>15.822640488975001</v>
      </c>
      <c r="K1216">
        <v>425.78448873097199</v>
      </c>
      <c r="L1216">
        <v>385.86943124664703</v>
      </c>
      <c r="M1216">
        <v>66.664876957656602</v>
      </c>
      <c r="N1216">
        <v>1.67787104029072</v>
      </c>
      <c r="O1216">
        <v>6.9320657555951701</v>
      </c>
      <c r="P1216">
        <v>72.320819112627902</v>
      </c>
      <c r="Q1216">
        <v>-8.8415892386462996E-2</v>
      </c>
    </row>
    <row r="1217" spans="1:17" hidden="1" x14ac:dyDescent="0.3">
      <c r="A1217" t="s">
        <v>2591</v>
      </c>
      <c r="B1217" t="s">
        <v>2592</v>
      </c>
      <c r="C1217" t="str">
        <f>IFERROR(VLOOKUP(Table1[[#This Row],[Ticker]],[1]!Table2[[Symbol]:[Industry]],2,FALSE),"-")</f>
        <v>-</v>
      </c>
      <c r="D1217" t="s">
        <v>605</v>
      </c>
      <c r="E1217">
        <v>1697.463006465</v>
      </c>
      <c r="F1217">
        <v>776.85</v>
      </c>
      <c r="G1217">
        <v>57.474010061210002</v>
      </c>
      <c r="H1217">
        <v>24.275769195389501</v>
      </c>
      <c r="I1217">
        <v>70.064759621884505</v>
      </c>
      <c r="J1217">
        <v>29.274695076643599</v>
      </c>
      <c r="K1217">
        <v>594.62343218525302</v>
      </c>
      <c r="L1217">
        <v>514.93881556959104</v>
      </c>
      <c r="M1217">
        <v>92.352349289845293</v>
      </c>
      <c r="N1217">
        <v>2.66677521640363</v>
      </c>
      <c r="O1217">
        <v>0.76591362553901599</v>
      </c>
      <c r="P1217">
        <v>105.65188616810001</v>
      </c>
      <c r="Q1217">
        <v>4.6623149208934997E-2</v>
      </c>
    </row>
    <row r="1218" spans="1:17" hidden="1" x14ac:dyDescent="0.3">
      <c r="A1218" t="s">
        <v>2593</v>
      </c>
      <c r="B1218" t="s">
        <v>2594</v>
      </c>
      <c r="C1218" t="str">
        <f>IFERROR(VLOOKUP(Table1[[#This Row],[Ticker]],[1]!Table2[[Symbol]:[Industry]],2,FALSE),"-")</f>
        <v>-</v>
      </c>
      <c r="D1218" t="s">
        <v>304</v>
      </c>
      <c r="E1218">
        <v>1693.16008173</v>
      </c>
      <c r="F1218">
        <v>30.55</v>
      </c>
      <c r="G1218">
        <v>-30.926365934731599</v>
      </c>
      <c r="H1218">
        <v>-2.0487886725874498</v>
      </c>
      <c r="I1218">
        <v>-36.341984761414501</v>
      </c>
      <c r="J1218">
        <v>-1.87887006137332</v>
      </c>
      <c r="K1218">
        <v>31.414369878491001</v>
      </c>
      <c r="L1218">
        <v>32.129224499315001</v>
      </c>
      <c r="M1218">
        <v>38.078202695407803</v>
      </c>
      <c r="N1218">
        <v>1.37591221639127</v>
      </c>
      <c r="O1218">
        <v>49.918166939443502</v>
      </c>
      <c r="P1218">
        <v>35.7777777777777</v>
      </c>
      <c r="Q1218">
        <v>-3.8198476844619002E-2</v>
      </c>
    </row>
    <row r="1219" spans="1:17" hidden="1" x14ac:dyDescent="0.3">
      <c r="A1219" t="s">
        <v>2595</v>
      </c>
      <c r="B1219" t="s">
        <v>2596</v>
      </c>
      <c r="C1219" t="str">
        <f>IFERROR(VLOOKUP(Table1[[#This Row],[Ticker]],[1]!Table2[[Symbol]:[Industry]],2,FALSE),"-")</f>
        <v>-</v>
      </c>
      <c r="D1219" t="s">
        <v>605</v>
      </c>
      <c r="E1219">
        <v>1692.3029750000001</v>
      </c>
      <c r="F1219">
        <v>61.14</v>
      </c>
      <c r="G1219">
        <v>30.276084097505599</v>
      </c>
      <c r="H1219">
        <v>12.172168562304099</v>
      </c>
      <c r="I1219">
        <v>-14.973505352859</v>
      </c>
      <c r="J1219">
        <v>8.3576725245222203</v>
      </c>
      <c r="K1219">
        <v>58.752383383901901</v>
      </c>
      <c r="L1219">
        <v>55.953865590990397</v>
      </c>
      <c r="M1219">
        <v>29.188193916460101</v>
      </c>
      <c r="N1219">
        <v>1.9380627278584699</v>
      </c>
      <c r="O1219">
        <v>27.576054955838998</v>
      </c>
      <c r="P1219">
        <v>58.805194805194802</v>
      </c>
      <c r="Q1219">
        <v>7.1071011628524999E-2</v>
      </c>
    </row>
    <row r="1220" spans="1:17" hidden="1" x14ac:dyDescent="0.3">
      <c r="A1220" t="s">
        <v>2597</v>
      </c>
      <c r="B1220" t="s">
        <v>2598</v>
      </c>
      <c r="C1220" t="str">
        <f>IFERROR(VLOOKUP(Table1[[#This Row],[Ticker]],[1]!Table2[[Symbol]:[Industry]],2,FALSE),"-")</f>
        <v>-</v>
      </c>
      <c r="D1220" t="s">
        <v>68</v>
      </c>
      <c r="E1220">
        <v>1690.5074999999999</v>
      </c>
      <c r="F1220">
        <v>55000</v>
      </c>
      <c r="G1220">
        <v>190.49055733251899</v>
      </c>
      <c r="H1220">
        <v>-16.297600862261401</v>
      </c>
      <c r="I1220">
        <v>83.861864406720599</v>
      </c>
      <c r="J1220">
        <v>-2.5120407971817702</v>
      </c>
      <c r="K1220">
        <v>48544.857245041298</v>
      </c>
      <c r="L1220">
        <v>33602.792752900503</v>
      </c>
      <c r="M1220">
        <v>53.154198373181501</v>
      </c>
      <c r="N1220">
        <v>0.55110692416391804</v>
      </c>
      <c r="O1220">
        <v>21.816363636363601</v>
      </c>
      <c r="P1220">
        <v>241.614906832298</v>
      </c>
      <c r="Q1220">
        <v>8.6739201412146999E-2</v>
      </c>
    </row>
    <row r="1221" spans="1:17" hidden="1" x14ac:dyDescent="0.3">
      <c r="A1221" t="s">
        <v>2599</v>
      </c>
      <c r="B1221" t="s">
        <v>2600</v>
      </c>
      <c r="C1221" t="str">
        <f>IFERROR(VLOOKUP(Table1[[#This Row],[Ticker]],[1]!Table2[[Symbol]:[Industry]],2,FALSE),"-")</f>
        <v>-</v>
      </c>
      <c r="D1221" t="s">
        <v>426</v>
      </c>
      <c r="E1221">
        <v>1686.3407163750001</v>
      </c>
      <c r="F1221">
        <v>10.85</v>
      </c>
      <c r="G1221">
        <v>-44.7276113939947</v>
      </c>
      <c r="H1221">
        <v>-1.9314819182474401</v>
      </c>
      <c r="I1221">
        <v>-35.566340158416303</v>
      </c>
      <c r="J1221">
        <v>0.51589758763161397</v>
      </c>
      <c r="K1221">
        <v>11.2261105316227</v>
      </c>
      <c r="L1221">
        <v>12.1124162720409</v>
      </c>
      <c r="M1221">
        <v>50.629395835540997</v>
      </c>
      <c r="N1221">
        <v>2.51255210144152</v>
      </c>
      <c r="O1221">
        <v>55.145929339477703</v>
      </c>
      <c r="P1221">
        <v>9.5959595959595791</v>
      </c>
      <c r="Q1221">
        <v>0.102819957854161</v>
      </c>
    </row>
    <row r="1222" spans="1:17" hidden="1" x14ac:dyDescent="0.3">
      <c r="A1222" t="s">
        <v>2601</v>
      </c>
      <c r="B1222" t="s">
        <v>2602</v>
      </c>
      <c r="C1222" t="str">
        <f>IFERROR(VLOOKUP(Table1[[#This Row],[Ticker]],[1]!Table2[[Symbol]:[Industry]],2,FALSE),"-")</f>
        <v>-</v>
      </c>
      <c r="D1222" t="s">
        <v>2603</v>
      </c>
      <c r="E1222">
        <v>1683.4266</v>
      </c>
      <c r="F1222">
        <v>171</v>
      </c>
      <c r="G1222">
        <v>41.019759382465303</v>
      </c>
      <c r="H1222">
        <v>8.2423346074817498</v>
      </c>
      <c r="I1222">
        <v>-19.3348571547814</v>
      </c>
      <c r="J1222">
        <v>11.870447403719799</v>
      </c>
      <c r="K1222">
        <v>160.57853888682399</v>
      </c>
      <c r="M1222">
        <v>68.949868489801204</v>
      </c>
      <c r="N1222">
        <v>1.8140818494173001</v>
      </c>
      <c r="O1222">
        <v>45.116959064327403</v>
      </c>
      <c r="P1222">
        <v>92.459200900393895</v>
      </c>
    </row>
    <row r="1223" spans="1:17" hidden="1" x14ac:dyDescent="0.3">
      <c r="A1223" t="s">
        <v>2604</v>
      </c>
      <c r="B1223" t="s">
        <v>2605</v>
      </c>
      <c r="C1223" t="str">
        <f>IFERROR(VLOOKUP(Table1[[#This Row],[Ticker]],[1]!Table2[[Symbol]:[Industry]],2,FALSE),"-")</f>
        <v>-</v>
      </c>
      <c r="D1223" t="s">
        <v>119</v>
      </c>
      <c r="E1223">
        <v>1678.1815738370001</v>
      </c>
      <c r="F1223">
        <v>15.79</v>
      </c>
      <c r="G1223">
        <v>-6.0748424130778496</v>
      </c>
      <c r="H1223">
        <v>-13.330497176863901</v>
      </c>
      <c r="I1223">
        <v>-43.244986573385397</v>
      </c>
      <c r="J1223">
        <v>-0.57077915121905298</v>
      </c>
      <c r="K1223">
        <v>17.031467541666</v>
      </c>
      <c r="L1223">
        <v>16.8159969708124</v>
      </c>
      <c r="M1223">
        <v>33.339185217973501</v>
      </c>
      <c r="N1223">
        <v>0.70475826671610498</v>
      </c>
      <c r="O1223">
        <v>66.910363851458001</v>
      </c>
      <c r="P1223">
        <v>33.981309981530501</v>
      </c>
      <c r="Q1223">
        <v>6.8693845922388003E-2</v>
      </c>
    </row>
    <row r="1224" spans="1:17" hidden="1" x14ac:dyDescent="0.3">
      <c r="A1224" t="s">
        <v>2606</v>
      </c>
      <c r="B1224" t="s">
        <v>2607</v>
      </c>
      <c r="C1224" t="str">
        <f>IFERROR(VLOOKUP(Table1[[#This Row],[Ticker]],[1]!Table2[[Symbol]:[Industry]],2,FALSE),"-")</f>
        <v>-</v>
      </c>
      <c r="D1224" t="s">
        <v>136</v>
      </c>
      <c r="E1224">
        <v>1675.57455645</v>
      </c>
      <c r="F1224">
        <v>245.1</v>
      </c>
      <c r="G1224">
        <v>-13.4132482503632</v>
      </c>
      <c r="H1224">
        <v>-7.2838032633368597</v>
      </c>
      <c r="I1224">
        <v>-37.357520765680299</v>
      </c>
      <c r="J1224">
        <v>-2.7300269082928801</v>
      </c>
      <c r="K1224">
        <v>260.20384243879801</v>
      </c>
      <c r="L1224">
        <v>270.01903492702502</v>
      </c>
      <c r="M1224">
        <v>44.241630705451598</v>
      </c>
      <c r="N1224">
        <v>1.00466305177851</v>
      </c>
      <c r="O1224">
        <v>63.443492452060397</v>
      </c>
      <c r="P1224">
        <v>22.703379224030002</v>
      </c>
      <c r="Q1224">
        <v>0.111932317100208</v>
      </c>
    </row>
    <row r="1225" spans="1:17" hidden="1" x14ac:dyDescent="0.3">
      <c r="A1225" t="s">
        <v>2608</v>
      </c>
      <c r="B1225" t="s">
        <v>2609</v>
      </c>
      <c r="C1225" t="str">
        <f>IFERROR(VLOOKUP(Table1[[#This Row],[Ticker]],[1]!Table2[[Symbol]:[Industry]],2,FALSE),"-")</f>
        <v>-</v>
      </c>
      <c r="D1225" t="s">
        <v>230</v>
      </c>
      <c r="E1225">
        <v>1669.926872563</v>
      </c>
      <c r="F1225">
        <v>75.41</v>
      </c>
      <c r="G1225">
        <v>159.37838530507</v>
      </c>
      <c r="H1225">
        <v>-14.388382186317999</v>
      </c>
      <c r="I1225">
        <v>86.841502717230597</v>
      </c>
      <c r="J1225">
        <v>-2.6406297261990699</v>
      </c>
      <c r="K1225">
        <v>74.944042305580993</v>
      </c>
      <c r="L1225">
        <v>53.039111028732201</v>
      </c>
      <c r="M1225">
        <v>27.403672659391599</v>
      </c>
      <c r="N1225">
        <v>0.48675412754391201</v>
      </c>
      <c r="O1225">
        <v>32.528842328603602</v>
      </c>
      <c r="P1225">
        <v>230.02188183807399</v>
      </c>
      <c r="Q1225">
        <v>0.13301043894127201</v>
      </c>
    </row>
    <row r="1226" spans="1:17" hidden="1" x14ac:dyDescent="0.3">
      <c r="A1226" t="s">
        <v>2610</v>
      </c>
      <c r="B1226" t="s">
        <v>2611</v>
      </c>
      <c r="C1226" t="str">
        <f>IFERROR(VLOOKUP(Table1[[#This Row],[Ticker]],[1]!Table2[[Symbol]:[Industry]],2,FALSE),"-")</f>
        <v>-</v>
      </c>
      <c r="D1226" t="s">
        <v>63</v>
      </c>
      <c r="E1226">
        <v>1667.9601845459999</v>
      </c>
      <c r="F1226">
        <v>234.27</v>
      </c>
      <c r="G1226">
        <v>-39.283526127503698</v>
      </c>
      <c r="H1226">
        <v>-5.1136570175655702</v>
      </c>
      <c r="I1226">
        <v>-27.032995518318899</v>
      </c>
      <c r="J1226">
        <v>-2.2417380968333398</v>
      </c>
      <c r="K1226">
        <v>241.04669476004801</v>
      </c>
      <c r="M1226">
        <v>41.071368113892603</v>
      </c>
      <c r="N1226">
        <v>0.84782170927383105</v>
      </c>
      <c r="O1226">
        <v>26.584709950057601</v>
      </c>
      <c r="P1226">
        <v>17.723618090452199</v>
      </c>
    </row>
    <row r="1227" spans="1:17" hidden="1" x14ac:dyDescent="0.3">
      <c r="A1227" t="s">
        <v>2612</v>
      </c>
      <c r="B1227" t="s">
        <v>2613</v>
      </c>
      <c r="C1227" t="str">
        <f>IFERROR(VLOOKUP(Table1[[#This Row],[Ticker]],[1]!Table2[[Symbol]:[Industry]],2,FALSE),"-")</f>
        <v>-</v>
      </c>
      <c r="D1227" t="s">
        <v>2614</v>
      </c>
      <c r="E1227">
        <v>1665.6643921</v>
      </c>
      <c r="F1227">
        <v>1588.1</v>
      </c>
      <c r="G1227">
        <v>507.71027281178101</v>
      </c>
      <c r="H1227">
        <v>12.721231915961001</v>
      </c>
      <c r="I1227">
        <v>116.14416131418599</v>
      </c>
      <c r="J1227">
        <v>4.8894672988219003</v>
      </c>
      <c r="K1227">
        <v>1290.9011880595899</v>
      </c>
      <c r="M1227">
        <v>64.505663152341398</v>
      </c>
      <c r="N1227">
        <v>0.86647354221546602</v>
      </c>
      <c r="O1227">
        <v>7.0461557836408204</v>
      </c>
      <c r="P1227">
        <v>563.36675020885502</v>
      </c>
    </row>
    <row r="1228" spans="1:17" hidden="1" x14ac:dyDescent="0.3">
      <c r="A1228" t="s">
        <v>2615</v>
      </c>
      <c r="B1228" t="s">
        <v>2616</v>
      </c>
      <c r="C1228" t="str">
        <f>IFERROR(VLOOKUP(Table1[[#This Row],[Ticker]],[1]!Table2[[Symbol]:[Industry]],2,FALSE),"-")</f>
        <v>-</v>
      </c>
      <c r="D1228" t="s">
        <v>204</v>
      </c>
      <c r="E1228">
        <v>1662.11151</v>
      </c>
      <c r="F1228">
        <v>122.86</v>
      </c>
      <c r="G1228">
        <v>-4.1373865464337296</v>
      </c>
      <c r="H1228">
        <v>-8.3827167669349993</v>
      </c>
      <c r="I1228">
        <v>20.453623077963702</v>
      </c>
      <c r="J1228">
        <v>-3.5988265114674798</v>
      </c>
      <c r="K1228">
        <v>129.64226576114399</v>
      </c>
      <c r="L1228">
        <v>117.49427726632899</v>
      </c>
      <c r="M1228">
        <v>39.619812695935401</v>
      </c>
      <c r="N1228">
        <v>0.80396678875125405</v>
      </c>
      <c r="O1228">
        <v>27.787725866840301</v>
      </c>
      <c r="P1228">
        <v>56.111817026683497</v>
      </c>
      <c r="Q1228">
        <v>8.3012069292312002E-2</v>
      </c>
    </row>
    <row r="1229" spans="1:17" hidden="1" x14ac:dyDescent="0.3">
      <c r="A1229" t="s">
        <v>2617</v>
      </c>
      <c r="B1229" t="s">
        <v>2618</v>
      </c>
      <c r="C1229" t="str">
        <f>IFERROR(VLOOKUP(Table1[[#This Row],[Ticker]],[1]!Table2[[Symbol]:[Industry]],2,FALSE),"-")</f>
        <v>-</v>
      </c>
      <c r="D1229" t="s">
        <v>2619</v>
      </c>
      <c r="E1229">
        <v>1656.003813945</v>
      </c>
      <c r="F1229">
        <v>1048.45</v>
      </c>
      <c r="G1229">
        <v>-21.3084809092989</v>
      </c>
      <c r="H1229">
        <v>-11.855380312118999</v>
      </c>
      <c r="I1229">
        <v>-25.981598699126799</v>
      </c>
      <c r="J1229">
        <v>-11.673736490891301</v>
      </c>
      <c r="K1229">
        <v>1151.3826064334501</v>
      </c>
      <c r="L1229">
        <v>1143.6400632734001</v>
      </c>
      <c r="M1229">
        <v>30.935816127230598</v>
      </c>
      <c r="N1229">
        <v>1.5697184919223599</v>
      </c>
      <c r="O1229">
        <v>38.390004292050101</v>
      </c>
      <c r="P1229">
        <v>12.037828595853799</v>
      </c>
      <c r="Q1229">
        <v>7.8638363890922006E-2</v>
      </c>
    </row>
    <row r="1230" spans="1:17" hidden="1" x14ac:dyDescent="0.3">
      <c r="A1230" t="s">
        <v>2620</v>
      </c>
      <c r="B1230" t="s">
        <v>2621</v>
      </c>
      <c r="C1230" t="str">
        <f>IFERROR(VLOOKUP(Table1[[#This Row],[Ticker]],[1]!Table2[[Symbol]:[Industry]],2,FALSE),"-")</f>
        <v>-</v>
      </c>
      <c r="D1230" t="s">
        <v>697</v>
      </c>
      <c r="E1230">
        <v>1654.8254460000001</v>
      </c>
      <c r="F1230">
        <v>239.1</v>
      </c>
      <c r="G1230">
        <v>-14.689937676296401</v>
      </c>
      <c r="H1230">
        <v>-13.4163222861092</v>
      </c>
      <c r="I1230">
        <v>-24.5408089823548</v>
      </c>
      <c r="J1230">
        <v>-6.2106449763965701</v>
      </c>
      <c r="K1230">
        <v>262.02006495471801</v>
      </c>
      <c r="L1230">
        <v>264.93456656806501</v>
      </c>
      <c r="M1230">
        <v>16.641024787884799</v>
      </c>
      <c r="N1230">
        <v>0.58168660099153402</v>
      </c>
      <c r="O1230">
        <v>38.435800920117103</v>
      </c>
      <c r="P1230">
        <v>10.668826660495199</v>
      </c>
      <c r="Q1230">
        <v>4.2129761665313001E-2</v>
      </c>
    </row>
    <row r="1231" spans="1:17" hidden="1" x14ac:dyDescent="0.3">
      <c r="A1231" t="s">
        <v>2622</v>
      </c>
      <c r="B1231" t="s">
        <v>2623</v>
      </c>
      <c r="C1231" t="str">
        <f>IFERROR(VLOOKUP(Table1[[#This Row],[Ticker]],[1]!Table2[[Symbol]:[Industry]],2,FALSE),"-")</f>
        <v>-</v>
      </c>
      <c r="D1231" t="s">
        <v>270</v>
      </c>
      <c r="E1231">
        <v>1654.4449999999999</v>
      </c>
      <c r="F1231">
        <v>1272.6500000000001</v>
      </c>
      <c r="G1231">
        <v>78.323884940582104</v>
      </c>
      <c r="H1231">
        <v>-0.26962801242087803</v>
      </c>
      <c r="I1231">
        <v>72.641555341746994</v>
      </c>
      <c r="J1231">
        <v>1.73621171460609</v>
      </c>
      <c r="K1231">
        <v>1268.52192978987</v>
      </c>
      <c r="L1231">
        <v>1011.84019612935</v>
      </c>
      <c r="M1231">
        <v>47.472715296101903</v>
      </c>
      <c r="N1231">
        <v>0.32627941482247502</v>
      </c>
      <c r="O1231">
        <v>23.356775232781899</v>
      </c>
      <c r="P1231">
        <v>111.053067993366</v>
      </c>
      <c r="Q1231">
        <v>7.6876319184758998E-2</v>
      </c>
    </row>
    <row r="1232" spans="1:17" hidden="1" x14ac:dyDescent="0.3">
      <c r="A1232" t="s">
        <v>2624</v>
      </c>
      <c r="B1232" t="s">
        <v>2625</v>
      </c>
      <c r="C1232" t="str">
        <f>IFERROR(VLOOKUP(Table1[[#This Row],[Ticker]],[1]!Table2[[Symbol]:[Industry]],2,FALSE),"-")</f>
        <v>-</v>
      </c>
      <c r="D1232" t="s">
        <v>46</v>
      </c>
      <c r="E1232">
        <v>1650.1820479999999</v>
      </c>
      <c r="F1232">
        <v>168.8</v>
      </c>
      <c r="G1232">
        <v>954.47639390484403</v>
      </c>
      <c r="H1232">
        <v>-8.6703208759507895</v>
      </c>
      <c r="I1232">
        <v>84.708895179992197</v>
      </c>
      <c r="J1232">
        <v>-5.5727303072790004</v>
      </c>
      <c r="K1232">
        <v>184.16728006104401</v>
      </c>
      <c r="L1232">
        <v>119.56940775540799</v>
      </c>
      <c r="M1232">
        <v>29.843045786813502</v>
      </c>
      <c r="N1232">
        <v>0.36719443178820599</v>
      </c>
      <c r="O1232">
        <v>36.492890995260602</v>
      </c>
      <c r="P1232">
        <v>1025.3333333333301</v>
      </c>
    </row>
    <row r="1233" spans="1:17" hidden="1" x14ac:dyDescent="0.3">
      <c r="A1233" t="s">
        <v>2626</v>
      </c>
      <c r="B1233" t="s">
        <v>2627</v>
      </c>
      <c r="C1233" t="str">
        <f>IFERROR(VLOOKUP(Table1[[#This Row],[Ticker]],[1]!Table2[[Symbol]:[Industry]],2,FALSE),"-")</f>
        <v>-</v>
      </c>
      <c r="D1233" t="s">
        <v>2212</v>
      </c>
      <c r="E1233">
        <v>1646.12137392</v>
      </c>
      <c r="F1233">
        <v>319.05</v>
      </c>
      <c r="G1233">
        <v>21.26833745818</v>
      </c>
      <c r="H1233">
        <v>-20.194447445999199</v>
      </c>
      <c r="I1233">
        <v>33.518868067364799</v>
      </c>
      <c r="J1233">
        <v>-6.45276672885878</v>
      </c>
      <c r="M1233">
        <v>29.163434075004101</v>
      </c>
      <c r="O1233">
        <v>30.622159536122801</v>
      </c>
      <c r="P1233">
        <v>52.655502392344502</v>
      </c>
    </row>
    <row r="1234" spans="1:17" hidden="1" x14ac:dyDescent="0.3">
      <c r="A1234" t="s">
        <v>2628</v>
      </c>
      <c r="B1234" t="s">
        <v>2629</v>
      </c>
      <c r="C1234" t="str">
        <f>IFERROR(VLOOKUP(Table1[[#This Row],[Ticker]],[1]!Table2[[Symbol]:[Industry]],2,FALSE),"-")</f>
        <v>-</v>
      </c>
      <c r="D1234" t="s">
        <v>380</v>
      </c>
      <c r="E1234">
        <v>1644.9232979999999</v>
      </c>
      <c r="F1234">
        <v>266.05</v>
      </c>
      <c r="G1234">
        <v>-8.4565141378639996</v>
      </c>
      <c r="H1234">
        <v>-10.622124609290401</v>
      </c>
      <c r="I1234">
        <v>7.2506515831786498</v>
      </c>
      <c r="J1234">
        <v>-3.37945106069215</v>
      </c>
      <c r="K1234">
        <v>271.90527310996902</v>
      </c>
      <c r="L1234">
        <v>251.46959312051899</v>
      </c>
      <c r="M1234">
        <v>34.483166917090003</v>
      </c>
      <c r="N1234">
        <v>0.92911088217881399</v>
      </c>
      <c r="O1234">
        <v>17.252396166134101</v>
      </c>
      <c r="P1234">
        <v>31.854788749845099</v>
      </c>
      <c r="Q1234">
        <v>0.13032671394863901</v>
      </c>
    </row>
    <row r="1235" spans="1:17" hidden="1" x14ac:dyDescent="0.3">
      <c r="A1235" t="s">
        <v>2630</v>
      </c>
      <c r="B1235" t="s">
        <v>2631</v>
      </c>
      <c r="C1235" t="str">
        <f>IFERROR(VLOOKUP(Table1[[#This Row],[Ticker]],[1]!Table2[[Symbol]:[Industry]],2,FALSE),"-")</f>
        <v>-</v>
      </c>
      <c r="D1235" t="s">
        <v>46</v>
      </c>
      <c r="E1235">
        <v>1642.740557629</v>
      </c>
      <c r="F1235">
        <v>73.39</v>
      </c>
      <c r="G1235">
        <v>18.589058043390999</v>
      </c>
      <c r="H1235">
        <v>-2.4585022571506099</v>
      </c>
      <c r="I1235">
        <v>-22.148498281380899</v>
      </c>
      <c r="J1235">
        <v>-0.46571152481863698</v>
      </c>
      <c r="K1235">
        <v>73.251638763787497</v>
      </c>
      <c r="L1235">
        <v>68.889488501914997</v>
      </c>
      <c r="M1235">
        <v>45.539816496786898</v>
      </c>
      <c r="N1235">
        <v>0.82855215964281703</v>
      </c>
      <c r="O1235">
        <v>26.924649134759498</v>
      </c>
      <c r="P1235">
        <v>57.827956989247298</v>
      </c>
      <c r="Q1235">
        <v>9.5628631415588999E-2</v>
      </c>
    </row>
    <row r="1236" spans="1:17" hidden="1" x14ac:dyDescent="0.3">
      <c r="A1236" t="s">
        <v>2632</v>
      </c>
      <c r="B1236" t="s">
        <v>2633</v>
      </c>
      <c r="C1236" t="str">
        <f>IFERROR(VLOOKUP(Table1[[#This Row],[Ticker]],[1]!Table2[[Symbol]:[Industry]],2,FALSE),"-")</f>
        <v>-</v>
      </c>
      <c r="D1236" t="s">
        <v>136</v>
      </c>
      <c r="E1236">
        <v>1641.3304663199999</v>
      </c>
      <c r="F1236">
        <v>72.92</v>
      </c>
      <c r="G1236">
        <v>53.087490997612399</v>
      </c>
      <c r="H1236">
        <v>15.0084869144836</v>
      </c>
      <c r="I1236">
        <v>-9.3796226493009396</v>
      </c>
      <c r="J1236">
        <v>5.9794807042759599</v>
      </c>
      <c r="K1236">
        <v>64.793991053599598</v>
      </c>
      <c r="L1236">
        <v>58.580260513766902</v>
      </c>
      <c r="M1236">
        <v>63.8789427004426</v>
      </c>
      <c r="N1236">
        <v>2.2322724532893199</v>
      </c>
      <c r="O1236">
        <v>17.937465715852898</v>
      </c>
      <c r="P1236">
        <v>102.499305748403</v>
      </c>
      <c r="Q1236">
        <v>6.4561044958648006E-2</v>
      </c>
    </row>
    <row r="1237" spans="1:17" hidden="1" x14ac:dyDescent="0.3">
      <c r="A1237" t="s">
        <v>2634</v>
      </c>
      <c r="B1237" t="s">
        <v>2635</v>
      </c>
      <c r="C1237" t="str">
        <f>IFERROR(VLOOKUP(Table1[[#This Row],[Ticker]],[1]!Table2[[Symbol]:[Industry]],2,FALSE),"-")</f>
        <v>-</v>
      </c>
      <c r="D1237" t="s">
        <v>46</v>
      </c>
      <c r="E1237">
        <v>1639.6741242000001</v>
      </c>
      <c r="F1237">
        <v>1537.85</v>
      </c>
      <c r="G1237">
        <v>115.33296691889301</v>
      </c>
      <c r="H1237">
        <v>24.7870827318118</v>
      </c>
      <c r="I1237">
        <v>9.5051546939909404</v>
      </c>
      <c r="J1237">
        <v>14.2086804908713</v>
      </c>
      <c r="K1237">
        <v>1258.8729042330699</v>
      </c>
      <c r="L1237">
        <v>1072.4344559919</v>
      </c>
      <c r="M1237">
        <v>72.533965806016994</v>
      </c>
      <c r="N1237">
        <v>1.86480050278286</v>
      </c>
      <c r="O1237">
        <v>0.45843222681016799</v>
      </c>
      <c r="P1237">
        <v>189.996228549877</v>
      </c>
      <c r="Q1237">
        <v>0.146675900846054</v>
      </c>
    </row>
    <row r="1238" spans="1:17" hidden="1" x14ac:dyDescent="0.3">
      <c r="A1238" t="s">
        <v>2636</v>
      </c>
      <c r="B1238" t="s">
        <v>2637</v>
      </c>
      <c r="C1238" t="str">
        <f>IFERROR(VLOOKUP(Table1[[#This Row],[Ticker]],[1]!Table2[[Symbol]:[Industry]],2,FALSE),"-")</f>
        <v>-</v>
      </c>
      <c r="D1238" t="s">
        <v>380</v>
      </c>
      <c r="E1238">
        <v>1634.0868882</v>
      </c>
      <c r="F1238">
        <v>137.88</v>
      </c>
      <c r="G1238">
        <v>9.2928849067592996</v>
      </c>
      <c r="H1238">
        <v>0.75197876579221701</v>
      </c>
      <c r="I1238">
        <v>-5.1903420953727304</v>
      </c>
      <c r="J1238">
        <v>4.3129319229525196</v>
      </c>
      <c r="K1238">
        <v>126.374569691083</v>
      </c>
      <c r="L1238">
        <v>118.255678415926</v>
      </c>
      <c r="M1238">
        <v>66.900150783840502</v>
      </c>
      <c r="N1238">
        <v>1.27022318455478</v>
      </c>
      <c r="O1238">
        <v>13.2143893240499</v>
      </c>
      <c r="P1238">
        <v>46.059322033898198</v>
      </c>
      <c r="Q1238">
        <v>5.677131700337E-2</v>
      </c>
    </row>
    <row r="1239" spans="1:17" hidden="1" x14ac:dyDescent="0.3">
      <c r="A1239" t="s">
        <v>2638</v>
      </c>
      <c r="B1239" t="s">
        <v>2639</v>
      </c>
      <c r="C1239" t="str">
        <f>IFERROR(VLOOKUP(Table1[[#This Row],[Ticker]],[1]!Table2[[Symbol]:[Industry]],2,FALSE),"-")</f>
        <v>-</v>
      </c>
      <c r="D1239" t="s">
        <v>230</v>
      </c>
      <c r="E1239">
        <v>1627.51911348</v>
      </c>
      <c r="F1239">
        <v>920.4</v>
      </c>
      <c r="G1239">
        <v>154.20086257474799</v>
      </c>
      <c r="H1239">
        <v>-4.66808629647449</v>
      </c>
      <c r="I1239">
        <v>72.989072179591801</v>
      </c>
      <c r="J1239">
        <v>0.23702011045212701</v>
      </c>
      <c r="K1239">
        <v>866.84148207117505</v>
      </c>
      <c r="L1239">
        <v>688.98225508051405</v>
      </c>
      <c r="M1239">
        <v>57.593084739297403</v>
      </c>
      <c r="N1239">
        <v>1.15193921924357</v>
      </c>
      <c r="O1239">
        <v>7.0132551064754498</v>
      </c>
      <c r="P1239">
        <v>190.30121431950701</v>
      </c>
      <c r="Q1239">
        <v>0.160851552587949</v>
      </c>
    </row>
    <row r="1240" spans="1:17" hidden="1" x14ac:dyDescent="0.3">
      <c r="A1240" t="s">
        <v>2640</v>
      </c>
      <c r="B1240" t="s">
        <v>2641</v>
      </c>
      <c r="C1240" t="str">
        <f>IFERROR(VLOOKUP(Table1[[#This Row],[Ticker]],[1]!Table2[[Symbol]:[Industry]],2,FALSE),"-")</f>
        <v>-</v>
      </c>
      <c r="D1240" t="s">
        <v>21</v>
      </c>
      <c r="E1240">
        <v>1627.0899430500001</v>
      </c>
      <c r="F1240">
        <v>1279.8499999999999</v>
      </c>
      <c r="G1240">
        <v>100.436930211066</v>
      </c>
      <c r="H1240">
        <v>-8.7780024263389809</v>
      </c>
      <c r="I1240">
        <v>65.988428508971097</v>
      </c>
      <c r="J1240">
        <v>-3.7581064544332601</v>
      </c>
      <c r="K1240">
        <v>1240.64773837861</v>
      </c>
      <c r="L1240">
        <v>996.81409105070998</v>
      </c>
      <c r="M1240">
        <v>50.942526675175301</v>
      </c>
      <c r="N1240">
        <v>1.2395505752128699</v>
      </c>
      <c r="O1240">
        <v>14.7634488416611</v>
      </c>
      <c r="P1240">
        <v>139.20194374357499</v>
      </c>
      <c r="Q1240">
        <v>0.17151026304985201</v>
      </c>
    </row>
    <row r="1241" spans="1:17" hidden="1" x14ac:dyDescent="0.3">
      <c r="A1241" t="s">
        <v>2642</v>
      </c>
      <c r="B1241" t="s">
        <v>2643</v>
      </c>
      <c r="C1241" t="str">
        <f>IFERROR(VLOOKUP(Table1[[#This Row],[Ticker]],[1]!Table2[[Symbol]:[Industry]],2,FALSE),"-")</f>
        <v>-</v>
      </c>
      <c r="D1241" t="s">
        <v>141</v>
      </c>
      <c r="E1241">
        <v>1608.7606987500001</v>
      </c>
      <c r="F1241">
        <v>126.25</v>
      </c>
      <c r="G1241">
        <v>36.973515261941898</v>
      </c>
      <c r="H1241">
        <v>-14.524141757983999</v>
      </c>
      <c r="I1241">
        <v>-3.4516956619161698</v>
      </c>
      <c r="J1241">
        <v>-2.94728177392266</v>
      </c>
      <c r="K1241">
        <v>129.29408826198099</v>
      </c>
      <c r="L1241">
        <v>110.32941313298301</v>
      </c>
      <c r="M1241">
        <v>38.746802745608598</v>
      </c>
      <c r="N1241">
        <v>0.49670395569798498</v>
      </c>
      <c r="O1241">
        <v>19.5643564356435</v>
      </c>
      <c r="P1241">
        <v>90.854119425547907</v>
      </c>
      <c r="Q1241">
        <v>6.4748449552650994E-2</v>
      </c>
    </row>
    <row r="1242" spans="1:17" hidden="1" x14ac:dyDescent="0.3">
      <c r="A1242" t="s">
        <v>2644</v>
      </c>
      <c r="B1242" t="s">
        <v>2645</v>
      </c>
      <c r="C1242" t="str">
        <f>IFERROR(VLOOKUP(Table1[[#This Row],[Ticker]],[1]!Table2[[Symbol]:[Industry]],2,FALSE),"-")</f>
        <v>-</v>
      </c>
      <c r="D1242" t="s">
        <v>469</v>
      </c>
      <c r="E1242">
        <v>1603.3815</v>
      </c>
      <c r="F1242">
        <v>241.11</v>
      </c>
      <c r="G1242">
        <v>0.64799205156110395</v>
      </c>
      <c r="H1242">
        <v>15.144209104931001</v>
      </c>
      <c r="I1242">
        <v>-19.221791546038499</v>
      </c>
      <c r="J1242">
        <v>12.5909056313896</v>
      </c>
      <c r="K1242">
        <v>221.597009505881</v>
      </c>
      <c r="L1242">
        <v>213.379531780056</v>
      </c>
      <c r="M1242">
        <v>56.1989900997931</v>
      </c>
      <c r="N1242">
        <v>3.0753861794610602</v>
      </c>
      <c r="O1242">
        <v>19.281655675832599</v>
      </c>
      <c r="P1242">
        <v>38.888248847926199</v>
      </c>
      <c r="Q1242">
        <v>3.2454992668696003E-2</v>
      </c>
    </row>
    <row r="1243" spans="1:17" hidden="1" x14ac:dyDescent="0.3">
      <c r="A1243" t="s">
        <v>2646</v>
      </c>
      <c r="B1243" t="s">
        <v>2647</v>
      </c>
      <c r="C1243" t="str">
        <f>IFERROR(VLOOKUP(Table1[[#This Row],[Ticker]],[1]!Table2[[Symbol]:[Industry]],2,FALSE),"-")</f>
        <v>-</v>
      </c>
      <c r="D1243" t="s">
        <v>553</v>
      </c>
      <c r="E1243">
        <v>1602.10231275</v>
      </c>
      <c r="F1243">
        <v>268.5</v>
      </c>
      <c r="G1243">
        <v>-0.14702490358499501</v>
      </c>
      <c r="H1243">
        <v>12.3570417973775</v>
      </c>
      <c r="I1243">
        <v>1.7113555157967399</v>
      </c>
      <c r="J1243">
        <v>-4.3305324723215701</v>
      </c>
      <c r="K1243">
        <v>244.609633711903</v>
      </c>
      <c r="L1243">
        <v>232.10316876284401</v>
      </c>
      <c r="M1243">
        <v>57.909006456853803</v>
      </c>
      <c r="N1243">
        <v>3.3141492820788199</v>
      </c>
      <c r="O1243">
        <v>14.7113594040968</v>
      </c>
      <c r="P1243">
        <v>39.84375</v>
      </c>
      <c r="Q1243">
        <v>-1.937979601449E-3</v>
      </c>
    </row>
    <row r="1244" spans="1:17" hidden="1" x14ac:dyDescent="0.3">
      <c r="A1244" t="s">
        <v>2648</v>
      </c>
      <c r="B1244" t="s">
        <v>2649</v>
      </c>
      <c r="C1244" t="str">
        <f>IFERROR(VLOOKUP(Table1[[#This Row],[Ticker]],[1]!Table2[[Symbol]:[Industry]],2,FALSE),"-")</f>
        <v>-</v>
      </c>
      <c r="D1244" t="s">
        <v>230</v>
      </c>
      <c r="E1244">
        <v>1600.9907263600001</v>
      </c>
      <c r="F1244">
        <v>418.9</v>
      </c>
      <c r="G1244">
        <v>-29.5900430432463</v>
      </c>
      <c r="H1244">
        <v>-9.1366022646416294</v>
      </c>
      <c r="I1244">
        <v>-42.9749638616589</v>
      </c>
      <c r="J1244">
        <v>-2.7276656914556399</v>
      </c>
      <c r="K1244">
        <v>434.97553495084202</v>
      </c>
      <c r="L1244">
        <v>479.86139935415201</v>
      </c>
      <c r="M1244">
        <v>47.938926530982997</v>
      </c>
      <c r="N1244">
        <v>0.74431569515602403</v>
      </c>
      <c r="O1244">
        <v>51.682979231320097</v>
      </c>
      <c r="P1244">
        <v>10.236842105263101</v>
      </c>
    </row>
    <row r="1245" spans="1:17" hidden="1" x14ac:dyDescent="0.3">
      <c r="A1245" t="s">
        <v>2650</v>
      </c>
      <c r="B1245" t="s">
        <v>2651</v>
      </c>
      <c r="C1245" t="str">
        <f>IFERROR(VLOOKUP(Table1[[#This Row],[Ticker]],[1]!Table2[[Symbol]:[Industry]],2,FALSE),"-")</f>
        <v>-</v>
      </c>
      <c r="D1245" t="s">
        <v>46</v>
      </c>
      <c r="E1245">
        <v>1600.4865</v>
      </c>
      <c r="F1245">
        <v>405.7</v>
      </c>
      <c r="G1245">
        <v>4.2885381202461197</v>
      </c>
      <c r="H1245">
        <v>-7.8695432167352397</v>
      </c>
      <c r="I1245">
        <v>33.570925895292703</v>
      </c>
      <c r="J1245">
        <v>-4.0423152620385299</v>
      </c>
      <c r="K1245">
        <v>417.63390759697501</v>
      </c>
      <c r="L1245">
        <v>344.76593015679202</v>
      </c>
      <c r="M1245">
        <v>32.000750632454</v>
      </c>
      <c r="N1245">
        <v>0.48548476731035101</v>
      </c>
      <c r="O1245">
        <v>22.615232930736902</v>
      </c>
      <c r="P1245">
        <v>76.276341516402297</v>
      </c>
      <c r="Q1245">
        <v>6.6944270985608997E-2</v>
      </c>
    </row>
    <row r="1246" spans="1:17" hidden="1" x14ac:dyDescent="0.3">
      <c r="A1246" t="s">
        <v>2652</v>
      </c>
      <c r="B1246" t="s">
        <v>2653</v>
      </c>
      <c r="C1246" t="str">
        <f>IFERROR(VLOOKUP(Table1[[#This Row],[Ticker]],[1]!Table2[[Symbol]:[Industry]],2,FALSE),"-")</f>
        <v>-</v>
      </c>
      <c r="D1246" t="s">
        <v>380</v>
      </c>
      <c r="E1246">
        <v>1599.9384779950001</v>
      </c>
      <c r="F1246">
        <v>399.85</v>
      </c>
      <c r="G1246">
        <v>-17.334573149284498</v>
      </c>
      <c r="H1246">
        <v>-3.5181049061572298</v>
      </c>
      <c r="I1246">
        <v>-6.9748797764409503</v>
      </c>
      <c r="J1246">
        <v>-4.6077651830899802</v>
      </c>
      <c r="K1246">
        <v>365.484534750546</v>
      </c>
      <c r="L1246">
        <v>356.86791319023001</v>
      </c>
      <c r="M1246">
        <v>61.682707277209801</v>
      </c>
      <c r="N1246">
        <v>1.34897294492981</v>
      </c>
      <c r="O1246">
        <v>6.5399524821808201</v>
      </c>
      <c r="P1246">
        <v>42.599857346647603</v>
      </c>
      <c r="Q1246">
        <v>-0.11023001474919999</v>
      </c>
    </row>
    <row r="1247" spans="1:17" hidden="1" x14ac:dyDescent="0.3">
      <c r="A1247" t="s">
        <v>2654</v>
      </c>
      <c r="B1247" t="s">
        <v>2655</v>
      </c>
      <c r="C1247" t="str">
        <f>IFERROR(VLOOKUP(Table1[[#This Row],[Ticker]],[1]!Table2[[Symbol]:[Industry]],2,FALSE),"-")</f>
        <v>-</v>
      </c>
      <c r="D1247" t="s">
        <v>413</v>
      </c>
      <c r="E1247">
        <v>1588.1798037599999</v>
      </c>
      <c r="F1247">
        <v>39.6</v>
      </c>
      <c r="G1247">
        <v>24.475015247656302</v>
      </c>
      <c r="H1247">
        <v>0.68101641681562997</v>
      </c>
      <c r="I1247">
        <v>-3.9654173303007099</v>
      </c>
      <c r="J1247">
        <v>-1.47225225193847</v>
      </c>
      <c r="K1247">
        <v>39.593082215800699</v>
      </c>
      <c r="L1247">
        <v>35.044498873213399</v>
      </c>
      <c r="M1247">
        <v>44.5257885380232</v>
      </c>
      <c r="N1247">
        <v>1.24545347626532</v>
      </c>
      <c r="O1247">
        <v>17.424242424242401</v>
      </c>
      <c r="P1247">
        <v>94.117647058823493</v>
      </c>
      <c r="Q1247">
        <v>-1.1165782586787E-2</v>
      </c>
    </row>
    <row r="1248" spans="1:17" hidden="1" x14ac:dyDescent="0.3">
      <c r="A1248" t="s">
        <v>2656</v>
      </c>
      <c r="B1248" t="s">
        <v>2657</v>
      </c>
      <c r="C1248" t="str">
        <f>IFERROR(VLOOKUP(Table1[[#This Row],[Ticker]],[1]!Table2[[Symbol]:[Industry]],2,FALSE),"-")</f>
        <v>-</v>
      </c>
      <c r="D1248" t="s">
        <v>204</v>
      </c>
      <c r="E1248">
        <v>1574.04</v>
      </c>
      <c r="F1248">
        <v>1261.25</v>
      </c>
      <c r="G1248">
        <v>39.2353372951994</v>
      </c>
      <c r="H1248">
        <v>12.1926373227775</v>
      </c>
      <c r="I1248">
        <v>-1.6759914704046099</v>
      </c>
      <c r="J1248">
        <v>1.6498987216327401</v>
      </c>
      <c r="K1248">
        <v>1161.75805918745</v>
      </c>
      <c r="L1248">
        <v>1032.0409341028301</v>
      </c>
      <c r="M1248">
        <v>51.375319123861203</v>
      </c>
      <c r="N1248">
        <v>2.08769666962045</v>
      </c>
      <c r="O1248">
        <v>18.929633300297301</v>
      </c>
      <c r="P1248">
        <v>68.402430068762897</v>
      </c>
      <c r="Q1248">
        <v>2.6091051069778999E-2</v>
      </c>
    </row>
    <row r="1249" spans="1:17" hidden="1" x14ac:dyDescent="0.3">
      <c r="A1249" t="s">
        <v>2658</v>
      </c>
      <c r="B1249" t="s">
        <v>2659</v>
      </c>
      <c r="C1249" t="str">
        <f>IFERROR(VLOOKUP(Table1[[#This Row],[Ticker]],[1]!Table2[[Symbol]:[Industry]],2,FALSE),"-")</f>
        <v>-</v>
      </c>
      <c r="D1249" t="s">
        <v>1517</v>
      </c>
      <c r="E1249">
        <v>1573.92830456</v>
      </c>
      <c r="F1249">
        <v>116.32</v>
      </c>
      <c r="G1249">
        <v>23.0295197826301</v>
      </c>
      <c r="H1249">
        <v>1.31296441554337</v>
      </c>
      <c r="I1249">
        <v>-20.9923246872489</v>
      </c>
      <c r="J1249">
        <v>8.4575341155330899E-2</v>
      </c>
      <c r="K1249">
        <v>113.981539806973</v>
      </c>
      <c r="L1249">
        <v>109.77042313042</v>
      </c>
      <c r="M1249">
        <v>43.638543310576097</v>
      </c>
      <c r="N1249">
        <v>1.3013939135499699</v>
      </c>
      <c r="O1249">
        <v>33.0811554332874</v>
      </c>
      <c r="P1249">
        <v>50.478654592496703</v>
      </c>
      <c r="Q1249">
        <v>4.2676672682933001E-2</v>
      </c>
    </row>
    <row r="1250" spans="1:17" hidden="1" x14ac:dyDescent="0.3">
      <c r="A1250" t="s">
        <v>2660</v>
      </c>
      <c r="B1250" t="s">
        <v>2661</v>
      </c>
      <c r="C1250" t="str">
        <f>IFERROR(VLOOKUP(Table1[[#This Row],[Ticker]],[1]!Table2[[Symbol]:[Industry]],2,FALSE),"-")</f>
        <v>-</v>
      </c>
      <c r="D1250" t="s">
        <v>533</v>
      </c>
      <c r="E1250">
        <v>1571.3849561439999</v>
      </c>
      <c r="F1250">
        <v>91.36</v>
      </c>
      <c r="G1250">
        <v>15.683215858883701</v>
      </c>
      <c r="H1250">
        <v>-2.4417532470241099</v>
      </c>
      <c r="I1250">
        <v>6.1688510233453604</v>
      </c>
      <c r="J1250">
        <v>-3.5025896884001</v>
      </c>
      <c r="K1250">
        <v>91.876320565353595</v>
      </c>
      <c r="L1250">
        <v>80.666345990931902</v>
      </c>
      <c r="M1250">
        <v>37.626204974246697</v>
      </c>
      <c r="N1250">
        <v>0.64103615225713595</v>
      </c>
      <c r="O1250">
        <v>14.8752189141856</v>
      </c>
      <c r="P1250">
        <v>63.288650580875697</v>
      </c>
      <c r="Q1250">
        <v>-2.0296984125210998E-2</v>
      </c>
    </row>
    <row r="1251" spans="1:17" hidden="1" x14ac:dyDescent="0.3">
      <c r="A1251" t="s">
        <v>2662</v>
      </c>
      <c r="B1251" t="s">
        <v>2663</v>
      </c>
      <c r="C1251" t="str">
        <f>IFERROR(VLOOKUP(Table1[[#This Row],[Ticker]],[1]!Table2[[Symbol]:[Industry]],2,FALSE),"-")</f>
        <v>-</v>
      </c>
      <c r="D1251" t="s">
        <v>270</v>
      </c>
      <c r="E1251">
        <v>1570.6835000000001</v>
      </c>
      <c r="F1251">
        <v>1817.5</v>
      </c>
      <c r="G1251">
        <v>164.14542781220999</v>
      </c>
      <c r="H1251">
        <v>24.821606541335601</v>
      </c>
      <c r="I1251">
        <v>158.43309173154901</v>
      </c>
      <c r="J1251">
        <v>16.956533587870201</v>
      </c>
      <c r="K1251">
        <v>1470.24058979354</v>
      </c>
      <c r="L1251">
        <v>1060.27687098928</v>
      </c>
      <c r="M1251">
        <v>76.886653431798194</v>
      </c>
      <c r="N1251">
        <v>1.0647950089126501</v>
      </c>
      <c r="O1251">
        <v>5.5900962861072898</v>
      </c>
      <c r="P1251">
        <v>337.95180722891502</v>
      </c>
      <c r="Q1251">
        <v>0.26672946994470198</v>
      </c>
    </row>
    <row r="1252" spans="1:17" hidden="1" x14ac:dyDescent="0.3">
      <c r="A1252" t="s">
        <v>2664</v>
      </c>
      <c r="B1252" t="s">
        <v>2665</v>
      </c>
      <c r="C1252" t="str">
        <f>IFERROR(VLOOKUP(Table1[[#This Row],[Ticker]],[1]!Table2[[Symbol]:[Industry]],2,FALSE),"-")</f>
        <v>-</v>
      </c>
      <c r="D1252" t="s">
        <v>2666</v>
      </c>
      <c r="E1252">
        <v>1568.18668226</v>
      </c>
      <c r="F1252">
        <v>711.7</v>
      </c>
      <c r="G1252">
        <v>1796.28149710507</v>
      </c>
      <c r="H1252">
        <v>0.44134963607877498</v>
      </c>
      <c r="I1252">
        <v>68.881881661957394</v>
      </c>
      <c r="J1252">
        <v>-4.5262099417607997</v>
      </c>
      <c r="K1252">
        <v>641.92311586433698</v>
      </c>
      <c r="L1252">
        <v>419.02979258061202</v>
      </c>
      <c r="M1252">
        <v>54.505428271171503</v>
      </c>
      <c r="N1252">
        <v>0.939711223612268</v>
      </c>
      <c r="O1252">
        <v>12.125895742588099</v>
      </c>
      <c r="P1252">
        <v>1820.39935240151</v>
      </c>
    </row>
    <row r="1253" spans="1:17" hidden="1" x14ac:dyDescent="0.3">
      <c r="A1253" t="s">
        <v>2667</v>
      </c>
      <c r="B1253" t="s">
        <v>2668</v>
      </c>
      <c r="C1253" t="str">
        <f>IFERROR(VLOOKUP(Table1[[#This Row],[Ticker]],[1]!Table2[[Symbol]:[Industry]],2,FALSE),"-")</f>
        <v>-</v>
      </c>
      <c r="D1253" t="s">
        <v>136</v>
      </c>
      <c r="E1253">
        <v>1561.7137840799901</v>
      </c>
      <c r="F1253">
        <v>13.04</v>
      </c>
      <c r="G1253">
        <v>-20.213472826314199</v>
      </c>
      <c r="H1253">
        <v>-4.6689778742487302</v>
      </c>
      <c r="I1253">
        <v>-29.596031311854599</v>
      </c>
      <c r="J1253">
        <v>-4.9539960712384197</v>
      </c>
      <c r="K1253">
        <v>13.6802680863067</v>
      </c>
      <c r="L1253">
        <v>13.3974767124406</v>
      </c>
      <c r="M1253">
        <v>36.405828774235701</v>
      </c>
      <c r="N1253">
        <v>1.0731045239247801</v>
      </c>
      <c r="O1253">
        <v>41.104294478527599</v>
      </c>
      <c r="P1253">
        <v>67.179487179487097</v>
      </c>
      <c r="Q1253">
        <v>5.2678427179547002E-2</v>
      </c>
    </row>
    <row r="1254" spans="1:17" hidden="1" x14ac:dyDescent="0.3">
      <c r="A1254" t="s">
        <v>2669</v>
      </c>
      <c r="B1254" t="s">
        <v>2670</v>
      </c>
      <c r="C1254" t="str">
        <f>IFERROR(VLOOKUP(Table1[[#This Row],[Ticker]],[1]!Table2[[Symbol]:[Industry]],2,FALSE),"-")</f>
        <v>-</v>
      </c>
      <c r="D1254" t="s">
        <v>40</v>
      </c>
      <c r="E1254">
        <v>1560.566</v>
      </c>
      <c r="F1254">
        <v>46.48</v>
      </c>
      <c r="G1254">
        <v>-9.6675672924267104</v>
      </c>
      <c r="H1254">
        <v>-5.0494550562388403</v>
      </c>
      <c r="I1254">
        <v>-4.5479988964385099</v>
      </c>
      <c r="J1254">
        <v>-12.0380959452486</v>
      </c>
      <c r="K1254">
        <v>46.320081245718399</v>
      </c>
      <c r="L1254">
        <v>45.806932117247598</v>
      </c>
      <c r="M1254">
        <v>49.501508110521797</v>
      </c>
      <c r="N1254">
        <v>2.3296789093581398</v>
      </c>
      <c r="O1254">
        <v>70.804647160068797</v>
      </c>
      <c r="P1254">
        <v>36.705882352941103</v>
      </c>
      <c r="Q1254">
        <v>0.23054465256488399</v>
      </c>
    </row>
    <row r="1255" spans="1:17" hidden="1" x14ac:dyDescent="0.3">
      <c r="A1255" t="s">
        <v>2671</v>
      </c>
      <c r="B1255" t="s">
        <v>2672</v>
      </c>
      <c r="C1255" t="str">
        <f>IFERROR(VLOOKUP(Table1[[#This Row],[Ticker]],[1]!Table2[[Symbol]:[Industry]],2,FALSE),"-")</f>
        <v>-</v>
      </c>
      <c r="D1255" t="s">
        <v>54</v>
      </c>
      <c r="E1255">
        <v>1555.4102123600001</v>
      </c>
      <c r="F1255">
        <v>2517.65</v>
      </c>
      <c r="G1255">
        <v>-6.7065788892145903</v>
      </c>
      <c r="H1255">
        <v>4.4759860400143898</v>
      </c>
      <c r="I1255">
        <v>20.015860226318299</v>
      </c>
      <c r="J1255">
        <v>-0.52043514184331097</v>
      </c>
      <c r="K1255">
        <v>2476.1196411860101</v>
      </c>
      <c r="L1255">
        <v>2228.32751275493</v>
      </c>
      <c r="M1255">
        <v>45.485522907715897</v>
      </c>
      <c r="N1255">
        <v>1.10110958038967</v>
      </c>
      <c r="O1255">
        <v>12.1641213035966</v>
      </c>
      <c r="P1255">
        <v>45.688906891962198</v>
      </c>
      <c r="Q1255">
        <v>1.3912738115733E-2</v>
      </c>
    </row>
    <row r="1256" spans="1:17" hidden="1" x14ac:dyDescent="0.3">
      <c r="A1256" t="s">
        <v>2673</v>
      </c>
      <c r="B1256" t="s">
        <v>2674</v>
      </c>
      <c r="C1256" t="str">
        <f>IFERROR(VLOOKUP(Table1[[#This Row],[Ticker]],[1]!Table2[[Symbol]:[Industry]],2,FALSE),"-")</f>
        <v>-</v>
      </c>
      <c r="D1256" t="s">
        <v>533</v>
      </c>
      <c r="E1256">
        <v>1555.0990776000001</v>
      </c>
      <c r="F1256">
        <v>444</v>
      </c>
      <c r="G1256">
        <v>45.736773624759799</v>
      </c>
      <c r="H1256">
        <v>24.9217552472461</v>
      </c>
      <c r="I1256">
        <v>-21.0976221420174</v>
      </c>
      <c r="J1256">
        <v>6.7939016771429399</v>
      </c>
      <c r="K1256">
        <v>382.20880539771701</v>
      </c>
      <c r="L1256">
        <v>347.85643371599201</v>
      </c>
      <c r="M1256">
        <v>61.693787937819501</v>
      </c>
      <c r="N1256">
        <v>2.5031228476010399</v>
      </c>
      <c r="O1256">
        <v>25.8333333333333</v>
      </c>
      <c r="P1256">
        <v>79.502728926622197</v>
      </c>
      <c r="Q1256">
        <v>3.5185301029223001E-2</v>
      </c>
    </row>
    <row r="1257" spans="1:17" hidden="1" x14ac:dyDescent="0.3">
      <c r="A1257" t="s">
        <v>2675</v>
      </c>
      <c r="B1257" t="s">
        <v>2676</v>
      </c>
      <c r="C1257" t="str">
        <f>IFERROR(VLOOKUP(Table1[[#This Row],[Ticker]],[1]!Table2[[Symbol]:[Industry]],2,FALSE),"-")</f>
        <v>-</v>
      </c>
      <c r="D1257" t="s">
        <v>347</v>
      </c>
      <c r="E1257">
        <v>1555.0739482250001</v>
      </c>
      <c r="F1257">
        <v>869.75</v>
      </c>
      <c r="G1257">
        <v>-53.555629107889096</v>
      </c>
      <c r="H1257">
        <v>-0.60456468928128004</v>
      </c>
      <c r="I1257">
        <v>-16.1431336240748</v>
      </c>
      <c r="J1257">
        <v>2.3924655862167601</v>
      </c>
      <c r="K1257">
        <v>839.892547571156</v>
      </c>
      <c r="L1257">
        <v>916.66795817047398</v>
      </c>
      <c r="M1257">
        <v>56.290484888901801</v>
      </c>
      <c r="N1257">
        <v>0.49375299454364602</v>
      </c>
      <c r="O1257">
        <v>50.434032768036701</v>
      </c>
      <c r="P1257">
        <v>28.870943843532299</v>
      </c>
      <c r="Q1257">
        <v>-3.1830759189970001E-3</v>
      </c>
    </row>
    <row r="1258" spans="1:17" hidden="1" x14ac:dyDescent="0.3">
      <c r="A1258" t="s">
        <v>2677</v>
      </c>
      <c r="B1258" t="s">
        <v>2678</v>
      </c>
      <c r="C1258" t="str">
        <f>IFERROR(VLOOKUP(Table1[[#This Row],[Ticker]],[1]!Table2[[Symbol]:[Industry]],2,FALSE),"-")</f>
        <v>-</v>
      </c>
      <c r="D1258" t="s">
        <v>124</v>
      </c>
      <c r="E1258">
        <v>1553.566426544</v>
      </c>
      <c r="F1258">
        <v>167.78</v>
      </c>
      <c r="G1258">
        <v>38.959800730245597</v>
      </c>
      <c r="H1258">
        <v>-19.894289817207699</v>
      </c>
      <c r="I1258">
        <v>-30.043379308073099</v>
      </c>
      <c r="J1258">
        <v>-5.0330511971739504</v>
      </c>
      <c r="K1258">
        <v>183.55150887552099</v>
      </c>
      <c r="L1258">
        <v>164.551282567344</v>
      </c>
      <c r="M1258">
        <v>26.817888249199999</v>
      </c>
      <c r="N1258">
        <v>0.50724437086912499</v>
      </c>
      <c r="O1258">
        <v>59.464775300989302</v>
      </c>
      <c r="P1258">
        <v>84.678040726472204</v>
      </c>
      <c r="Q1258">
        <v>8.8845192202746004E-2</v>
      </c>
    </row>
    <row r="1259" spans="1:17" hidden="1" x14ac:dyDescent="0.3">
      <c r="A1259" t="s">
        <v>2679</v>
      </c>
      <c r="B1259" t="s">
        <v>2680</v>
      </c>
      <c r="C1259" t="str">
        <f>IFERROR(VLOOKUP(Table1[[#This Row],[Ticker]],[1]!Table2[[Symbol]:[Industry]],2,FALSE),"-")</f>
        <v>-</v>
      </c>
      <c r="D1259" t="s">
        <v>21</v>
      </c>
      <c r="E1259">
        <v>1547.14723878</v>
      </c>
      <c r="F1259">
        <v>1015.3</v>
      </c>
      <c r="G1259">
        <v>45.749971372463598</v>
      </c>
      <c r="H1259">
        <v>-8.9580179273721594</v>
      </c>
      <c r="I1259">
        <v>29.973971764273799</v>
      </c>
      <c r="J1259">
        <v>-4.1531616929657797</v>
      </c>
      <c r="K1259">
        <v>1062.2557061633199</v>
      </c>
      <c r="L1259">
        <v>877.14284377071795</v>
      </c>
      <c r="M1259">
        <v>33.065083273858797</v>
      </c>
      <c r="N1259">
        <v>1.0601032035128</v>
      </c>
      <c r="O1259">
        <v>23.303457106273999</v>
      </c>
      <c r="P1259">
        <v>78.075944926773602</v>
      </c>
      <c r="Q1259">
        <v>8.3578391812668004E-2</v>
      </c>
    </row>
    <row r="1260" spans="1:17" hidden="1" x14ac:dyDescent="0.3">
      <c r="A1260" t="s">
        <v>2681</v>
      </c>
      <c r="B1260" t="s">
        <v>2682</v>
      </c>
      <c r="C1260" t="str">
        <f>IFERROR(VLOOKUP(Table1[[#This Row],[Ticker]],[1]!Table2[[Symbol]:[Industry]],2,FALSE),"-")</f>
        <v>-</v>
      </c>
      <c r="D1260" t="s">
        <v>530</v>
      </c>
      <c r="E1260">
        <v>1538.6712</v>
      </c>
      <c r="F1260">
        <v>146.96</v>
      </c>
      <c r="G1260">
        <v>71.307676618459894</v>
      </c>
      <c r="H1260">
        <v>-8.8159812623420102</v>
      </c>
      <c r="I1260">
        <v>-1.1212809796377701</v>
      </c>
      <c r="J1260">
        <v>-1.24370278475525</v>
      </c>
      <c r="K1260">
        <v>154.26136161139101</v>
      </c>
      <c r="L1260">
        <v>134.206093077649</v>
      </c>
      <c r="M1260">
        <v>43.657426861264902</v>
      </c>
      <c r="N1260">
        <v>0.60761972485650495</v>
      </c>
      <c r="O1260">
        <v>24.5236799129014</v>
      </c>
      <c r="P1260">
        <v>106.98591549295701</v>
      </c>
      <c r="Q1260">
        <v>5.4103834343878998E-2</v>
      </c>
    </row>
    <row r="1261" spans="1:17" hidden="1" x14ac:dyDescent="0.3">
      <c r="A1261" t="s">
        <v>2683</v>
      </c>
      <c r="B1261" t="s">
        <v>2684</v>
      </c>
      <c r="C1261" t="str">
        <f>IFERROR(VLOOKUP(Table1[[#This Row],[Ticker]],[1]!Table2[[Symbol]:[Industry]],2,FALSE),"-")</f>
        <v>-</v>
      </c>
      <c r="D1261" t="s">
        <v>164</v>
      </c>
      <c r="E1261">
        <v>1533.5088561</v>
      </c>
      <c r="F1261">
        <v>1250.5999999999999</v>
      </c>
      <c r="G1261">
        <v>-1.86359066961914</v>
      </c>
      <c r="H1261">
        <v>-11.0632011185346</v>
      </c>
      <c r="I1261">
        <v>13.650816528187301</v>
      </c>
      <c r="J1261">
        <v>-3.27190251069884</v>
      </c>
      <c r="K1261">
        <v>1275.76663823853</v>
      </c>
      <c r="L1261">
        <v>1164.0257947546299</v>
      </c>
      <c r="M1261">
        <v>38.454047716391599</v>
      </c>
      <c r="N1261">
        <v>0.616517796484648</v>
      </c>
      <c r="O1261">
        <v>25.9395490164721</v>
      </c>
      <c r="P1261">
        <v>38.978718675334697</v>
      </c>
      <c r="Q1261">
        <v>-5.0473299549031E-2</v>
      </c>
    </row>
    <row r="1262" spans="1:17" hidden="1" x14ac:dyDescent="0.3">
      <c r="A1262" t="s">
        <v>2685</v>
      </c>
      <c r="B1262" t="s">
        <v>2686</v>
      </c>
      <c r="C1262" t="str">
        <f>IFERROR(VLOOKUP(Table1[[#This Row],[Ticker]],[1]!Table2[[Symbol]:[Industry]],2,FALSE),"-")</f>
        <v>-</v>
      </c>
      <c r="D1262" t="s">
        <v>92</v>
      </c>
      <c r="E1262">
        <v>1527.9921171200001</v>
      </c>
      <c r="F1262">
        <v>599.20000000000005</v>
      </c>
      <c r="G1262">
        <v>114.180017043991</v>
      </c>
      <c r="H1262">
        <v>-10.275292517689101</v>
      </c>
      <c r="I1262">
        <v>23.959491588394201</v>
      </c>
      <c r="J1262">
        <v>4.5202467643945798</v>
      </c>
      <c r="K1262">
        <v>574.459795768974</v>
      </c>
      <c r="L1262">
        <v>444.02282416622802</v>
      </c>
      <c r="M1262">
        <v>47.635133716480397</v>
      </c>
      <c r="N1262">
        <v>0.62853252629997003</v>
      </c>
      <c r="O1262">
        <v>18.491321762349799</v>
      </c>
      <c r="P1262">
        <v>200.65228299046601</v>
      </c>
      <c r="Q1262">
        <v>0.19518432556951701</v>
      </c>
    </row>
    <row r="1263" spans="1:17" hidden="1" x14ac:dyDescent="0.3">
      <c r="A1263" t="s">
        <v>2687</v>
      </c>
      <c r="B1263" t="s">
        <v>2688</v>
      </c>
      <c r="C1263" t="str">
        <f>IFERROR(VLOOKUP(Table1[[#This Row],[Ticker]],[1]!Table2[[Symbol]:[Industry]],2,FALSE),"-")</f>
        <v>-</v>
      </c>
      <c r="D1263" t="s">
        <v>413</v>
      </c>
      <c r="E1263">
        <v>1524.3316277899901</v>
      </c>
      <c r="F1263">
        <v>488.3</v>
      </c>
      <c r="G1263">
        <v>-17.6764384027007</v>
      </c>
      <c r="H1263">
        <v>-6.3896571949280503</v>
      </c>
      <c r="I1263">
        <v>-28.886612647143501</v>
      </c>
      <c r="J1263">
        <v>-3.4599982260465398</v>
      </c>
      <c r="K1263">
        <v>497.585490756882</v>
      </c>
      <c r="L1263">
        <v>503.74841685547898</v>
      </c>
      <c r="M1263">
        <v>59.142129342619597</v>
      </c>
      <c r="N1263">
        <v>0.82767003724767996</v>
      </c>
      <c r="O1263">
        <v>55.324595535531401</v>
      </c>
      <c r="P1263">
        <v>20.866336633663298</v>
      </c>
      <c r="Q1263">
        <v>-2.0499823521643E-2</v>
      </c>
    </row>
    <row r="1264" spans="1:17" hidden="1" x14ac:dyDescent="0.3">
      <c r="A1264" t="s">
        <v>2689</v>
      </c>
      <c r="B1264" t="s">
        <v>2690</v>
      </c>
      <c r="C1264" t="str">
        <f>IFERROR(VLOOKUP(Table1[[#This Row],[Ticker]],[1]!Table2[[Symbol]:[Industry]],2,FALSE),"-")</f>
        <v>-</v>
      </c>
      <c r="D1264" t="s">
        <v>426</v>
      </c>
      <c r="E1264">
        <v>1518.2503008599999</v>
      </c>
      <c r="F1264">
        <v>626.1</v>
      </c>
      <c r="G1264">
        <v>-37.262060054705202</v>
      </c>
      <c r="H1264">
        <v>-7.2189454385160099</v>
      </c>
      <c r="I1264">
        <v>-30.529227902578501</v>
      </c>
      <c r="J1264">
        <v>0.325536062342203</v>
      </c>
      <c r="K1264">
        <v>679.44806423020498</v>
      </c>
      <c r="L1264">
        <v>699.85993928822495</v>
      </c>
      <c r="M1264">
        <v>30.3584801350875</v>
      </c>
      <c r="N1264">
        <v>0.79690759918667498</v>
      </c>
      <c r="O1264">
        <v>46.941383165628402</v>
      </c>
      <c r="P1264">
        <v>0.61063795596980597</v>
      </c>
      <c r="Q1264">
        <v>-1.3656932478942001E-2</v>
      </c>
    </row>
    <row r="1265" spans="1:17" hidden="1" x14ac:dyDescent="0.3">
      <c r="A1265" t="s">
        <v>2691</v>
      </c>
      <c r="B1265" t="s">
        <v>2692</v>
      </c>
      <c r="C1265" t="str">
        <f>IFERROR(VLOOKUP(Table1[[#This Row],[Ticker]],[1]!Table2[[Symbol]:[Industry]],2,FALSE),"-")</f>
        <v>-</v>
      </c>
      <c r="D1265" t="s">
        <v>270</v>
      </c>
      <c r="E1265">
        <v>1516.6806767999999</v>
      </c>
      <c r="F1265">
        <v>1516.05</v>
      </c>
      <c r="G1265">
        <v>438.84166939721598</v>
      </c>
      <c r="H1265">
        <v>13.587208045095</v>
      </c>
      <c r="I1265">
        <v>42.776424993987298</v>
      </c>
      <c r="J1265">
        <v>0.95475228391204903</v>
      </c>
      <c r="K1265">
        <v>1460.09139994926</v>
      </c>
      <c r="L1265">
        <v>1097.2129303807501</v>
      </c>
      <c r="M1265">
        <v>49.316695703697498</v>
      </c>
      <c r="N1265">
        <v>0.48358243196862399</v>
      </c>
      <c r="O1265">
        <v>14.570759539593</v>
      </c>
      <c r="P1265">
        <v>630.97878495660495</v>
      </c>
      <c r="Q1265">
        <v>0.172495185046803</v>
      </c>
    </row>
    <row r="1266" spans="1:17" hidden="1" x14ac:dyDescent="0.3">
      <c r="A1266" t="s">
        <v>2693</v>
      </c>
      <c r="B1266" t="s">
        <v>2694</v>
      </c>
      <c r="C1266" t="str">
        <f>IFERROR(VLOOKUP(Table1[[#This Row],[Ticker]],[1]!Table2[[Symbol]:[Industry]],2,FALSE),"-")</f>
        <v>-</v>
      </c>
      <c r="D1266" t="s">
        <v>95</v>
      </c>
      <c r="E1266">
        <v>1514.7547500000001</v>
      </c>
      <c r="F1266">
        <v>150.05000000000001</v>
      </c>
      <c r="G1266">
        <v>-36.292277304042699</v>
      </c>
      <c r="H1266">
        <v>-2.0518896992658102</v>
      </c>
      <c r="I1266">
        <v>-11.933924753849</v>
      </c>
      <c r="J1266">
        <v>0.42342100508880298</v>
      </c>
      <c r="K1266">
        <v>152.20953522235001</v>
      </c>
      <c r="L1266">
        <v>149.91175497612099</v>
      </c>
      <c r="M1266">
        <v>38.942759605370398</v>
      </c>
      <c r="N1266">
        <v>1.71768429162289</v>
      </c>
      <c r="O1266">
        <v>35.2882372542485</v>
      </c>
      <c r="P1266">
        <v>32.260907888937801</v>
      </c>
      <c r="Q1266">
        <v>0.113219632944248</v>
      </c>
    </row>
    <row r="1267" spans="1:17" hidden="1" x14ac:dyDescent="0.3">
      <c r="A1267" t="s">
        <v>2695</v>
      </c>
      <c r="B1267" t="s">
        <v>2696</v>
      </c>
      <c r="C1267" t="str">
        <f>IFERROR(VLOOKUP(Table1[[#This Row],[Ticker]],[1]!Table2[[Symbol]:[Industry]],2,FALSE),"-")</f>
        <v>-</v>
      </c>
      <c r="D1267" t="s">
        <v>288</v>
      </c>
      <c r="E1267">
        <v>1514.1576488190001</v>
      </c>
      <c r="F1267">
        <v>184.53</v>
      </c>
      <c r="G1267">
        <v>-32.174656492248303</v>
      </c>
      <c r="H1267">
        <v>5.5486947536697802</v>
      </c>
      <c r="I1267">
        <v>-19.9241258830635</v>
      </c>
      <c r="J1267">
        <v>-0.141712149765363</v>
      </c>
      <c r="K1267">
        <v>169.61996551076899</v>
      </c>
      <c r="M1267">
        <v>60.618541719500499</v>
      </c>
      <c r="N1267">
        <v>1.8532212322169399</v>
      </c>
      <c r="O1267">
        <v>19.167615021947601</v>
      </c>
      <c r="P1267">
        <v>43.379953379953299</v>
      </c>
    </row>
    <row r="1268" spans="1:17" hidden="1" x14ac:dyDescent="0.3">
      <c r="A1268" t="s">
        <v>2697</v>
      </c>
      <c r="B1268" t="s">
        <v>2698</v>
      </c>
      <c r="C1268" t="str">
        <f>IFERROR(VLOOKUP(Table1[[#This Row],[Ticker]],[1]!Table2[[Symbol]:[Industry]],2,FALSE),"-")</f>
        <v>-</v>
      </c>
      <c r="D1268" t="s">
        <v>588</v>
      </c>
      <c r="E1268">
        <v>1507.3656262500001</v>
      </c>
      <c r="F1268">
        <v>781.15</v>
      </c>
      <c r="G1268">
        <v>321.82429578472301</v>
      </c>
      <c r="H1268">
        <v>2.3516887191927198</v>
      </c>
      <c r="I1268">
        <v>60.2490133098866</v>
      </c>
      <c r="J1268">
        <v>3.9639682998532599</v>
      </c>
      <c r="K1268">
        <v>688.246379195749</v>
      </c>
      <c r="L1268">
        <v>515.63880714437801</v>
      </c>
      <c r="M1268">
        <v>61.029569273977401</v>
      </c>
      <c r="N1268">
        <v>0.57935798002999495</v>
      </c>
      <c r="O1268">
        <v>3.3604301350572898</v>
      </c>
      <c r="P1268">
        <v>371.99395770392698</v>
      </c>
      <c r="Q1268">
        <v>0.190384162693336</v>
      </c>
    </row>
    <row r="1269" spans="1:17" hidden="1" x14ac:dyDescent="0.3">
      <c r="A1269" t="s">
        <v>2699</v>
      </c>
      <c r="B1269" t="s">
        <v>2700</v>
      </c>
      <c r="C1269" t="str">
        <f>IFERROR(VLOOKUP(Table1[[#This Row],[Ticker]],[1]!Table2[[Symbol]:[Industry]],2,FALSE),"-")</f>
        <v>-</v>
      </c>
      <c r="D1269" t="s">
        <v>804</v>
      </c>
      <c r="E1269">
        <v>1505.2133496399999</v>
      </c>
      <c r="F1269">
        <v>68.900000000000006</v>
      </c>
      <c r="G1269">
        <v>112.245781067202</v>
      </c>
      <c r="H1269">
        <v>-7.19576771556775</v>
      </c>
      <c r="I1269">
        <v>-5.6221434998934798</v>
      </c>
      <c r="J1269">
        <v>0.35458301053554198</v>
      </c>
      <c r="K1269">
        <v>64.656609663858603</v>
      </c>
      <c r="L1269">
        <v>54.474326188296402</v>
      </c>
      <c r="M1269">
        <v>56.809496750997099</v>
      </c>
      <c r="N1269">
        <v>0.73239446268125397</v>
      </c>
      <c r="O1269">
        <v>12.046444121915799</v>
      </c>
      <c r="P1269">
        <v>160.98484848484799</v>
      </c>
      <c r="Q1269">
        <v>0.20765943086371699</v>
      </c>
    </row>
    <row r="1270" spans="1:17" hidden="1" x14ac:dyDescent="0.3">
      <c r="A1270" t="s">
        <v>2701</v>
      </c>
      <c r="B1270" t="s">
        <v>2702</v>
      </c>
      <c r="C1270" t="str">
        <f>IFERROR(VLOOKUP(Table1[[#This Row],[Ticker]],[1]!Table2[[Symbol]:[Industry]],2,FALSE),"-")</f>
        <v>-</v>
      </c>
      <c r="D1270" t="s">
        <v>1159</v>
      </c>
      <c r="E1270">
        <v>1504.0134</v>
      </c>
      <c r="F1270">
        <v>219.2</v>
      </c>
      <c r="G1270">
        <v>380.25398087475799</v>
      </c>
      <c r="H1270">
        <v>18.0145602092893</v>
      </c>
      <c r="I1270">
        <v>49.510868642648703</v>
      </c>
      <c r="J1270">
        <v>-5.8385206604036597</v>
      </c>
      <c r="K1270">
        <v>199.22699627212501</v>
      </c>
      <c r="L1270">
        <v>152.59819541632299</v>
      </c>
      <c r="M1270">
        <v>55.143893435697102</v>
      </c>
      <c r="N1270">
        <v>1.6998933963541101</v>
      </c>
      <c r="O1270">
        <v>13.093065693430599</v>
      </c>
      <c r="P1270">
        <v>448.274137068534</v>
      </c>
      <c r="Q1270">
        <v>0.18040628633049899</v>
      </c>
    </row>
    <row r="1271" spans="1:17" hidden="1" x14ac:dyDescent="0.3">
      <c r="A1271" t="s">
        <v>2703</v>
      </c>
      <c r="B1271" t="s">
        <v>2704</v>
      </c>
      <c r="C1271" t="str">
        <f>IFERROR(VLOOKUP(Table1[[#This Row],[Ticker]],[1]!Table2[[Symbol]:[Industry]],2,FALSE),"-")</f>
        <v>-</v>
      </c>
      <c r="D1271" t="s">
        <v>720</v>
      </c>
      <c r="E1271">
        <v>1502.0466694199999</v>
      </c>
      <c r="F1271">
        <v>264.72000000000003</v>
      </c>
      <c r="G1271">
        <v>1.89128407904228</v>
      </c>
      <c r="H1271">
        <v>-0.58917874477966903</v>
      </c>
      <c r="I1271">
        <v>0.89464498390459601</v>
      </c>
      <c r="J1271">
        <v>-1.37502307280577</v>
      </c>
      <c r="K1271">
        <v>260.35173262415799</v>
      </c>
      <c r="L1271">
        <v>241.066478189913</v>
      </c>
      <c r="M1271">
        <v>57.335343564974302</v>
      </c>
      <c r="N1271">
        <v>0.83131217291868398</v>
      </c>
      <c r="O1271">
        <v>7.6609247506799401</v>
      </c>
      <c r="P1271">
        <v>30.474641431317401</v>
      </c>
      <c r="Q1271">
        <v>2.5420345253382999E-2</v>
      </c>
    </row>
    <row r="1272" spans="1:17" hidden="1" x14ac:dyDescent="0.3">
      <c r="A1272" t="s">
        <v>2705</v>
      </c>
      <c r="B1272" t="s">
        <v>2706</v>
      </c>
      <c r="C1272" t="str">
        <f>IFERROR(VLOOKUP(Table1[[#This Row],[Ticker]],[1]!Table2[[Symbol]:[Industry]],2,FALSE),"-")</f>
        <v>-</v>
      </c>
      <c r="D1272" t="s">
        <v>372</v>
      </c>
      <c r="E1272">
        <v>1500.6</v>
      </c>
      <c r="F1272">
        <v>50.02</v>
      </c>
      <c r="G1272">
        <v>-5.7273227520550201</v>
      </c>
      <c r="H1272">
        <v>39.4744366355051</v>
      </c>
      <c r="I1272">
        <v>6.5232078571297603</v>
      </c>
      <c r="J1272">
        <v>1.2358575958907601</v>
      </c>
      <c r="K1272">
        <v>43.302165289258902</v>
      </c>
      <c r="M1272">
        <v>56.405537203451303</v>
      </c>
      <c r="N1272">
        <v>0.55686350710697097</v>
      </c>
      <c r="O1272">
        <v>13.074770091963201</v>
      </c>
      <c r="P1272">
        <v>66.733333333333306</v>
      </c>
    </row>
    <row r="1273" spans="1:17" hidden="1" x14ac:dyDescent="0.3">
      <c r="A1273" t="s">
        <v>2707</v>
      </c>
      <c r="B1273" t="s">
        <v>2708</v>
      </c>
      <c r="C1273" t="str">
        <f>IFERROR(VLOOKUP(Table1[[#This Row],[Ticker]],[1]!Table2[[Symbol]:[Industry]],2,FALSE),"-")</f>
        <v>-</v>
      </c>
      <c r="D1273" t="s">
        <v>297</v>
      </c>
      <c r="E1273">
        <v>1493.4644624099999</v>
      </c>
      <c r="F1273">
        <v>110.19</v>
      </c>
      <c r="G1273">
        <v>-21.615529715038299</v>
      </c>
      <c r="H1273">
        <v>-2.39023885846651</v>
      </c>
      <c r="I1273">
        <v>-12.820133676012899</v>
      </c>
      <c r="J1273">
        <v>-1.34761407379798</v>
      </c>
      <c r="K1273">
        <v>114.07927996417899</v>
      </c>
      <c r="L1273">
        <v>111.664322226927</v>
      </c>
      <c r="M1273">
        <v>38.101203686658899</v>
      </c>
      <c r="N1273">
        <v>0.49844906286862201</v>
      </c>
      <c r="O1273">
        <v>17.0614393320628</v>
      </c>
      <c r="P1273">
        <v>19.7717391304347</v>
      </c>
      <c r="Q1273">
        <v>-3.0650528677195001E-2</v>
      </c>
    </row>
    <row r="1274" spans="1:17" hidden="1" x14ac:dyDescent="0.3">
      <c r="A1274" t="s">
        <v>2709</v>
      </c>
      <c r="B1274" t="s">
        <v>2710</v>
      </c>
      <c r="C1274" t="str">
        <f>IFERROR(VLOOKUP(Table1[[#This Row],[Ticker]],[1]!Table2[[Symbol]:[Industry]],2,FALSE),"-")</f>
        <v>-</v>
      </c>
      <c r="D1274" t="s">
        <v>230</v>
      </c>
      <c r="E1274">
        <v>1479.2543859</v>
      </c>
      <c r="F1274">
        <v>863.15</v>
      </c>
      <c r="G1274">
        <v>141.018068524791</v>
      </c>
      <c r="H1274">
        <v>10.542845143159299</v>
      </c>
      <c r="I1274">
        <v>34.454085721294803</v>
      </c>
      <c r="J1274">
        <v>1.9925560642900799</v>
      </c>
      <c r="K1274">
        <v>735.391991013346</v>
      </c>
      <c r="L1274">
        <v>623.91939809841404</v>
      </c>
      <c r="M1274">
        <v>70.690589311468003</v>
      </c>
      <c r="N1274">
        <v>2.0369102845338398</v>
      </c>
      <c r="O1274">
        <v>3.8579621155071502</v>
      </c>
      <c r="P1274">
        <v>177.94236032844901</v>
      </c>
      <c r="Q1274">
        <v>0.13901417404916899</v>
      </c>
    </row>
    <row r="1275" spans="1:17" hidden="1" x14ac:dyDescent="0.3">
      <c r="A1275" t="s">
        <v>2711</v>
      </c>
      <c r="B1275" t="s">
        <v>2712</v>
      </c>
      <c r="C1275" t="str">
        <f>IFERROR(VLOOKUP(Table1[[#This Row],[Ticker]],[1]!Table2[[Symbol]:[Industry]],2,FALSE),"-")</f>
        <v>-</v>
      </c>
      <c r="D1275" t="s">
        <v>54</v>
      </c>
      <c r="E1275">
        <v>1472.98</v>
      </c>
      <c r="F1275">
        <v>15.48</v>
      </c>
      <c r="G1275">
        <v>47.138975304659098</v>
      </c>
      <c r="H1275">
        <v>12.2037493984785</v>
      </c>
      <c r="I1275">
        <v>-13.8926411429451</v>
      </c>
      <c r="J1275">
        <v>1.6084917792673299</v>
      </c>
      <c r="K1275">
        <v>14.2763390024705</v>
      </c>
      <c r="L1275">
        <v>12.813297736239299</v>
      </c>
      <c r="M1275">
        <v>58.798162718258901</v>
      </c>
      <c r="N1275">
        <v>1.18277193963419</v>
      </c>
      <c r="O1275">
        <v>20.4780361757105</v>
      </c>
      <c r="P1275">
        <v>114.99999999999901</v>
      </c>
    </row>
    <row r="1276" spans="1:17" hidden="1" x14ac:dyDescent="0.3">
      <c r="A1276" t="s">
        <v>2713</v>
      </c>
      <c r="B1276" t="s">
        <v>2714</v>
      </c>
      <c r="C1276" t="str">
        <f>IFERROR(VLOOKUP(Table1[[#This Row],[Ticker]],[1]!Table2[[Symbol]:[Industry]],2,FALSE),"-")</f>
        <v>-</v>
      </c>
      <c r="D1276" t="s">
        <v>83</v>
      </c>
      <c r="E1276">
        <v>1466.4026275440001</v>
      </c>
      <c r="F1276">
        <v>99.48</v>
      </c>
      <c r="G1276">
        <v>-17.778999069816901</v>
      </c>
      <c r="H1276">
        <v>-15.381002956953999</v>
      </c>
      <c r="I1276">
        <v>-23.714909977457101</v>
      </c>
      <c r="J1276">
        <v>-1.7943016105755201</v>
      </c>
      <c r="K1276">
        <v>107.008684883353</v>
      </c>
      <c r="L1276">
        <v>102.86699694164599</v>
      </c>
      <c r="M1276">
        <v>33.928995843807897</v>
      </c>
      <c r="N1276">
        <v>0.70972720923821897</v>
      </c>
      <c r="O1276">
        <v>24.547647768395599</v>
      </c>
      <c r="P1276">
        <v>19.567307692307701</v>
      </c>
      <c r="Q1276">
        <v>-9.1405089463560008E-3</v>
      </c>
    </row>
    <row r="1277" spans="1:17" hidden="1" x14ac:dyDescent="0.3">
      <c r="A1277" t="s">
        <v>2715</v>
      </c>
      <c r="B1277" t="s">
        <v>2716</v>
      </c>
      <c r="C1277" t="str">
        <f>IFERROR(VLOOKUP(Table1[[#This Row],[Ticker]],[1]!Table2[[Symbol]:[Industry]],2,FALSE),"-")</f>
        <v>-</v>
      </c>
      <c r="D1277" t="s">
        <v>21</v>
      </c>
      <c r="E1277">
        <v>1465.1528797229901</v>
      </c>
      <c r="F1277">
        <v>150.41</v>
      </c>
      <c r="G1277">
        <v>59.085555178596699</v>
      </c>
      <c r="H1277">
        <v>21.368751009822301</v>
      </c>
      <c r="I1277">
        <v>34.588371515282603</v>
      </c>
      <c r="J1277">
        <v>-1.36295456596358</v>
      </c>
      <c r="K1277">
        <v>134.277986552583</v>
      </c>
      <c r="L1277">
        <v>108.016295988059</v>
      </c>
      <c r="M1277">
        <v>47.6806696753982</v>
      </c>
      <c r="N1277">
        <v>0.51761599606583197</v>
      </c>
      <c r="O1277">
        <v>22.531746559404301</v>
      </c>
      <c r="P1277">
        <v>107.46206896551701</v>
      </c>
      <c r="Q1277">
        <v>9.2528754448459996E-2</v>
      </c>
    </row>
    <row r="1278" spans="1:17" hidden="1" x14ac:dyDescent="0.3">
      <c r="A1278" t="s">
        <v>2717</v>
      </c>
      <c r="B1278" t="s">
        <v>2718</v>
      </c>
      <c r="C1278" t="str">
        <f>IFERROR(VLOOKUP(Table1[[#This Row],[Ticker]],[1]!Table2[[Symbol]:[Industry]],2,FALSE),"-")</f>
        <v>-</v>
      </c>
      <c r="D1278" t="s">
        <v>204</v>
      </c>
      <c r="E1278">
        <v>1463.304745655</v>
      </c>
      <c r="F1278">
        <v>899.65</v>
      </c>
      <c r="G1278">
        <v>20.207162751212</v>
      </c>
      <c r="H1278">
        <v>-6.9734427115827904</v>
      </c>
      <c r="I1278">
        <v>9.9456872956906004</v>
      </c>
      <c r="J1278">
        <v>-3.2532349904438198</v>
      </c>
      <c r="K1278">
        <v>863.13543880738405</v>
      </c>
      <c r="L1278">
        <v>798.52424958588097</v>
      </c>
      <c r="M1278">
        <v>62.335013387996597</v>
      </c>
      <c r="N1278">
        <v>0.58552123942817202</v>
      </c>
      <c r="O1278">
        <v>13.710887567387299</v>
      </c>
      <c r="P1278">
        <v>47.810728661792503</v>
      </c>
      <c r="Q1278">
        <v>8.5050807058176997E-2</v>
      </c>
    </row>
    <row r="1279" spans="1:17" hidden="1" x14ac:dyDescent="0.3">
      <c r="A1279" t="s">
        <v>2719</v>
      </c>
      <c r="B1279" t="s">
        <v>2720</v>
      </c>
      <c r="C1279" t="str">
        <f>IFERROR(VLOOKUP(Table1[[#This Row],[Ticker]],[1]!Table2[[Symbol]:[Industry]],2,FALSE),"-")</f>
        <v>-</v>
      </c>
      <c r="D1279" t="s">
        <v>21</v>
      </c>
      <c r="E1279">
        <v>1448.5845015</v>
      </c>
      <c r="F1279">
        <v>391.25</v>
      </c>
      <c r="G1279">
        <v>10.424785693937601</v>
      </c>
      <c r="H1279">
        <v>6.94751420271428</v>
      </c>
      <c r="I1279">
        <v>17.258087854005101</v>
      </c>
      <c r="J1279">
        <v>7.2317156156043296</v>
      </c>
      <c r="K1279">
        <v>355.58293414580203</v>
      </c>
      <c r="L1279">
        <v>325.955335366437</v>
      </c>
      <c r="M1279">
        <v>65.308704387725498</v>
      </c>
      <c r="N1279">
        <v>2.1076720984212001</v>
      </c>
      <c r="O1279">
        <v>14.9648562300319</v>
      </c>
      <c r="P1279">
        <v>57.508051529790599</v>
      </c>
      <c r="Q1279">
        <v>-2.0312257727270001E-2</v>
      </c>
    </row>
    <row r="1280" spans="1:17" hidden="1" x14ac:dyDescent="0.3">
      <c r="A1280" t="s">
        <v>2721</v>
      </c>
      <c r="B1280" t="s">
        <v>2722</v>
      </c>
      <c r="C1280" t="str">
        <f>IFERROR(VLOOKUP(Table1[[#This Row],[Ticker]],[1]!Table2[[Symbol]:[Industry]],2,FALSE),"-")</f>
        <v>-</v>
      </c>
      <c r="D1280" t="s">
        <v>24</v>
      </c>
      <c r="E1280">
        <v>1446.0708777</v>
      </c>
      <c r="F1280">
        <v>321</v>
      </c>
      <c r="G1280">
        <v>-50.324751848157803</v>
      </c>
      <c r="H1280">
        <v>-10.8996413741729</v>
      </c>
      <c r="I1280">
        <v>-38.074221238973003</v>
      </c>
      <c r="J1280">
        <v>-3.3897491305151002</v>
      </c>
      <c r="K1280">
        <v>342.774096819215</v>
      </c>
      <c r="M1280">
        <v>23.422965580719801</v>
      </c>
      <c r="N1280">
        <v>0.81009617707859105</v>
      </c>
      <c r="O1280">
        <v>46.105919003115197</v>
      </c>
      <c r="P1280">
        <v>3.09940581339327</v>
      </c>
    </row>
    <row r="1281" spans="1:17" hidden="1" x14ac:dyDescent="0.3">
      <c r="A1281" t="s">
        <v>2723</v>
      </c>
      <c r="B1281" t="s">
        <v>2724</v>
      </c>
      <c r="C1281" t="str">
        <f>IFERROR(VLOOKUP(Table1[[#This Row],[Ticker]],[1]!Table2[[Symbol]:[Industry]],2,FALSE),"-")</f>
        <v>-</v>
      </c>
      <c r="D1281" t="s">
        <v>2725</v>
      </c>
      <c r="E1281">
        <v>1444.3939969999999</v>
      </c>
      <c r="F1281">
        <v>741.7</v>
      </c>
      <c r="G1281">
        <v>86.037292799476006</v>
      </c>
      <c r="H1281">
        <v>-14.9740028950994</v>
      </c>
      <c r="I1281">
        <v>41.709650154867198</v>
      </c>
      <c r="J1281">
        <v>-4.8082411311188302</v>
      </c>
      <c r="K1281">
        <v>730.122679929117</v>
      </c>
      <c r="L1281">
        <v>544.96549340473803</v>
      </c>
      <c r="M1281">
        <v>36.504951812200801</v>
      </c>
      <c r="N1281">
        <v>0.39179299711875798</v>
      </c>
      <c r="O1281">
        <v>27.9493056491842</v>
      </c>
      <c r="P1281">
        <v>121.105977045759</v>
      </c>
    </row>
    <row r="1282" spans="1:17" hidden="1" x14ac:dyDescent="0.3">
      <c r="A1282" t="s">
        <v>2726</v>
      </c>
      <c r="B1282" t="s">
        <v>2727</v>
      </c>
      <c r="C1282" t="str">
        <f>IFERROR(VLOOKUP(Table1[[#This Row],[Ticker]],[1]!Table2[[Symbol]:[Industry]],2,FALSE),"-")</f>
        <v>-</v>
      </c>
      <c r="D1282" t="s">
        <v>83</v>
      </c>
      <c r="E1282">
        <v>1443.6609193439999</v>
      </c>
      <c r="F1282">
        <v>130.08000000000001</v>
      </c>
      <c r="G1282">
        <v>58.348128712543598</v>
      </c>
      <c r="H1282">
        <v>-4.7543093193165502</v>
      </c>
      <c r="I1282">
        <v>7.6146262634261799</v>
      </c>
      <c r="J1282">
        <v>-3.1696676768810099</v>
      </c>
      <c r="K1282">
        <v>129.655981391382</v>
      </c>
      <c r="L1282">
        <v>111.413596131524</v>
      </c>
      <c r="M1282">
        <v>45.419666148141999</v>
      </c>
      <c r="N1282">
        <v>0.59913527840331404</v>
      </c>
      <c r="O1282">
        <v>14.4372693726937</v>
      </c>
      <c r="P1282">
        <v>91.013215859030794</v>
      </c>
    </row>
    <row r="1283" spans="1:17" hidden="1" x14ac:dyDescent="0.3">
      <c r="A1283" t="s">
        <v>2728</v>
      </c>
      <c r="B1283" t="s">
        <v>2729</v>
      </c>
      <c r="C1283" t="str">
        <f>IFERROR(VLOOKUP(Table1[[#This Row],[Ticker]],[1]!Table2[[Symbol]:[Industry]],2,FALSE),"-")</f>
        <v>-</v>
      </c>
      <c r="D1283" t="s">
        <v>248</v>
      </c>
      <c r="E1283">
        <v>1443.352932</v>
      </c>
      <c r="F1283">
        <v>798.35</v>
      </c>
      <c r="G1283">
        <v>47.441186285171497</v>
      </c>
      <c r="H1283">
        <v>12.3560404041599</v>
      </c>
      <c r="I1283">
        <v>60.098211123197999</v>
      </c>
      <c r="J1283">
        <v>-3.5832015114674798</v>
      </c>
      <c r="K1283">
        <v>703.26264729131299</v>
      </c>
      <c r="L1283">
        <v>576.81432948172801</v>
      </c>
      <c r="M1283">
        <v>58.108275235031797</v>
      </c>
      <c r="N1283">
        <v>0.72484202624946104</v>
      </c>
      <c r="O1283">
        <v>8.2232103713909908</v>
      </c>
      <c r="P1283">
        <v>100.590452261306</v>
      </c>
      <c r="Q1283">
        <v>4.8897403081292999E-2</v>
      </c>
    </row>
    <row r="1284" spans="1:17" hidden="1" x14ac:dyDescent="0.3">
      <c r="A1284" t="s">
        <v>2730</v>
      </c>
      <c r="B1284" t="s">
        <v>2731</v>
      </c>
      <c r="C1284" t="str">
        <f>IFERROR(VLOOKUP(Table1[[#This Row],[Ticker]],[1]!Table2[[Symbol]:[Industry]],2,FALSE),"-")</f>
        <v>-</v>
      </c>
      <c r="D1284" t="s">
        <v>104</v>
      </c>
      <c r="E1284">
        <v>1442.9407365</v>
      </c>
      <c r="F1284">
        <v>55.35</v>
      </c>
      <c r="G1284">
        <v>20.474621192594402</v>
      </c>
      <c r="H1284">
        <v>-5.4207195904764296</v>
      </c>
      <c r="I1284">
        <v>-32.998701147779002</v>
      </c>
      <c r="J1284">
        <v>0.77279133289744995</v>
      </c>
      <c r="K1284">
        <v>57.875394839587202</v>
      </c>
      <c r="L1284">
        <v>58.360886266970901</v>
      </c>
      <c r="M1284">
        <v>42.595669295939103</v>
      </c>
      <c r="N1284">
        <v>0.58750044491268205</v>
      </c>
      <c r="O1284">
        <v>56.278229448961099</v>
      </c>
      <c r="P1284">
        <v>55.0420168067226</v>
      </c>
      <c r="Q1284">
        <v>-1.8393325475068001E-2</v>
      </c>
    </row>
    <row r="1285" spans="1:17" hidden="1" x14ac:dyDescent="0.3">
      <c r="A1285" t="s">
        <v>2732</v>
      </c>
      <c r="B1285" t="s">
        <v>2733</v>
      </c>
      <c r="C1285" t="str">
        <f>IFERROR(VLOOKUP(Table1[[#This Row],[Ticker]],[1]!Table2[[Symbol]:[Industry]],2,FALSE),"-")</f>
        <v>-</v>
      </c>
      <c r="D1285" t="s">
        <v>127</v>
      </c>
      <c r="E1285">
        <v>1438.4356590059999</v>
      </c>
      <c r="F1285">
        <v>26.19</v>
      </c>
      <c r="G1285">
        <v>30.395419039849401</v>
      </c>
      <c r="H1285">
        <v>-17.919525670518698</v>
      </c>
      <c r="I1285">
        <v>-40.1139000297146</v>
      </c>
      <c r="J1285">
        <v>0.52592989165054405</v>
      </c>
      <c r="K1285">
        <v>29.731006297795599</v>
      </c>
      <c r="L1285">
        <v>28.838809741343699</v>
      </c>
      <c r="M1285">
        <v>33.934758488470202</v>
      </c>
      <c r="N1285">
        <v>1.70997564509732</v>
      </c>
      <c r="O1285">
        <v>50.439098892707101</v>
      </c>
      <c r="P1285">
        <v>58.727272727272698</v>
      </c>
      <c r="Q1285">
        <v>0.20419620930485599</v>
      </c>
    </row>
    <row r="1286" spans="1:17" hidden="1" x14ac:dyDescent="0.3">
      <c r="A1286" t="s">
        <v>2734</v>
      </c>
      <c r="B1286" t="s">
        <v>2735</v>
      </c>
      <c r="C1286" t="str">
        <f>IFERROR(VLOOKUP(Table1[[#This Row],[Ticker]],[1]!Table2[[Symbol]:[Industry]],2,FALSE),"-")</f>
        <v>-</v>
      </c>
      <c r="D1286" t="s">
        <v>297</v>
      </c>
      <c r="E1286">
        <v>1437.37</v>
      </c>
      <c r="F1286">
        <v>492.25</v>
      </c>
      <c r="G1286">
        <v>-3.3943727703760902</v>
      </c>
      <c r="H1286">
        <v>4.1195388721627397</v>
      </c>
      <c r="I1286">
        <v>19.242010776860798</v>
      </c>
      <c r="J1286">
        <v>-3.2936262218921901</v>
      </c>
      <c r="K1286">
        <v>461.88596137560597</v>
      </c>
      <c r="L1286">
        <v>415.53350688187999</v>
      </c>
      <c r="M1286">
        <v>52.053217550261003</v>
      </c>
      <c r="N1286">
        <v>1.03020272721869</v>
      </c>
      <c r="O1286">
        <v>10.5129507364144</v>
      </c>
      <c r="P1286">
        <v>49.984765386959097</v>
      </c>
      <c r="Q1286">
        <v>-3.4353018707939998E-3</v>
      </c>
    </row>
    <row r="1287" spans="1:17" hidden="1" x14ac:dyDescent="0.3">
      <c r="A1287" t="s">
        <v>2736</v>
      </c>
      <c r="B1287" t="s">
        <v>2737</v>
      </c>
      <c r="C1287" t="str">
        <f>IFERROR(VLOOKUP(Table1[[#This Row],[Ticker]],[1]!Table2[[Symbol]:[Industry]],2,FALSE),"-")</f>
        <v>-</v>
      </c>
      <c r="D1287" t="s">
        <v>605</v>
      </c>
      <c r="E1287">
        <v>1417.2908182000001</v>
      </c>
      <c r="F1287">
        <v>143.94999999999999</v>
      </c>
      <c r="G1287">
        <v>-10.098053316235699</v>
      </c>
      <c r="H1287">
        <v>3.8969312166603398</v>
      </c>
      <c r="I1287">
        <v>-20.354292265125601</v>
      </c>
      <c r="J1287">
        <v>3.1944213536423098</v>
      </c>
      <c r="K1287">
        <v>139.181376273707</v>
      </c>
      <c r="L1287">
        <v>139.153431258767</v>
      </c>
      <c r="M1287">
        <v>51.063597319557203</v>
      </c>
      <c r="N1287">
        <v>3.31288666453458</v>
      </c>
      <c r="O1287">
        <v>30.566168808614101</v>
      </c>
      <c r="P1287">
        <v>25.720524017467199</v>
      </c>
      <c r="Q1287">
        <v>-7.3043766477554006E-2</v>
      </c>
    </row>
    <row r="1288" spans="1:17" hidden="1" x14ac:dyDescent="0.3">
      <c r="A1288" t="s">
        <v>2738</v>
      </c>
      <c r="B1288" t="s">
        <v>2739</v>
      </c>
      <c r="C1288" t="str">
        <f>IFERROR(VLOOKUP(Table1[[#This Row],[Ticker]],[1]!Table2[[Symbol]:[Industry]],2,FALSE),"-")</f>
        <v>-</v>
      </c>
      <c r="D1288" t="s">
        <v>127</v>
      </c>
      <c r="E1288">
        <v>1415.9879242100001</v>
      </c>
      <c r="F1288">
        <v>636.1</v>
      </c>
      <c r="G1288">
        <v>-33.291839732786897</v>
      </c>
      <c r="H1288">
        <v>4.3084967677451296</v>
      </c>
      <c r="I1288">
        <v>8.4580323542719196</v>
      </c>
      <c r="J1288">
        <v>-5.4663743811326597</v>
      </c>
      <c r="K1288">
        <v>614.76305588760704</v>
      </c>
      <c r="L1288">
        <v>584.24369328329306</v>
      </c>
      <c r="M1288">
        <v>48.111143895271198</v>
      </c>
      <c r="N1288">
        <v>1.4914385859764501</v>
      </c>
      <c r="O1288">
        <v>15.3906618456217</v>
      </c>
      <c r="P1288">
        <v>27.411116675012501</v>
      </c>
      <c r="Q1288">
        <v>-0.13712586895287901</v>
      </c>
    </row>
    <row r="1289" spans="1:17" hidden="1" x14ac:dyDescent="0.3">
      <c r="A1289" t="s">
        <v>2740</v>
      </c>
      <c r="B1289" t="s">
        <v>2741</v>
      </c>
      <c r="C1289" t="str">
        <f>IFERROR(VLOOKUP(Table1[[#This Row],[Ticker]],[1]!Table2[[Symbol]:[Industry]],2,FALSE),"-")</f>
        <v>-</v>
      </c>
      <c r="D1289" t="s">
        <v>83</v>
      </c>
      <c r="E1289">
        <v>1413.64</v>
      </c>
      <c r="F1289">
        <v>47.92</v>
      </c>
      <c r="G1289">
        <v>-15.463704060788199</v>
      </c>
      <c r="H1289">
        <v>-4.4593606588223897</v>
      </c>
      <c r="I1289">
        <v>-14.8239873036928</v>
      </c>
      <c r="J1289">
        <v>-4.8028322208941203</v>
      </c>
      <c r="K1289">
        <v>48.962373837918797</v>
      </c>
      <c r="L1289">
        <v>47.872109411645603</v>
      </c>
      <c r="M1289">
        <v>32.699466370433797</v>
      </c>
      <c r="N1289">
        <v>0.81482034147719795</v>
      </c>
      <c r="O1289">
        <v>26.219620311999201</v>
      </c>
      <c r="P1289">
        <v>23.9844760672703</v>
      </c>
      <c r="Q1289">
        <v>2.3694052498145001E-2</v>
      </c>
    </row>
    <row r="1290" spans="1:17" hidden="1" x14ac:dyDescent="0.3">
      <c r="A1290" t="s">
        <v>2742</v>
      </c>
      <c r="B1290" t="s">
        <v>2743</v>
      </c>
      <c r="C1290" t="str">
        <f>IFERROR(VLOOKUP(Table1[[#This Row],[Ticker]],[1]!Table2[[Symbol]:[Industry]],2,FALSE),"-")</f>
        <v>-</v>
      </c>
      <c r="D1290" t="s">
        <v>393</v>
      </c>
      <c r="E1290">
        <v>1409.4649885589999</v>
      </c>
      <c r="F1290">
        <v>95.87</v>
      </c>
      <c r="G1290">
        <v>-60.119190409918303</v>
      </c>
      <c r="H1290">
        <v>-5.0411788548613901</v>
      </c>
      <c r="I1290">
        <v>-31.338135271037199</v>
      </c>
      <c r="J1290">
        <v>0.78375573220208505</v>
      </c>
      <c r="K1290">
        <v>99.919188782799907</v>
      </c>
      <c r="L1290">
        <v>112.94006675759501</v>
      </c>
      <c r="M1290">
        <v>47.615525962275903</v>
      </c>
      <c r="N1290">
        <v>1.0057655228904501</v>
      </c>
      <c r="O1290">
        <v>85.303014498800394</v>
      </c>
      <c r="P1290">
        <v>6.5222222222222204</v>
      </c>
      <c r="Q1290">
        <v>-6.5010157285131001E-2</v>
      </c>
    </row>
    <row r="1291" spans="1:17" hidden="1" x14ac:dyDescent="0.3">
      <c r="A1291" t="s">
        <v>2744</v>
      </c>
      <c r="B1291" t="s">
        <v>2745</v>
      </c>
      <c r="C1291" t="str">
        <f>IFERROR(VLOOKUP(Table1[[#This Row],[Ticker]],[1]!Table2[[Symbol]:[Industry]],2,FALSE),"-")</f>
        <v>-</v>
      </c>
      <c r="D1291" t="s">
        <v>2614</v>
      </c>
      <c r="E1291">
        <v>1402.10394</v>
      </c>
      <c r="F1291">
        <v>1710.3</v>
      </c>
      <c r="G1291">
        <v>601.04644404636895</v>
      </c>
      <c r="H1291">
        <v>-1.9238487539464</v>
      </c>
      <c r="I1291">
        <v>86.026803169274004</v>
      </c>
      <c r="J1291">
        <v>-9.5989495429635401</v>
      </c>
      <c r="K1291">
        <v>1642.90198202236</v>
      </c>
      <c r="L1291">
        <v>1037.2610888071799</v>
      </c>
      <c r="M1291">
        <v>34.3836728539722</v>
      </c>
      <c r="N1291">
        <v>0.332255834558501</v>
      </c>
      <c r="O1291">
        <v>23.522189089633301</v>
      </c>
      <c r="P1291">
        <v>651.94548252363097</v>
      </c>
    </row>
    <row r="1292" spans="1:17" hidden="1" x14ac:dyDescent="0.3">
      <c r="A1292" t="s">
        <v>2746</v>
      </c>
      <c r="B1292" t="s">
        <v>2747</v>
      </c>
      <c r="C1292" t="str">
        <f>IFERROR(VLOOKUP(Table1[[#This Row],[Ticker]],[1]!Table2[[Symbol]:[Industry]],2,FALSE),"-")</f>
        <v>-</v>
      </c>
      <c r="D1292" t="s">
        <v>153</v>
      </c>
      <c r="E1292">
        <v>1401.8682106680001</v>
      </c>
      <c r="F1292">
        <v>211.08</v>
      </c>
      <c r="G1292">
        <v>53.334855926769301</v>
      </c>
      <c r="H1292">
        <v>0.93184622089042501</v>
      </c>
      <c r="I1292">
        <v>34.107779047190903</v>
      </c>
      <c r="J1292">
        <v>-7.61472911989806</v>
      </c>
      <c r="K1292">
        <v>207.210832396059</v>
      </c>
      <c r="L1292">
        <v>159.28029530866999</v>
      </c>
      <c r="M1292">
        <v>41.169243375018198</v>
      </c>
      <c r="N1292">
        <v>0.570532105173155</v>
      </c>
      <c r="O1292">
        <v>20.707788516202299</v>
      </c>
      <c r="P1292">
        <v>119.076284379865</v>
      </c>
      <c r="Q1292">
        <v>0.19469738586968199</v>
      </c>
    </row>
    <row r="1293" spans="1:17" hidden="1" x14ac:dyDescent="0.3">
      <c r="A1293" t="s">
        <v>2748</v>
      </c>
      <c r="B1293" t="s">
        <v>2749</v>
      </c>
      <c r="C1293" t="str">
        <f>IFERROR(VLOOKUP(Table1[[#This Row],[Ticker]],[1]!Table2[[Symbol]:[Industry]],2,FALSE),"-")</f>
        <v>-</v>
      </c>
      <c r="D1293" t="s">
        <v>735</v>
      </c>
      <c r="E1293">
        <v>1400.7434377500001</v>
      </c>
      <c r="F1293">
        <v>277.5</v>
      </c>
      <c r="G1293">
        <v>-18.443826355077999</v>
      </c>
      <c r="H1293">
        <v>5.2569408878402397</v>
      </c>
      <c r="I1293">
        <v>-6.1932957458932698</v>
      </c>
      <c r="J1293">
        <v>-5.9844071377233501</v>
      </c>
      <c r="K1293">
        <v>283.03981672994598</v>
      </c>
      <c r="M1293">
        <v>29.013719643173602</v>
      </c>
      <c r="N1293">
        <v>2.2309813399330798</v>
      </c>
      <c r="O1293">
        <v>15.567567567567499</v>
      </c>
      <c r="P1293">
        <v>21.897649901164002</v>
      </c>
    </row>
    <row r="1294" spans="1:17" hidden="1" x14ac:dyDescent="0.3">
      <c r="A1294" t="s">
        <v>2750</v>
      </c>
      <c r="B1294" t="s">
        <v>2751</v>
      </c>
      <c r="C1294" t="str">
        <f>IFERROR(VLOOKUP(Table1[[#This Row],[Ticker]],[1]!Table2[[Symbol]:[Industry]],2,FALSE),"-")</f>
        <v>-</v>
      </c>
      <c r="D1294" t="s">
        <v>51</v>
      </c>
      <c r="E1294">
        <v>1394.6</v>
      </c>
      <c r="F1294">
        <v>917.5</v>
      </c>
      <c r="G1294">
        <v>125.406213237697</v>
      </c>
      <c r="H1294">
        <v>19.288164982894099</v>
      </c>
      <c r="I1294">
        <v>64.608920744564799</v>
      </c>
      <c r="J1294">
        <v>-5.3356294364179098</v>
      </c>
      <c r="K1294">
        <v>757.58027142977903</v>
      </c>
      <c r="L1294">
        <v>591.99797471913496</v>
      </c>
      <c r="M1294">
        <v>63.945790896963103</v>
      </c>
      <c r="N1294">
        <v>2.70914020642009</v>
      </c>
      <c r="O1294">
        <v>13.896457765667501</v>
      </c>
      <c r="P1294">
        <v>173.43167933243899</v>
      </c>
      <c r="Q1294">
        <v>0.16696127699507399</v>
      </c>
    </row>
    <row r="1295" spans="1:17" hidden="1" x14ac:dyDescent="0.3">
      <c r="A1295" t="s">
        <v>2752</v>
      </c>
      <c r="B1295" t="s">
        <v>2753</v>
      </c>
      <c r="C1295" t="str">
        <f>IFERROR(VLOOKUP(Table1[[#This Row],[Ticker]],[1]!Table2[[Symbol]:[Industry]],2,FALSE),"-")</f>
        <v>-</v>
      </c>
      <c r="D1295" t="s">
        <v>309</v>
      </c>
      <c r="E1295">
        <v>1393.016166587</v>
      </c>
      <c r="F1295">
        <v>21.13</v>
      </c>
      <c r="G1295">
        <v>23.129531463148101</v>
      </c>
      <c r="H1295">
        <v>-12.013445171657199</v>
      </c>
      <c r="I1295">
        <v>-54.604452058522597</v>
      </c>
      <c r="J1295">
        <v>0.67261244202088299</v>
      </c>
      <c r="K1295">
        <v>23.621104615508301</v>
      </c>
      <c r="L1295">
        <v>24.64911666743</v>
      </c>
      <c r="M1295">
        <v>35.362449308577297</v>
      </c>
      <c r="N1295">
        <v>1.4942516834831701</v>
      </c>
      <c r="O1295">
        <v>98.769522006625607</v>
      </c>
      <c r="P1295">
        <v>58.872180451127797</v>
      </c>
      <c r="Q1295">
        <v>8.0281605000732004E-2</v>
      </c>
    </row>
    <row r="1296" spans="1:17" hidden="1" x14ac:dyDescent="0.3">
      <c r="A1296" t="s">
        <v>2754</v>
      </c>
      <c r="B1296" t="s">
        <v>2755</v>
      </c>
      <c r="C1296" t="str">
        <f>IFERROR(VLOOKUP(Table1[[#This Row],[Ticker]],[1]!Table2[[Symbol]:[Industry]],2,FALSE),"-")</f>
        <v>-</v>
      </c>
      <c r="D1296" t="s">
        <v>304</v>
      </c>
      <c r="E1296">
        <v>1386.2129643000001</v>
      </c>
      <c r="F1296">
        <v>221.4</v>
      </c>
      <c r="G1296">
        <v>709.68927350304102</v>
      </c>
      <c r="H1296">
        <v>-17.496401658923201</v>
      </c>
      <c r="I1296">
        <v>214.55089241125501</v>
      </c>
      <c r="J1296">
        <v>3.2762527266392398</v>
      </c>
      <c r="K1296">
        <v>217.14576081590499</v>
      </c>
      <c r="L1296">
        <v>139.48558998590599</v>
      </c>
      <c r="M1296">
        <v>52.338317184864799</v>
      </c>
      <c r="N1296">
        <v>0.36860754833921899</v>
      </c>
      <c r="O1296">
        <v>40.0646909694903</v>
      </c>
      <c r="P1296">
        <v>758.01080108010797</v>
      </c>
      <c r="Q1296">
        <v>0.18584421088933301</v>
      </c>
    </row>
    <row r="1297" spans="1:17" hidden="1" x14ac:dyDescent="0.3">
      <c r="A1297" t="s">
        <v>2756</v>
      </c>
      <c r="B1297" t="s">
        <v>2757</v>
      </c>
      <c r="C1297" t="str">
        <f>IFERROR(VLOOKUP(Table1[[#This Row],[Ticker]],[1]!Table2[[Symbol]:[Industry]],2,FALSE),"-")</f>
        <v>-</v>
      </c>
      <c r="D1297" t="s">
        <v>735</v>
      </c>
      <c r="E1297">
        <v>1384.7060048779999</v>
      </c>
      <c r="F1297">
        <v>6.86</v>
      </c>
      <c r="G1297">
        <v>-96.231676434645095</v>
      </c>
      <c r="H1297">
        <v>-14.366611747225001</v>
      </c>
      <c r="I1297">
        <v>-75.377962985121201</v>
      </c>
      <c r="J1297">
        <v>1.41679848853251</v>
      </c>
      <c r="K1297">
        <v>11.3322347660733</v>
      </c>
      <c r="L1297">
        <v>16.426553144340001</v>
      </c>
      <c r="M1297">
        <v>1.03065182775869</v>
      </c>
      <c r="N1297">
        <v>0.77127274480225505</v>
      </c>
      <c r="O1297">
        <v>286.29737609329402</v>
      </c>
      <c r="P1297">
        <v>0</v>
      </c>
      <c r="Q1297">
        <v>-1.0238028450515999E-2</v>
      </c>
    </row>
    <row r="1298" spans="1:17" hidden="1" x14ac:dyDescent="0.3">
      <c r="A1298" t="s">
        <v>2758</v>
      </c>
      <c r="B1298" t="s">
        <v>2759</v>
      </c>
      <c r="C1298" t="str">
        <f>IFERROR(VLOOKUP(Table1[[#This Row],[Ticker]],[1]!Table2[[Symbol]:[Industry]],2,FALSE),"-")</f>
        <v>-</v>
      </c>
      <c r="D1298" t="s">
        <v>469</v>
      </c>
      <c r="E1298">
        <v>1379.7188592</v>
      </c>
      <c r="F1298">
        <v>665.5</v>
      </c>
      <c r="G1298">
        <v>-37.627505046255003</v>
      </c>
      <c r="H1298">
        <v>-7.0332772494878002</v>
      </c>
      <c r="I1298">
        <v>-13.398729584785301</v>
      </c>
      <c r="J1298">
        <v>-4.0974872257532002</v>
      </c>
      <c r="K1298">
        <v>659.16339853659599</v>
      </c>
      <c r="L1298">
        <v>672.12406558846499</v>
      </c>
      <c r="M1298">
        <v>45.3050051733413</v>
      </c>
      <c r="N1298">
        <v>1.126502400193</v>
      </c>
      <c r="O1298">
        <v>23.8767843726521</v>
      </c>
      <c r="P1298">
        <v>17.787610619469</v>
      </c>
      <c r="Q1298">
        <v>6.1188328223556E-2</v>
      </c>
    </row>
    <row r="1299" spans="1:17" hidden="1" x14ac:dyDescent="0.3">
      <c r="A1299" t="s">
        <v>2760</v>
      </c>
      <c r="B1299" t="s">
        <v>2761</v>
      </c>
      <c r="C1299" t="str">
        <f>IFERROR(VLOOKUP(Table1[[#This Row],[Ticker]],[1]!Table2[[Symbol]:[Industry]],2,FALSE),"-")</f>
        <v>-</v>
      </c>
      <c r="D1299" t="s">
        <v>297</v>
      </c>
      <c r="E1299">
        <v>1377.647633967</v>
      </c>
      <c r="F1299">
        <v>146.63</v>
      </c>
      <c r="G1299">
        <v>21.276294430884001</v>
      </c>
      <c r="H1299">
        <v>22.2625729278903</v>
      </c>
      <c r="I1299">
        <v>49.176058069478103</v>
      </c>
      <c r="J1299">
        <v>-0.79809312315457004</v>
      </c>
      <c r="K1299">
        <v>123.501398518207</v>
      </c>
      <c r="L1299">
        <v>110.45644811702201</v>
      </c>
      <c r="M1299">
        <v>69.211991048661204</v>
      </c>
      <c r="N1299">
        <v>3.0051750078562098</v>
      </c>
      <c r="O1299">
        <v>9.8683761849553306</v>
      </c>
      <c r="P1299">
        <v>79.035409035409003</v>
      </c>
      <c r="Q1299">
        <v>-5.9284539926649999E-3</v>
      </c>
    </row>
    <row r="1300" spans="1:17" hidden="1" x14ac:dyDescent="0.3">
      <c r="A1300" t="s">
        <v>2762</v>
      </c>
      <c r="B1300" t="s">
        <v>2763</v>
      </c>
      <c r="C1300" t="str">
        <f>IFERROR(VLOOKUP(Table1[[#This Row],[Ticker]],[1]!Table2[[Symbol]:[Industry]],2,FALSE),"-")</f>
        <v>-</v>
      </c>
      <c r="D1300" t="s">
        <v>270</v>
      </c>
      <c r="E1300">
        <v>1375.4816398799901</v>
      </c>
      <c r="F1300">
        <v>393.3</v>
      </c>
      <c r="G1300">
        <v>-37.735250420527699</v>
      </c>
      <c r="H1300">
        <v>-2.5723298481889501</v>
      </c>
      <c r="I1300">
        <v>-9.8704367204439603</v>
      </c>
      <c r="J1300">
        <v>0.211380320271042</v>
      </c>
      <c r="K1300">
        <v>400.92806041590802</v>
      </c>
      <c r="L1300">
        <v>400.93197444282703</v>
      </c>
      <c r="M1300">
        <v>43.483312983703499</v>
      </c>
      <c r="N1300">
        <v>0.53424000854648002</v>
      </c>
      <c r="O1300">
        <v>30.638189677091201</v>
      </c>
      <c r="P1300">
        <v>35.317392052296498</v>
      </c>
      <c r="Q1300">
        <v>5.1176061838268998E-2</v>
      </c>
    </row>
    <row r="1301" spans="1:17" hidden="1" x14ac:dyDescent="0.3">
      <c r="A1301" t="s">
        <v>2764</v>
      </c>
      <c r="B1301" t="s">
        <v>2765</v>
      </c>
      <c r="C1301" t="str">
        <f>IFERROR(VLOOKUP(Table1[[#This Row],[Ticker]],[1]!Table2[[Symbol]:[Industry]],2,FALSE),"-")</f>
        <v>-</v>
      </c>
      <c r="D1301" t="s">
        <v>136</v>
      </c>
      <c r="E1301">
        <v>1373.1845415</v>
      </c>
      <c r="F1301">
        <v>495.05</v>
      </c>
      <c r="G1301">
        <v>40.926318732571097</v>
      </c>
      <c r="H1301">
        <v>-10.420801929590301</v>
      </c>
      <c r="I1301">
        <v>-26.770633668770198</v>
      </c>
      <c r="J1301">
        <v>-0.77312589524436603</v>
      </c>
      <c r="K1301">
        <v>520.77251682682004</v>
      </c>
      <c r="L1301">
        <v>480.30191739111899</v>
      </c>
      <c r="M1301">
        <v>41.275042209013201</v>
      </c>
      <c r="N1301">
        <v>1.0402982113747701</v>
      </c>
      <c r="O1301">
        <v>35.077264922734997</v>
      </c>
      <c r="P1301">
        <v>90.440469321023201</v>
      </c>
      <c r="Q1301">
        <v>0.151569676187954</v>
      </c>
    </row>
    <row r="1302" spans="1:17" hidden="1" x14ac:dyDescent="0.3">
      <c r="A1302" t="s">
        <v>2766</v>
      </c>
      <c r="B1302" t="s">
        <v>2767</v>
      </c>
      <c r="C1302" t="str">
        <f>IFERROR(VLOOKUP(Table1[[#This Row],[Ticker]],[1]!Table2[[Symbol]:[Industry]],2,FALSE),"-")</f>
        <v>-</v>
      </c>
      <c r="D1302" t="s">
        <v>270</v>
      </c>
      <c r="E1302">
        <v>1365.857960065</v>
      </c>
      <c r="F1302">
        <v>379.15</v>
      </c>
      <c r="G1302">
        <v>-15.4165938285438</v>
      </c>
      <c r="H1302">
        <v>-10.933691359815301</v>
      </c>
      <c r="I1302">
        <v>-5.9003040053037203</v>
      </c>
      <c r="J1302">
        <v>0.10100901484830099</v>
      </c>
      <c r="K1302">
        <v>377.98049858377402</v>
      </c>
      <c r="L1302">
        <v>363.67351928726799</v>
      </c>
      <c r="M1302">
        <v>49.402545301048299</v>
      </c>
      <c r="N1302">
        <v>0.54583260553735502</v>
      </c>
      <c r="O1302">
        <v>16.2336806013451</v>
      </c>
      <c r="P1302">
        <v>24.5769673073763</v>
      </c>
      <c r="Q1302">
        <v>5.0742387394599998E-2</v>
      </c>
    </row>
    <row r="1303" spans="1:17" hidden="1" x14ac:dyDescent="0.3">
      <c r="A1303" t="s">
        <v>2768</v>
      </c>
      <c r="B1303" t="s">
        <v>2769</v>
      </c>
      <c r="C1303" t="str">
        <f>IFERROR(VLOOKUP(Table1[[#This Row],[Ticker]],[1]!Table2[[Symbol]:[Industry]],2,FALSE),"-")</f>
        <v>-</v>
      </c>
      <c r="D1303" t="s">
        <v>413</v>
      </c>
      <c r="E1303">
        <v>1358.778875</v>
      </c>
      <c r="F1303">
        <v>1275.25</v>
      </c>
      <c r="G1303">
        <v>259.01268398552497</v>
      </c>
      <c r="H1303">
        <v>53.749411900677998</v>
      </c>
      <c r="I1303">
        <v>162.70474980946699</v>
      </c>
      <c r="J1303">
        <v>8.7916959454644292</v>
      </c>
      <c r="K1303">
        <v>954.49494662930204</v>
      </c>
      <c r="L1303">
        <v>685.78364330433897</v>
      </c>
      <c r="M1303">
        <v>63.7729711208761</v>
      </c>
      <c r="N1303">
        <v>1.96399322926298</v>
      </c>
      <c r="O1303">
        <v>23.7561262497549</v>
      </c>
      <c r="P1303">
        <v>327.14788142689599</v>
      </c>
      <c r="Q1303">
        <v>0.15119010602705399</v>
      </c>
    </row>
    <row r="1304" spans="1:17" hidden="1" x14ac:dyDescent="0.3">
      <c r="A1304" t="s">
        <v>2770</v>
      </c>
      <c r="B1304" t="s">
        <v>2771</v>
      </c>
      <c r="C1304" t="str">
        <f>IFERROR(VLOOKUP(Table1[[#This Row],[Ticker]],[1]!Table2[[Symbol]:[Industry]],2,FALSE),"-")</f>
        <v>-</v>
      </c>
      <c r="D1304" t="s">
        <v>21</v>
      </c>
      <c r="E1304">
        <v>1357.2314720280001</v>
      </c>
      <c r="F1304">
        <v>121.83</v>
      </c>
      <c r="G1304">
        <v>2.8198698708333598</v>
      </c>
      <c r="H1304">
        <v>1.18989446775318</v>
      </c>
      <c r="I1304">
        <v>-23.6166908589258</v>
      </c>
      <c r="J1304">
        <v>-3.2751482847926101</v>
      </c>
      <c r="K1304">
        <v>125.91361735280999</v>
      </c>
      <c r="L1304">
        <v>116.418777184964</v>
      </c>
      <c r="M1304">
        <v>33.605735337738601</v>
      </c>
      <c r="N1304">
        <v>0.89570555121252204</v>
      </c>
      <c r="O1304">
        <v>44.874004760732099</v>
      </c>
      <c r="P1304">
        <v>50.407407407407398</v>
      </c>
      <c r="Q1304">
        <v>-5.07171132019E-3</v>
      </c>
    </row>
    <row r="1305" spans="1:17" hidden="1" x14ac:dyDescent="0.3">
      <c r="A1305" t="s">
        <v>2772</v>
      </c>
      <c r="B1305" t="s">
        <v>2773</v>
      </c>
      <c r="C1305" t="str">
        <f>IFERROR(VLOOKUP(Table1[[#This Row],[Ticker]],[1]!Table2[[Symbol]:[Industry]],2,FALSE),"-")</f>
        <v>-</v>
      </c>
      <c r="D1305" t="s">
        <v>164</v>
      </c>
      <c r="E1305">
        <v>1356.2622864</v>
      </c>
      <c r="F1305">
        <v>590.70000000000005</v>
      </c>
      <c r="G1305">
        <v>-77.884536312361405</v>
      </c>
      <c r="H1305">
        <v>-6.8872171207886899</v>
      </c>
      <c r="I1305">
        <v>-17.8517270428115</v>
      </c>
      <c r="J1305">
        <v>0.27413339022969402</v>
      </c>
      <c r="K1305">
        <v>610.45805585715698</v>
      </c>
      <c r="L1305">
        <v>712.86812880319599</v>
      </c>
      <c r="M1305">
        <v>24.3299974178355</v>
      </c>
      <c r="N1305">
        <v>0.58918533240882398</v>
      </c>
      <c r="O1305">
        <v>121.75385136278901</v>
      </c>
      <c r="P1305">
        <v>30.181818181818102</v>
      </c>
      <c r="Q1305">
        <v>6.9020163909210994E-2</v>
      </c>
    </row>
    <row r="1306" spans="1:17" hidden="1" x14ac:dyDescent="0.3">
      <c r="A1306" t="s">
        <v>2774</v>
      </c>
      <c r="B1306" t="s">
        <v>2775</v>
      </c>
      <c r="C1306" t="str">
        <f>IFERROR(VLOOKUP(Table1[[#This Row],[Ticker]],[1]!Table2[[Symbol]:[Industry]],2,FALSE),"-")</f>
        <v>-</v>
      </c>
      <c r="D1306" t="s">
        <v>288</v>
      </c>
      <c r="E1306">
        <v>1355.7256050000001</v>
      </c>
      <c r="F1306">
        <v>83.13</v>
      </c>
      <c r="G1306">
        <v>-14.964957315841</v>
      </c>
      <c r="H1306">
        <v>-2.3399329978129102</v>
      </c>
      <c r="I1306">
        <v>-24.6008959658548</v>
      </c>
      <c r="J1306">
        <v>-2.1243779820557198</v>
      </c>
      <c r="K1306">
        <v>84.590419019617201</v>
      </c>
      <c r="L1306">
        <v>84.750540824325299</v>
      </c>
      <c r="M1306">
        <v>47.142157792372601</v>
      </c>
      <c r="N1306">
        <v>1.20891058309497</v>
      </c>
      <c r="O1306">
        <v>26.248045230362099</v>
      </c>
      <c r="P1306">
        <v>20.478260869565201</v>
      </c>
      <c r="Q1306">
        <v>6.9566516135484993E-2</v>
      </c>
    </row>
    <row r="1307" spans="1:17" hidden="1" x14ac:dyDescent="0.3">
      <c r="A1307" t="s">
        <v>2776</v>
      </c>
      <c r="B1307" t="s">
        <v>2777</v>
      </c>
      <c r="C1307" t="str">
        <f>IFERROR(VLOOKUP(Table1[[#This Row],[Ticker]],[1]!Table2[[Symbol]:[Industry]],2,FALSE),"-")</f>
        <v>-</v>
      </c>
      <c r="D1307" t="s">
        <v>51</v>
      </c>
      <c r="E1307">
        <v>1353.972953685</v>
      </c>
      <c r="F1307">
        <v>332.65</v>
      </c>
      <c r="G1307">
        <v>122.380847926982</v>
      </c>
      <c r="H1307">
        <v>-4.2872685655933198</v>
      </c>
      <c r="I1307">
        <v>-6.02895370411182</v>
      </c>
      <c r="J1307">
        <v>-4.7044493042867899</v>
      </c>
      <c r="K1307">
        <v>314.32026777679903</v>
      </c>
      <c r="L1307">
        <v>269.77594905530401</v>
      </c>
      <c r="M1307">
        <v>56.235320881924999</v>
      </c>
      <c r="N1307">
        <v>0.95033144864790997</v>
      </c>
      <c r="O1307">
        <v>10.326168645723699</v>
      </c>
      <c r="P1307">
        <v>165.90727418065501</v>
      </c>
      <c r="Q1307">
        <v>8.8839474793023995E-2</v>
      </c>
    </row>
    <row r="1308" spans="1:17" hidden="1" x14ac:dyDescent="0.3">
      <c r="A1308" t="s">
        <v>2778</v>
      </c>
      <c r="B1308" t="s">
        <v>2779</v>
      </c>
      <c r="C1308" t="str">
        <f>IFERROR(VLOOKUP(Table1[[#This Row],[Ticker]],[1]!Table2[[Symbol]:[Industry]],2,FALSE),"-")</f>
        <v>-</v>
      </c>
      <c r="D1308" t="s">
        <v>68</v>
      </c>
      <c r="E1308">
        <v>1350.898746912</v>
      </c>
      <c r="F1308">
        <v>244.53</v>
      </c>
      <c r="G1308">
        <v>41.665195551023899</v>
      </c>
      <c r="H1308">
        <v>28.1652878600169</v>
      </c>
      <c r="I1308">
        <v>38.751708266246503</v>
      </c>
      <c r="J1308">
        <v>7.3625723034719996</v>
      </c>
      <c r="K1308">
        <v>188.67139008139301</v>
      </c>
      <c r="L1308">
        <v>164.46298389018401</v>
      </c>
      <c r="M1308">
        <v>74.823654778376806</v>
      </c>
      <c r="N1308">
        <v>1.3636827538152001</v>
      </c>
      <c r="O1308">
        <v>0</v>
      </c>
      <c r="P1308">
        <v>72.8127208480565</v>
      </c>
      <c r="Q1308">
        <v>1.0916119281661E-2</v>
      </c>
    </row>
    <row r="1309" spans="1:17" hidden="1" x14ac:dyDescent="0.3">
      <c r="A1309" t="s">
        <v>2780</v>
      </c>
      <c r="B1309" t="s">
        <v>2781</v>
      </c>
      <c r="C1309" t="str">
        <f>IFERROR(VLOOKUP(Table1[[#This Row],[Ticker]],[1]!Table2[[Symbol]:[Industry]],2,FALSE),"-")</f>
        <v>-</v>
      </c>
      <c r="D1309" t="s">
        <v>54</v>
      </c>
      <c r="E1309">
        <v>1343.2387388</v>
      </c>
      <c r="F1309">
        <v>1397.2</v>
      </c>
      <c r="G1309">
        <v>45.352700831894197</v>
      </c>
      <c r="H1309">
        <v>12.687841520486799</v>
      </c>
      <c r="I1309">
        <v>-11.0592438791681</v>
      </c>
      <c r="J1309">
        <v>9.2908142365639996</v>
      </c>
      <c r="K1309">
        <v>1266.8617270678899</v>
      </c>
      <c r="L1309">
        <v>1212.90758933394</v>
      </c>
      <c r="M1309">
        <v>73.7734581464385</v>
      </c>
      <c r="N1309">
        <v>0.84164720866058096</v>
      </c>
      <c r="O1309">
        <v>14.156885198969301</v>
      </c>
      <c r="P1309">
        <v>74.355774630311302</v>
      </c>
      <c r="Q1309">
        <v>0.122765757008697</v>
      </c>
    </row>
    <row r="1310" spans="1:17" hidden="1" x14ac:dyDescent="0.3">
      <c r="A1310" t="s">
        <v>2782</v>
      </c>
      <c r="B1310" t="s">
        <v>2783</v>
      </c>
      <c r="C1310" t="str">
        <f>IFERROR(VLOOKUP(Table1[[#This Row],[Ticker]],[1]!Table2[[Symbol]:[Industry]],2,FALSE),"-")</f>
        <v>-</v>
      </c>
      <c r="D1310" t="s">
        <v>605</v>
      </c>
      <c r="E1310">
        <v>1343.1742317000001</v>
      </c>
      <c r="F1310">
        <v>186.9</v>
      </c>
      <c r="G1310">
        <v>60.4747372961588</v>
      </c>
      <c r="H1310">
        <v>-5.4328887494832099</v>
      </c>
      <c r="I1310">
        <v>16.102548643801999</v>
      </c>
      <c r="J1310">
        <v>-7.5637840357393298</v>
      </c>
      <c r="K1310">
        <v>181.724310484163</v>
      </c>
      <c r="L1310">
        <v>148.351846858013</v>
      </c>
      <c r="M1310">
        <v>40.879184154458997</v>
      </c>
      <c r="N1310">
        <v>0.79738403116688605</v>
      </c>
      <c r="O1310">
        <v>18.218298555377199</v>
      </c>
      <c r="P1310">
        <v>116.06936416184899</v>
      </c>
      <c r="Q1310">
        <v>0.14389540289265501</v>
      </c>
    </row>
    <row r="1311" spans="1:17" hidden="1" x14ac:dyDescent="0.3">
      <c r="A1311" t="s">
        <v>2784</v>
      </c>
      <c r="B1311" t="s">
        <v>2785</v>
      </c>
      <c r="C1311" t="str">
        <f>IFERROR(VLOOKUP(Table1[[#This Row],[Ticker]],[1]!Table2[[Symbol]:[Industry]],2,FALSE),"-")</f>
        <v>-</v>
      </c>
      <c r="D1311" t="s">
        <v>553</v>
      </c>
      <c r="E1311">
        <v>1343.129905411</v>
      </c>
      <c r="F1311">
        <v>208.33</v>
      </c>
      <c r="G1311">
        <v>-30.359979508854899</v>
      </c>
      <c r="H1311">
        <v>-5.8837957278752402</v>
      </c>
      <c r="I1311">
        <v>-33.767980732234797</v>
      </c>
      <c r="J1311">
        <v>-1.78785267425817</v>
      </c>
      <c r="K1311">
        <v>220.660374782839</v>
      </c>
      <c r="L1311">
        <v>230.25306084528901</v>
      </c>
      <c r="M1311">
        <v>33.3594185785606</v>
      </c>
      <c r="N1311">
        <v>0.716439578089346</v>
      </c>
      <c r="O1311">
        <v>47.770364325829199</v>
      </c>
      <c r="P1311">
        <v>11.975275463585</v>
      </c>
      <c r="Q1311">
        <v>8.4926731438095995E-2</v>
      </c>
    </row>
    <row r="1312" spans="1:17" hidden="1" x14ac:dyDescent="0.3">
      <c r="A1312" t="s">
        <v>2786</v>
      </c>
      <c r="B1312" t="s">
        <v>2787</v>
      </c>
      <c r="C1312" t="str">
        <f>IFERROR(VLOOKUP(Table1[[#This Row],[Ticker]],[1]!Table2[[Symbol]:[Industry]],2,FALSE),"-")</f>
        <v>-</v>
      </c>
      <c r="D1312" t="s">
        <v>204</v>
      </c>
      <c r="E1312">
        <v>1341.890020245</v>
      </c>
      <c r="F1312">
        <v>845.85</v>
      </c>
      <c r="G1312">
        <v>90.864988775239894</v>
      </c>
      <c r="H1312">
        <v>-16.104563137516799</v>
      </c>
      <c r="I1312">
        <v>18.584556867346901</v>
      </c>
      <c r="J1312">
        <v>-11.393201511467399</v>
      </c>
      <c r="K1312">
        <v>942.835472492441</v>
      </c>
      <c r="L1312">
        <v>733.02762522058003</v>
      </c>
      <c r="M1312">
        <v>16.409328032607899</v>
      </c>
      <c r="N1312">
        <v>0.68111344864293999</v>
      </c>
      <c r="O1312">
        <v>29.402376307855999</v>
      </c>
      <c r="P1312">
        <v>126.769436997319</v>
      </c>
      <c r="Q1312">
        <v>0.19250398857877099</v>
      </c>
    </row>
    <row r="1313" spans="1:17" hidden="1" x14ac:dyDescent="0.3">
      <c r="A1313" t="s">
        <v>2788</v>
      </c>
      <c r="B1313" t="s">
        <v>2789</v>
      </c>
      <c r="C1313" t="str">
        <f>IFERROR(VLOOKUP(Table1[[#This Row],[Ticker]],[1]!Table2[[Symbol]:[Industry]],2,FALSE),"-")</f>
        <v>-</v>
      </c>
      <c r="D1313" t="s">
        <v>393</v>
      </c>
      <c r="E1313">
        <v>1340.8811598750001</v>
      </c>
      <c r="F1313">
        <v>80.25</v>
      </c>
      <c r="G1313">
        <v>23.265064813759</v>
      </c>
      <c r="H1313">
        <v>8.6420696084522692</v>
      </c>
      <c r="I1313">
        <v>3.85005094360903</v>
      </c>
      <c r="J1313">
        <v>7.0142425779893696</v>
      </c>
      <c r="K1313">
        <v>75.926120721522295</v>
      </c>
      <c r="L1313">
        <v>67.473197847728898</v>
      </c>
      <c r="M1313">
        <v>52.9873795422616</v>
      </c>
      <c r="N1313">
        <v>2.34146199156427</v>
      </c>
      <c r="O1313">
        <v>10.9034267912772</v>
      </c>
      <c r="P1313">
        <v>74.0780911062906</v>
      </c>
      <c r="Q1313">
        <v>5.3427597970180998E-2</v>
      </c>
    </row>
    <row r="1314" spans="1:17" hidden="1" x14ac:dyDescent="0.3">
      <c r="A1314" t="s">
        <v>2790</v>
      </c>
      <c r="B1314" t="s">
        <v>2791</v>
      </c>
      <c r="C1314" t="str">
        <f>IFERROR(VLOOKUP(Table1[[#This Row],[Ticker]],[1]!Table2[[Symbol]:[Industry]],2,FALSE),"-")</f>
        <v>-</v>
      </c>
      <c r="D1314" t="s">
        <v>523</v>
      </c>
      <c r="E1314">
        <v>1338.3064349649901</v>
      </c>
      <c r="F1314">
        <v>552.35</v>
      </c>
      <c r="G1314">
        <v>-19.4367219694177</v>
      </c>
      <c r="H1314">
        <v>-6.1828052233701998</v>
      </c>
      <c r="I1314">
        <v>16.332744942552601</v>
      </c>
      <c r="J1314">
        <v>2.6987332098708001</v>
      </c>
      <c r="K1314">
        <v>562.58421461550904</v>
      </c>
      <c r="L1314">
        <v>484.17233806300902</v>
      </c>
      <c r="M1314">
        <v>44.535240281474699</v>
      </c>
      <c r="N1314">
        <v>0.36474635127659699</v>
      </c>
      <c r="O1314">
        <v>23.110346700461601</v>
      </c>
      <c r="P1314">
        <v>63.635017034513297</v>
      </c>
      <c r="Q1314">
        <v>0.160832473047298</v>
      </c>
    </row>
    <row r="1315" spans="1:17" hidden="1" x14ac:dyDescent="0.3">
      <c r="A1315" t="s">
        <v>2792</v>
      </c>
      <c r="B1315" t="s">
        <v>2793</v>
      </c>
      <c r="C1315" t="str">
        <f>IFERROR(VLOOKUP(Table1[[#This Row],[Ticker]],[1]!Table2[[Symbol]:[Industry]],2,FALSE),"-")</f>
        <v>-</v>
      </c>
      <c r="D1315" t="s">
        <v>68</v>
      </c>
      <c r="E1315">
        <v>1337.8466744319901</v>
      </c>
      <c r="F1315">
        <v>76.209999999999994</v>
      </c>
      <c r="G1315">
        <v>127.06869710962999</v>
      </c>
      <c r="H1315">
        <v>-0.47837884163060501</v>
      </c>
      <c r="I1315">
        <v>-33.113578691589098</v>
      </c>
      <c r="J1315">
        <v>6.1649999273814204</v>
      </c>
      <c r="K1315">
        <v>72.595617194321704</v>
      </c>
      <c r="L1315">
        <v>71.921295598981303</v>
      </c>
      <c r="M1315">
        <v>78.101428975809</v>
      </c>
      <c r="N1315">
        <v>0.96945981629262801</v>
      </c>
      <c r="O1315">
        <v>88.689148405720999</v>
      </c>
      <c r="P1315">
        <v>160.01364721937901</v>
      </c>
      <c r="Q1315">
        <v>0.35170681087425998</v>
      </c>
    </row>
    <row r="1316" spans="1:17" hidden="1" x14ac:dyDescent="0.3">
      <c r="A1316" t="s">
        <v>2794</v>
      </c>
      <c r="B1316" t="s">
        <v>2795</v>
      </c>
      <c r="C1316" t="str">
        <f>IFERROR(VLOOKUP(Table1[[#This Row],[Ticker]],[1]!Table2[[Symbol]:[Industry]],2,FALSE),"-")</f>
        <v>-</v>
      </c>
      <c r="D1316" t="s">
        <v>288</v>
      </c>
      <c r="E1316">
        <v>1337.43039264</v>
      </c>
      <c r="F1316">
        <v>309.8</v>
      </c>
      <c r="G1316">
        <v>57.2638777246435</v>
      </c>
      <c r="H1316">
        <v>-4.6754256053693997</v>
      </c>
      <c r="I1316">
        <v>42.723493676024503</v>
      </c>
      <c r="J1316">
        <v>0.45526002699404999</v>
      </c>
      <c r="K1316">
        <v>299.68668694736698</v>
      </c>
      <c r="L1316">
        <v>237.117277412888</v>
      </c>
      <c r="M1316">
        <v>47.456551118436003</v>
      </c>
      <c r="N1316">
        <v>0.78042602731878796</v>
      </c>
      <c r="O1316">
        <v>9.1026468689476996</v>
      </c>
      <c r="P1316">
        <v>139.59783449342601</v>
      </c>
      <c r="Q1316">
        <v>0.123341897168413</v>
      </c>
    </row>
    <row r="1317" spans="1:17" hidden="1" x14ac:dyDescent="0.3">
      <c r="A1317" t="s">
        <v>2796</v>
      </c>
      <c r="B1317" t="s">
        <v>2797</v>
      </c>
      <c r="C1317" t="str">
        <f>IFERROR(VLOOKUP(Table1[[#This Row],[Ticker]],[1]!Table2[[Symbol]:[Industry]],2,FALSE),"-")</f>
        <v>-</v>
      </c>
      <c r="D1317" t="s">
        <v>136</v>
      </c>
      <c r="E1317">
        <v>1335.0775599999999</v>
      </c>
      <c r="F1317">
        <v>34.64</v>
      </c>
      <c r="G1317">
        <v>189.36630759949301</v>
      </c>
      <c r="H1317">
        <v>24.724686233113001</v>
      </c>
      <c r="I1317">
        <v>5.5564041263103796</v>
      </c>
      <c r="J1317">
        <v>7.4288830806775303</v>
      </c>
      <c r="K1317">
        <v>29.0968865811329</v>
      </c>
      <c r="L1317">
        <v>25.2400893264766</v>
      </c>
      <c r="M1317">
        <v>71.359583496373006</v>
      </c>
      <c r="N1317">
        <v>2.7649386028251599</v>
      </c>
      <c r="O1317">
        <v>7.6789838337182301</v>
      </c>
      <c r="P1317">
        <v>220.74074074073999</v>
      </c>
      <c r="Q1317">
        <v>9.6647074374497002E-2</v>
      </c>
    </row>
    <row r="1318" spans="1:17" hidden="1" x14ac:dyDescent="0.3">
      <c r="A1318" t="s">
        <v>2798</v>
      </c>
      <c r="B1318" t="s">
        <v>2799</v>
      </c>
      <c r="C1318" t="str">
        <f>IFERROR(VLOOKUP(Table1[[#This Row],[Ticker]],[1]!Table2[[Symbol]:[Industry]],2,FALSE),"-")</f>
        <v>-</v>
      </c>
      <c r="D1318" t="s">
        <v>141</v>
      </c>
      <c r="E1318">
        <v>1333.789508355</v>
      </c>
      <c r="F1318">
        <v>324.05</v>
      </c>
      <c r="G1318">
        <v>65.385068680174399</v>
      </c>
      <c r="H1318">
        <v>-11.9702811379354</v>
      </c>
      <c r="I1318">
        <v>-25.603515290203799</v>
      </c>
      <c r="J1318">
        <v>1.41679848853251</v>
      </c>
      <c r="K1318">
        <v>339.35595972056802</v>
      </c>
      <c r="L1318">
        <v>313.98080752523401</v>
      </c>
      <c r="M1318">
        <v>46.082880350561297</v>
      </c>
      <c r="N1318">
        <v>0.96103916471774298</v>
      </c>
      <c r="O1318">
        <v>28.3752507329115</v>
      </c>
      <c r="P1318">
        <v>104.38347524440201</v>
      </c>
      <c r="Q1318">
        <v>0.10085396196603801</v>
      </c>
    </row>
    <row r="1319" spans="1:17" hidden="1" x14ac:dyDescent="0.3">
      <c r="A1319" t="s">
        <v>2800</v>
      </c>
      <c r="B1319" t="s">
        <v>2801</v>
      </c>
      <c r="C1319" t="str">
        <f>IFERROR(VLOOKUP(Table1[[#This Row],[Ticker]],[1]!Table2[[Symbol]:[Industry]],2,FALSE),"-")</f>
        <v>-</v>
      </c>
      <c r="D1319" t="s">
        <v>136</v>
      </c>
      <c r="E1319">
        <v>1329.5655999999999</v>
      </c>
      <c r="F1319">
        <v>656.9</v>
      </c>
      <c r="G1319">
        <v>-4.2346542744426898</v>
      </c>
      <c r="H1319">
        <v>-4.5721076188083103</v>
      </c>
      <c r="I1319">
        <v>-7.0484320751538396</v>
      </c>
      <c r="J1319">
        <v>1.41679848853251</v>
      </c>
      <c r="K1319">
        <v>651.697453070714</v>
      </c>
      <c r="L1319">
        <v>636.02201961661399</v>
      </c>
      <c r="M1319">
        <v>56.021509178716599</v>
      </c>
      <c r="N1319">
        <v>1.2904335949240899</v>
      </c>
      <c r="O1319">
        <v>13.7159384990105</v>
      </c>
      <c r="P1319">
        <v>23.6866880060252</v>
      </c>
      <c r="Q1319">
        <v>9.6990253372114005E-2</v>
      </c>
    </row>
    <row r="1320" spans="1:17" hidden="1" x14ac:dyDescent="0.3">
      <c r="A1320" t="s">
        <v>2802</v>
      </c>
      <c r="B1320" t="s">
        <v>2803</v>
      </c>
      <c r="C1320" t="str">
        <f>IFERROR(VLOOKUP(Table1[[#This Row],[Ticker]],[1]!Table2[[Symbol]:[Industry]],2,FALSE),"-")</f>
        <v>-</v>
      </c>
      <c r="D1320" t="s">
        <v>133</v>
      </c>
      <c r="E1320">
        <v>1328.15936448</v>
      </c>
      <c r="F1320">
        <v>830.4</v>
      </c>
      <c r="G1320">
        <v>-6.8876724772059497</v>
      </c>
      <c r="H1320">
        <v>1.2357971985871601</v>
      </c>
      <c r="I1320">
        <v>-13.7750678802085</v>
      </c>
      <c r="J1320">
        <v>1.0596556313896499</v>
      </c>
      <c r="K1320">
        <v>846.47565931749898</v>
      </c>
      <c r="L1320">
        <v>852.08113657498905</v>
      </c>
      <c r="M1320">
        <v>44.843763066664202</v>
      </c>
      <c r="N1320">
        <v>0.89609232021727503</v>
      </c>
      <c r="O1320">
        <v>30.0578034682081</v>
      </c>
      <c r="P1320">
        <v>18.038379530916799</v>
      </c>
      <c r="Q1320">
        <v>8.9331392666244999E-2</v>
      </c>
    </row>
    <row r="1321" spans="1:17" hidden="1" x14ac:dyDescent="0.3">
      <c r="A1321" t="s">
        <v>2804</v>
      </c>
      <c r="B1321" t="s">
        <v>2805</v>
      </c>
      <c r="C1321" t="str">
        <f>IFERROR(VLOOKUP(Table1[[#This Row],[Ticker]],[1]!Table2[[Symbol]:[Industry]],2,FALSE),"-")</f>
        <v>-</v>
      </c>
      <c r="D1321" t="s">
        <v>204</v>
      </c>
      <c r="E1321">
        <v>1327.39835298</v>
      </c>
      <c r="F1321">
        <v>1116.1500000000001</v>
      </c>
      <c r="G1321">
        <v>126.336537164017</v>
      </c>
      <c r="H1321">
        <v>27.324285112764201</v>
      </c>
      <c r="I1321">
        <v>31.201315958780601</v>
      </c>
      <c r="J1321">
        <v>10.936029257763201</v>
      </c>
      <c r="K1321">
        <v>955.79496022583101</v>
      </c>
      <c r="L1321">
        <v>805.27715854706105</v>
      </c>
      <c r="M1321">
        <v>68.623971710952205</v>
      </c>
      <c r="N1321">
        <v>1.03526634634196</v>
      </c>
      <c r="O1321">
        <v>8.8832146216906107</v>
      </c>
      <c r="P1321">
        <v>150.454392460451</v>
      </c>
      <c r="Q1321">
        <v>0.18000891069365599</v>
      </c>
    </row>
    <row r="1322" spans="1:17" hidden="1" x14ac:dyDescent="0.3">
      <c r="A1322" t="s">
        <v>2806</v>
      </c>
      <c r="B1322" t="s">
        <v>2807</v>
      </c>
      <c r="C1322" t="str">
        <f>IFERROR(VLOOKUP(Table1[[#This Row],[Ticker]],[1]!Table2[[Symbol]:[Industry]],2,FALSE),"-")</f>
        <v>-</v>
      </c>
      <c r="D1322" t="s">
        <v>54</v>
      </c>
      <c r="E1322">
        <v>1325.2669531199999</v>
      </c>
      <c r="F1322">
        <v>661.65</v>
      </c>
      <c r="G1322">
        <v>22.621998329647401</v>
      </c>
      <c r="H1322">
        <v>-1.98515614874785</v>
      </c>
      <c r="I1322">
        <v>-11.4956620658897</v>
      </c>
      <c r="J1322">
        <v>1.7860292577632699</v>
      </c>
      <c r="K1322">
        <v>633.70358756759197</v>
      </c>
      <c r="L1322">
        <v>594.88788354418102</v>
      </c>
      <c r="M1322">
        <v>59.041694968660401</v>
      </c>
      <c r="N1322">
        <v>1.5230113256997799</v>
      </c>
      <c r="O1322">
        <v>14.131338320864501</v>
      </c>
      <c r="P1322">
        <v>48.651988317231996</v>
      </c>
      <c r="Q1322">
        <v>6.6228937980369995E-2</v>
      </c>
    </row>
    <row r="1323" spans="1:17" hidden="1" x14ac:dyDescent="0.3">
      <c r="A1323" t="s">
        <v>2808</v>
      </c>
      <c r="B1323" t="s">
        <v>2809</v>
      </c>
      <c r="C1323" t="str">
        <f>IFERROR(VLOOKUP(Table1[[#This Row],[Ticker]],[1]!Table2[[Symbol]:[Industry]],2,FALSE),"-")</f>
        <v>-</v>
      </c>
      <c r="E1323">
        <v>1322.9805160000001</v>
      </c>
      <c r="F1323">
        <v>2.5299999999999998</v>
      </c>
      <c r="G1323">
        <v>229.60461936277599</v>
      </c>
      <c r="H1323">
        <v>-15.289208348000299</v>
      </c>
      <c r="I1323">
        <v>-12.2610254746505</v>
      </c>
      <c r="J1323">
        <v>4.8650743506014802</v>
      </c>
      <c r="K1323">
        <v>2.6984689193333198</v>
      </c>
      <c r="L1323">
        <v>2.4915612179738802</v>
      </c>
      <c r="M1323">
        <v>64.469665194767302</v>
      </c>
      <c r="N1323">
        <v>1.47817675799562</v>
      </c>
      <c r="O1323">
        <v>63.2411067193676</v>
      </c>
      <c r="P1323">
        <v>478.28571428571399</v>
      </c>
    </row>
    <row r="1324" spans="1:17" hidden="1" x14ac:dyDescent="0.3">
      <c r="A1324" t="s">
        <v>2810</v>
      </c>
      <c r="B1324" t="s">
        <v>2811</v>
      </c>
      <c r="C1324" t="str">
        <f>IFERROR(VLOOKUP(Table1[[#This Row],[Ticker]],[1]!Table2[[Symbol]:[Industry]],2,FALSE),"-")</f>
        <v>-</v>
      </c>
      <c r="D1324" t="s">
        <v>920</v>
      </c>
      <c r="E1324">
        <v>1318.322588</v>
      </c>
      <c r="F1324">
        <v>86.57</v>
      </c>
      <c r="G1324">
        <v>-25.798718442373499</v>
      </c>
      <c r="H1324">
        <v>6.7863824516997999</v>
      </c>
      <c r="I1324">
        <v>-17.306975151476099</v>
      </c>
      <c r="J1324">
        <v>7.5904992210054596</v>
      </c>
      <c r="K1324">
        <v>87.870776435023103</v>
      </c>
      <c r="L1324">
        <v>89.104615792950298</v>
      </c>
      <c r="M1324">
        <v>42.6970236164562</v>
      </c>
      <c r="N1324">
        <v>2.4316708725588598</v>
      </c>
      <c r="O1324">
        <v>33.591313388009702</v>
      </c>
      <c r="P1324">
        <v>16.986486486486399</v>
      </c>
      <c r="Q1324">
        <v>-2.4819445280920001E-3</v>
      </c>
    </row>
    <row r="1325" spans="1:17" hidden="1" x14ac:dyDescent="0.3">
      <c r="A1325" t="s">
        <v>2812</v>
      </c>
      <c r="B1325" t="s">
        <v>2813</v>
      </c>
      <c r="C1325" t="str">
        <f>IFERROR(VLOOKUP(Table1[[#This Row],[Ticker]],[1]!Table2[[Symbol]:[Industry]],2,FALSE),"-")</f>
        <v>-</v>
      </c>
      <c r="D1325" t="s">
        <v>697</v>
      </c>
      <c r="E1325">
        <v>1314.8474289999999</v>
      </c>
      <c r="F1325">
        <v>333.55</v>
      </c>
      <c r="G1325">
        <v>126.389091755763</v>
      </c>
      <c r="H1325">
        <v>28.395660580080399</v>
      </c>
      <c r="I1325">
        <v>-17.7770567041741</v>
      </c>
      <c r="J1325">
        <v>18.490852444715699</v>
      </c>
      <c r="K1325">
        <v>273.149963262977</v>
      </c>
      <c r="L1325">
        <v>258.12827764180099</v>
      </c>
      <c r="M1325">
        <v>79.422560834099002</v>
      </c>
      <c r="N1325">
        <v>2.8304743465962998</v>
      </c>
      <c r="O1325">
        <v>19.622245540398701</v>
      </c>
      <c r="P1325">
        <v>160.38251366120201</v>
      </c>
    </row>
    <row r="1326" spans="1:17" hidden="1" x14ac:dyDescent="0.3">
      <c r="A1326" t="s">
        <v>2814</v>
      </c>
      <c r="B1326" t="s">
        <v>2815</v>
      </c>
      <c r="C1326" t="str">
        <f>IFERROR(VLOOKUP(Table1[[#This Row],[Ticker]],[1]!Table2[[Symbol]:[Industry]],2,FALSE),"-")</f>
        <v>-</v>
      </c>
      <c r="D1326" t="s">
        <v>697</v>
      </c>
      <c r="E1326">
        <v>1310.87424986</v>
      </c>
      <c r="F1326">
        <v>150.22</v>
      </c>
      <c r="G1326">
        <v>-51.018098605436101</v>
      </c>
      <c r="H1326">
        <v>-13.2136484747273</v>
      </c>
      <c r="I1326">
        <v>-18.794214402242702</v>
      </c>
      <c r="J1326">
        <v>-6.8626721178078904</v>
      </c>
      <c r="K1326">
        <v>159.55704291008399</v>
      </c>
      <c r="L1326">
        <v>163.197087872704</v>
      </c>
      <c r="M1326">
        <v>35.115453094865302</v>
      </c>
      <c r="N1326">
        <v>0.84977168988033303</v>
      </c>
      <c r="O1326">
        <v>50.346158966848598</v>
      </c>
      <c r="P1326">
        <v>18.8449367088607</v>
      </c>
      <c r="Q1326">
        <v>5.5971947088274E-2</v>
      </c>
    </row>
    <row r="1327" spans="1:17" hidden="1" x14ac:dyDescent="0.3">
      <c r="A1327" t="s">
        <v>2816</v>
      </c>
      <c r="B1327" t="s">
        <v>2817</v>
      </c>
      <c r="C1327" t="str">
        <f>IFERROR(VLOOKUP(Table1[[#This Row],[Ticker]],[1]!Table2[[Symbol]:[Industry]],2,FALSE),"-")</f>
        <v>-</v>
      </c>
      <c r="D1327" t="s">
        <v>989</v>
      </c>
      <c r="E1327">
        <v>1310.04036565</v>
      </c>
      <c r="F1327">
        <v>200.35</v>
      </c>
      <c r="G1327">
        <v>-51.395532247431902</v>
      </c>
      <c r="H1327">
        <v>-10.8009496393375</v>
      </c>
      <c r="I1327">
        <v>-33.406388717012</v>
      </c>
      <c r="J1327">
        <v>-4.3322891459525303</v>
      </c>
      <c r="K1327">
        <v>219.32563020311201</v>
      </c>
      <c r="L1327">
        <v>235.75249032491999</v>
      </c>
      <c r="M1327">
        <v>27.530520738645802</v>
      </c>
      <c r="N1327">
        <v>1.00874698427235</v>
      </c>
      <c r="O1327">
        <v>62.5904666833042</v>
      </c>
      <c r="P1327">
        <v>4.8403976975405403</v>
      </c>
      <c r="Q1327">
        <v>-4.8981409807528999E-2</v>
      </c>
    </row>
    <row r="1328" spans="1:17" hidden="1" x14ac:dyDescent="0.3">
      <c r="A1328" t="s">
        <v>2818</v>
      </c>
      <c r="B1328" t="s">
        <v>2819</v>
      </c>
      <c r="C1328" t="str">
        <f>IFERROR(VLOOKUP(Table1[[#This Row],[Ticker]],[1]!Table2[[Symbol]:[Industry]],2,FALSE),"-")</f>
        <v>-</v>
      </c>
      <c r="D1328" t="s">
        <v>133</v>
      </c>
      <c r="E1328">
        <v>1309.7700024000001</v>
      </c>
      <c r="F1328">
        <v>1882.6</v>
      </c>
      <c r="G1328">
        <v>168.81222499041601</v>
      </c>
      <c r="H1328">
        <v>-4.9244557297265903</v>
      </c>
      <c r="I1328">
        <v>95.273567649220197</v>
      </c>
      <c r="J1328">
        <v>-9.8116084212563504</v>
      </c>
      <c r="K1328">
        <v>1852.13599307561</v>
      </c>
      <c r="L1328">
        <v>1370.96609082281</v>
      </c>
      <c r="M1328">
        <v>43.900262803857501</v>
      </c>
      <c r="N1328">
        <v>1.0949621660620401</v>
      </c>
      <c r="O1328">
        <v>22.702645277807299</v>
      </c>
      <c r="P1328">
        <v>232.17468019408901</v>
      </c>
      <c r="Q1328">
        <v>0.229099487383749</v>
      </c>
    </row>
    <row r="1329" spans="1:17" hidden="1" x14ac:dyDescent="0.3">
      <c r="A1329" t="s">
        <v>2820</v>
      </c>
      <c r="B1329" t="s">
        <v>2821</v>
      </c>
      <c r="C1329" t="str">
        <f>IFERROR(VLOOKUP(Table1[[#This Row],[Ticker]],[1]!Table2[[Symbol]:[Industry]],2,FALSE),"-")</f>
        <v>-</v>
      </c>
      <c r="D1329" t="s">
        <v>136</v>
      </c>
      <c r="E1329">
        <v>1309.2010095399901</v>
      </c>
      <c r="F1329">
        <v>686.45</v>
      </c>
      <c r="G1329">
        <v>-1.4937038137613201</v>
      </c>
      <c r="H1329">
        <v>-12.7169819149138</v>
      </c>
      <c r="I1329">
        <v>-1.8328612745696</v>
      </c>
      <c r="J1329">
        <v>-2.8380672594430401</v>
      </c>
      <c r="K1329">
        <v>701.34654566921597</v>
      </c>
      <c r="L1329">
        <v>646.55406923768498</v>
      </c>
      <c r="M1329">
        <v>38.286517837548502</v>
      </c>
      <c r="N1329">
        <v>0.57519956185161203</v>
      </c>
      <c r="O1329">
        <v>23.0970937431713</v>
      </c>
      <c r="P1329">
        <v>27.002775208140601</v>
      </c>
      <c r="Q1329">
        <v>5.3064008505238999E-2</v>
      </c>
    </row>
    <row r="1330" spans="1:17" hidden="1" x14ac:dyDescent="0.3">
      <c r="A1330" t="s">
        <v>2822</v>
      </c>
      <c r="B1330" t="s">
        <v>2823</v>
      </c>
      <c r="C1330" t="str">
        <f>IFERROR(VLOOKUP(Table1[[#This Row],[Ticker]],[1]!Table2[[Symbol]:[Industry]],2,FALSE),"-")</f>
        <v>-</v>
      </c>
      <c r="D1330" t="s">
        <v>297</v>
      </c>
      <c r="E1330">
        <v>1306.4633404199999</v>
      </c>
      <c r="F1330">
        <v>333.4</v>
      </c>
      <c r="G1330">
        <v>56.293400114821601</v>
      </c>
      <c r="H1330">
        <v>16.125318025929499</v>
      </c>
      <c r="I1330">
        <v>68.543930724006401</v>
      </c>
      <c r="J1330">
        <v>1.9439197264172201</v>
      </c>
      <c r="K1330">
        <v>257.787199529144</v>
      </c>
      <c r="M1330">
        <v>81.447012668132004</v>
      </c>
      <c r="N1330">
        <v>2.74292557829386</v>
      </c>
      <c r="O1330">
        <v>4.3641271745650903</v>
      </c>
      <c r="P1330">
        <v>94.572512401517301</v>
      </c>
    </row>
    <row r="1331" spans="1:17" hidden="1" x14ac:dyDescent="0.3">
      <c r="A1331" t="s">
        <v>2824</v>
      </c>
      <c r="B1331" t="s">
        <v>2825</v>
      </c>
      <c r="C1331" t="str">
        <f>IFERROR(VLOOKUP(Table1[[#This Row],[Ticker]],[1]!Table2[[Symbol]:[Industry]],2,FALSE),"-")</f>
        <v>-</v>
      </c>
      <c r="D1331" t="s">
        <v>1766</v>
      </c>
      <c r="E1331">
        <v>1305.5070000000001</v>
      </c>
      <c r="F1331">
        <v>561.75</v>
      </c>
      <c r="G1331">
        <v>73.299118873307904</v>
      </c>
      <c r="H1331">
        <v>-5.36117471619262</v>
      </c>
      <c r="I1331">
        <v>20.200384258325201</v>
      </c>
      <c r="J1331">
        <v>-1.86472137329823</v>
      </c>
      <c r="K1331">
        <v>509.32352396137998</v>
      </c>
      <c r="L1331">
        <v>407.55244874657501</v>
      </c>
      <c r="M1331">
        <v>47.8921354837994</v>
      </c>
      <c r="N1331">
        <v>0.35471403151092501</v>
      </c>
      <c r="O1331">
        <v>14.8197596795727</v>
      </c>
      <c r="P1331">
        <v>122.828242760809</v>
      </c>
    </row>
    <row r="1332" spans="1:17" hidden="1" x14ac:dyDescent="0.3">
      <c r="A1332" t="s">
        <v>2826</v>
      </c>
      <c r="B1332" t="s">
        <v>2827</v>
      </c>
      <c r="C1332" t="str">
        <f>IFERROR(VLOOKUP(Table1[[#This Row],[Ticker]],[1]!Table2[[Symbol]:[Industry]],2,FALSE),"-")</f>
        <v>-</v>
      </c>
      <c r="D1332" t="s">
        <v>605</v>
      </c>
      <c r="E1332">
        <v>1301.30969</v>
      </c>
      <c r="F1332">
        <v>535.1</v>
      </c>
      <c r="G1332">
        <v>20.9546674092731</v>
      </c>
      <c r="H1332">
        <v>18.219330441542802</v>
      </c>
      <c r="I1332">
        <v>17.025846455711399</v>
      </c>
      <c r="J1332">
        <v>9.7931895855118505</v>
      </c>
      <c r="K1332">
        <v>481.21087732854397</v>
      </c>
      <c r="L1332">
        <v>431.74715355458898</v>
      </c>
      <c r="M1332">
        <v>54.578800513005497</v>
      </c>
      <c r="N1332">
        <v>1.5399687929713299</v>
      </c>
      <c r="O1332">
        <v>7.2696692207063904</v>
      </c>
      <c r="P1332">
        <v>56.8978155695645</v>
      </c>
    </row>
    <row r="1333" spans="1:17" hidden="1" x14ac:dyDescent="0.3">
      <c r="A1333" t="s">
        <v>2828</v>
      </c>
      <c r="B1333" t="s">
        <v>2829</v>
      </c>
      <c r="C1333" t="str">
        <f>IFERROR(VLOOKUP(Table1[[#This Row],[Ticker]],[1]!Table2[[Symbol]:[Industry]],2,FALSE),"-")</f>
        <v>-</v>
      </c>
      <c r="D1333" t="s">
        <v>204</v>
      </c>
      <c r="E1333">
        <v>1298.2562250000001</v>
      </c>
      <c r="F1333">
        <v>142.5</v>
      </c>
      <c r="G1333">
        <v>11.5964304178519</v>
      </c>
      <c r="H1333">
        <v>-1.13522170793443</v>
      </c>
      <c r="I1333">
        <v>-8.1932613915050201</v>
      </c>
      <c r="J1333">
        <v>-2.03147737353645</v>
      </c>
      <c r="K1333">
        <v>137.269867583175</v>
      </c>
      <c r="L1333">
        <v>128.765838295566</v>
      </c>
      <c r="M1333">
        <v>53.230577970774803</v>
      </c>
      <c r="N1333">
        <v>1.69918413516955</v>
      </c>
      <c r="O1333">
        <v>9.4736842105263204</v>
      </c>
      <c r="P1333">
        <v>41.791044776119399</v>
      </c>
      <c r="Q1333">
        <v>8.6584439057327003E-2</v>
      </c>
    </row>
    <row r="1334" spans="1:17" hidden="1" x14ac:dyDescent="0.3">
      <c r="A1334" t="s">
        <v>2830</v>
      </c>
      <c r="B1334" t="s">
        <v>2831</v>
      </c>
      <c r="C1334" t="str">
        <f>IFERROR(VLOOKUP(Table1[[#This Row],[Ticker]],[1]!Table2[[Symbol]:[Industry]],2,FALSE),"-")</f>
        <v>-</v>
      </c>
      <c r="D1334" t="s">
        <v>304</v>
      </c>
      <c r="E1334">
        <v>1296.9278714699999</v>
      </c>
      <c r="F1334">
        <v>773.85</v>
      </c>
      <c r="G1334">
        <v>93.164188786115702</v>
      </c>
      <c r="H1334">
        <v>73.615514104360798</v>
      </c>
      <c r="I1334">
        <v>5.2141489491834596</v>
      </c>
      <c r="J1334">
        <v>22.266187682596598</v>
      </c>
      <c r="K1334">
        <v>532.31723624169001</v>
      </c>
      <c r="L1334">
        <v>511.62968409982102</v>
      </c>
      <c r="M1334">
        <v>96.144128226236901</v>
      </c>
      <c r="N1334">
        <v>1.6668966171551201</v>
      </c>
      <c r="O1334">
        <v>0</v>
      </c>
      <c r="P1334">
        <v>134.464475079533</v>
      </c>
      <c r="Q1334">
        <v>0.19450978507533001</v>
      </c>
    </row>
    <row r="1335" spans="1:17" hidden="1" x14ac:dyDescent="0.3">
      <c r="A1335" t="s">
        <v>2832</v>
      </c>
      <c r="B1335" t="s">
        <v>2833</v>
      </c>
      <c r="C1335" t="str">
        <f>IFERROR(VLOOKUP(Table1[[#This Row],[Ticker]],[1]!Table2[[Symbol]:[Industry]],2,FALSE),"-")</f>
        <v>-</v>
      </c>
      <c r="D1335" t="s">
        <v>372</v>
      </c>
      <c r="E1335">
        <v>1295.04595715</v>
      </c>
      <c r="F1335">
        <v>250.33</v>
      </c>
      <c r="G1335">
        <v>-1.1961759446046001</v>
      </c>
      <c r="H1335">
        <v>13.2800429330788</v>
      </c>
      <c r="I1335">
        <v>1.73830272368821</v>
      </c>
      <c r="J1335">
        <v>11.0777182821742</v>
      </c>
      <c r="K1335">
        <v>219.86883056983899</v>
      </c>
      <c r="L1335">
        <v>216.633522776202</v>
      </c>
      <c r="M1335">
        <v>75.487614807019796</v>
      </c>
      <c r="N1335">
        <v>2.0956872741222798</v>
      </c>
      <c r="O1335">
        <v>7.8376542963288296</v>
      </c>
      <c r="P1335">
        <v>40.6348314606741</v>
      </c>
      <c r="Q1335">
        <v>7.5576426959752002E-2</v>
      </c>
    </row>
    <row r="1336" spans="1:17" hidden="1" x14ac:dyDescent="0.3">
      <c r="A1336" t="s">
        <v>2834</v>
      </c>
      <c r="B1336" t="s">
        <v>2835</v>
      </c>
      <c r="C1336" t="str">
        <f>IFERROR(VLOOKUP(Table1[[#This Row],[Ticker]],[1]!Table2[[Symbol]:[Industry]],2,FALSE),"-")</f>
        <v>-</v>
      </c>
      <c r="D1336" t="s">
        <v>92</v>
      </c>
      <c r="E1336">
        <v>1290.6456673749999</v>
      </c>
      <c r="F1336">
        <v>3043.85</v>
      </c>
      <c r="G1336">
        <v>240.02259212550601</v>
      </c>
      <c r="H1336">
        <v>-5.2016560069268696</v>
      </c>
      <c r="I1336">
        <v>88.828287352443695</v>
      </c>
      <c r="J1336">
        <v>-2.5844922504155301</v>
      </c>
      <c r="K1336">
        <v>2847.1441253160701</v>
      </c>
      <c r="L1336">
        <v>2093.88234821586</v>
      </c>
      <c r="M1336">
        <v>60.215954769659497</v>
      </c>
      <c r="N1336">
        <v>0.71939563731525002</v>
      </c>
      <c r="O1336">
        <v>16.562905530824398</v>
      </c>
      <c r="P1336">
        <v>305.30625832223598</v>
      </c>
      <c r="Q1336">
        <v>0.14514836826192501</v>
      </c>
    </row>
    <row r="1337" spans="1:17" hidden="1" x14ac:dyDescent="0.3">
      <c r="A1337" t="s">
        <v>2836</v>
      </c>
      <c r="B1337" t="s">
        <v>2837</v>
      </c>
      <c r="C1337" t="str">
        <f>IFERROR(VLOOKUP(Table1[[#This Row],[Ticker]],[1]!Table2[[Symbol]:[Industry]],2,FALSE),"-")</f>
        <v>-</v>
      </c>
      <c r="D1337" t="s">
        <v>1464</v>
      </c>
      <c r="E1337">
        <v>1289.94325931</v>
      </c>
      <c r="F1337">
        <v>854.95</v>
      </c>
      <c r="G1337">
        <v>124.812119954694</v>
      </c>
      <c r="H1337">
        <v>37.491311755796502</v>
      </c>
      <c r="I1337">
        <v>83.460525438407899</v>
      </c>
      <c r="J1337">
        <v>13.334361212546799</v>
      </c>
      <c r="K1337">
        <v>639.20877768747198</v>
      </c>
      <c r="L1337">
        <v>497.37392677261198</v>
      </c>
      <c r="M1337">
        <v>66.648591564922796</v>
      </c>
      <c r="N1337">
        <v>2.6680823754141398</v>
      </c>
      <c r="O1337">
        <v>20.123983858705099</v>
      </c>
      <c r="P1337">
        <v>186.70355466130101</v>
      </c>
      <c r="Q1337">
        <v>0.13772772705716199</v>
      </c>
    </row>
    <row r="1338" spans="1:17" hidden="1" x14ac:dyDescent="0.3">
      <c r="A1338" t="s">
        <v>2838</v>
      </c>
      <c r="B1338" t="s">
        <v>2839</v>
      </c>
      <c r="C1338" t="str">
        <f>IFERROR(VLOOKUP(Table1[[#This Row],[Ticker]],[1]!Table2[[Symbol]:[Industry]],2,FALSE),"-")</f>
        <v>-</v>
      </c>
      <c r="D1338" t="s">
        <v>21</v>
      </c>
      <c r="E1338">
        <v>1288.4761318399901</v>
      </c>
      <c r="F1338">
        <v>745.6</v>
      </c>
      <c r="G1338">
        <v>599.41441059391002</v>
      </c>
      <c r="H1338">
        <v>-13.4655597747944</v>
      </c>
      <c r="I1338">
        <v>251.220087048811</v>
      </c>
      <c r="J1338">
        <v>7.2036427849521498</v>
      </c>
      <c r="K1338">
        <v>701.49361570869598</v>
      </c>
      <c r="M1338">
        <v>48.4073765559327</v>
      </c>
      <c r="N1338">
        <v>0.27803303796083501</v>
      </c>
      <c r="O1338">
        <v>33.851931330472098</v>
      </c>
      <c r="P1338">
        <v>699.57104557640696</v>
      </c>
    </row>
    <row r="1339" spans="1:17" hidden="1" x14ac:dyDescent="0.3">
      <c r="A1339" t="s">
        <v>2840</v>
      </c>
      <c r="B1339" t="s">
        <v>2841</v>
      </c>
      <c r="C1339" t="str">
        <f>IFERROR(VLOOKUP(Table1[[#This Row],[Ticker]],[1]!Table2[[Symbol]:[Industry]],2,FALSE),"-")</f>
        <v>-</v>
      </c>
      <c r="D1339" t="s">
        <v>561</v>
      </c>
      <c r="E1339">
        <v>1286.77122207</v>
      </c>
      <c r="F1339">
        <v>238.95</v>
      </c>
      <c r="G1339">
        <v>7.4263230685538701</v>
      </c>
      <c r="H1339">
        <v>-11.531268733040401</v>
      </c>
      <c r="I1339">
        <v>-17.6627120320153</v>
      </c>
      <c r="J1339">
        <v>-5.0967631824237403</v>
      </c>
      <c r="K1339">
        <v>244.210394453877</v>
      </c>
      <c r="L1339">
        <v>224.78724087772699</v>
      </c>
      <c r="M1339">
        <v>39.4475970682536</v>
      </c>
      <c r="N1339">
        <v>0.69721804593386405</v>
      </c>
      <c r="O1339">
        <v>22.3686963799958</v>
      </c>
      <c r="P1339">
        <v>36.973344797936299</v>
      </c>
      <c r="Q1339">
        <v>3.7696850164706003E-2</v>
      </c>
    </row>
    <row r="1340" spans="1:17" hidden="1" x14ac:dyDescent="0.3">
      <c r="A1340" t="s">
        <v>2842</v>
      </c>
      <c r="B1340" t="s">
        <v>2843</v>
      </c>
      <c r="C1340" t="str">
        <f>IFERROR(VLOOKUP(Table1[[#This Row],[Ticker]],[1]!Table2[[Symbol]:[Industry]],2,FALSE),"-")</f>
        <v>-</v>
      </c>
      <c r="D1340" t="s">
        <v>735</v>
      </c>
      <c r="E1340">
        <v>1281.8913500000001</v>
      </c>
      <c r="F1340">
        <v>239.83</v>
      </c>
      <c r="G1340">
        <v>-50.6742785088055</v>
      </c>
      <c r="H1340">
        <v>-13.719327524598301</v>
      </c>
      <c r="I1340">
        <v>-38.4237478996207</v>
      </c>
      <c r="J1340">
        <v>-1.8357026436672399</v>
      </c>
      <c r="K1340">
        <v>266.253398891941</v>
      </c>
      <c r="M1340">
        <v>45.380908071885599</v>
      </c>
      <c r="N1340">
        <v>0.68043116368936496</v>
      </c>
      <c r="O1340">
        <v>94.304298878372094</v>
      </c>
      <c r="P1340">
        <v>6.4869904981795496</v>
      </c>
    </row>
    <row r="1341" spans="1:17" hidden="1" x14ac:dyDescent="0.3">
      <c r="A1341" t="s">
        <v>2844</v>
      </c>
      <c r="B1341" t="s">
        <v>2845</v>
      </c>
      <c r="C1341" t="str">
        <f>IFERROR(VLOOKUP(Table1[[#This Row],[Ticker]],[1]!Table2[[Symbol]:[Industry]],2,FALSE),"-")</f>
        <v>-</v>
      </c>
      <c r="D1341" t="s">
        <v>1517</v>
      </c>
      <c r="E1341">
        <v>1279.170768533</v>
      </c>
      <c r="F1341">
        <v>220.57</v>
      </c>
      <c r="G1341">
        <v>-57.430024608602999</v>
      </c>
      <c r="H1341">
        <v>0.140005829749314</v>
      </c>
      <c r="I1341">
        <v>-15.401109948565299</v>
      </c>
      <c r="J1341">
        <v>-1.07542718894415</v>
      </c>
      <c r="K1341">
        <v>220.76063729067201</v>
      </c>
      <c r="L1341">
        <v>241.80909173461899</v>
      </c>
      <c r="M1341">
        <v>53.819626636670499</v>
      </c>
      <c r="N1341">
        <v>1.75086731463446</v>
      </c>
      <c r="O1341">
        <v>52.695289477263401</v>
      </c>
      <c r="P1341">
        <v>10.644594933533901</v>
      </c>
      <c r="Q1341">
        <v>1.1120848395454E-2</v>
      </c>
    </row>
    <row r="1342" spans="1:17" hidden="1" x14ac:dyDescent="0.3">
      <c r="A1342" t="s">
        <v>2846</v>
      </c>
      <c r="B1342" t="s">
        <v>2847</v>
      </c>
      <c r="C1342" t="str">
        <f>IFERROR(VLOOKUP(Table1[[#This Row],[Ticker]],[1]!Table2[[Symbol]:[Industry]],2,FALSE),"-")</f>
        <v>-</v>
      </c>
      <c r="D1342" t="s">
        <v>21</v>
      </c>
      <c r="E1342">
        <v>1277.418424429</v>
      </c>
      <c r="F1342">
        <v>195.39</v>
      </c>
      <c r="G1342">
        <v>16.5516911398513</v>
      </c>
      <c r="H1342">
        <v>21.0294931750419</v>
      </c>
      <c r="I1342">
        <v>15.7968373513005</v>
      </c>
      <c r="J1342">
        <v>17.784262379533001</v>
      </c>
      <c r="K1342">
        <v>164.56627650564499</v>
      </c>
      <c r="L1342">
        <v>148.074447336681</v>
      </c>
      <c r="M1342">
        <v>64.444297761885693</v>
      </c>
      <c r="N1342">
        <v>2.3796334069981602</v>
      </c>
      <c r="O1342">
        <v>9.8827985055529997</v>
      </c>
      <c r="P1342">
        <v>66.077348066298299</v>
      </c>
      <c r="Q1342">
        <v>9.8768420714158006E-2</v>
      </c>
    </row>
    <row r="1343" spans="1:17" hidden="1" x14ac:dyDescent="0.3">
      <c r="A1343" t="s">
        <v>2848</v>
      </c>
      <c r="B1343" t="s">
        <v>2849</v>
      </c>
      <c r="C1343" t="str">
        <f>IFERROR(VLOOKUP(Table1[[#This Row],[Ticker]],[1]!Table2[[Symbol]:[Industry]],2,FALSE),"-")</f>
        <v>-</v>
      </c>
      <c r="D1343" t="s">
        <v>141</v>
      </c>
      <c r="E1343">
        <v>1275.827901912</v>
      </c>
      <c r="F1343">
        <v>49.68</v>
      </c>
      <c r="G1343">
        <v>92.352732938860299</v>
      </c>
      <c r="H1343">
        <v>42.244565725009103</v>
      </c>
      <c r="I1343">
        <v>19.214469508001699</v>
      </c>
      <c r="J1343">
        <v>37.001214072948102</v>
      </c>
      <c r="K1343">
        <v>38.127441141178402</v>
      </c>
      <c r="L1343">
        <v>33.356873175789197</v>
      </c>
      <c r="M1343">
        <v>72.448484394589101</v>
      </c>
      <c r="N1343">
        <v>3.78016015933206</v>
      </c>
      <c r="O1343">
        <v>9.0982286634460507</v>
      </c>
      <c r="P1343">
        <v>119.823008849557</v>
      </c>
      <c r="Q1343">
        <v>6.6281643257029996E-2</v>
      </c>
    </row>
    <row r="1344" spans="1:17" hidden="1" x14ac:dyDescent="0.3">
      <c r="A1344" t="s">
        <v>2850</v>
      </c>
      <c r="B1344" t="s">
        <v>2851</v>
      </c>
      <c r="C1344" t="str">
        <f>IFERROR(VLOOKUP(Table1[[#This Row],[Ticker]],[1]!Table2[[Symbol]:[Industry]],2,FALSE),"-")</f>
        <v>-</v>
      </c>
      <c r="D1344" t="s">
        <v>54</v>
      </c>
      <c r="E1344">
        <v>1273.2420780499999</v>
      </c>
      <c r="F1344">
        <v>264.10000000000002</v>
      </c>
      <c r="G1344">
        <v>23.630396451818001</v>
      </c>
      <c r="H1344">
        <v>-10.097620464535099</v>
      </c>
      <c r="I1344">
        <v>-14.4673615672046</v>
      </c>
      <c r="J1344">
        <v>-2.06197509637314</v>
      </c>
      <c r="K1344">
        <v>251.93323749874199</v>
      </c>
      <c r="L1344">
        <v>243.34953817218499</v>
      </c>
      <c r="M1344">
        <v>62.451272949847699</v>
      </c>
      <c r="N1344">
        <v>1.1431455607435801</v>
      </c>
      <c r="O1344">
        <v>10.6777735706171</v>
      </c>
      <c r="P1344">
        <v>65.372573575453998</v>
      </c>
      <c r="Q1344">
        <v>1.5717851561044001E-2</v>
      </c>
    </row>
    <row r="1345" spans="1:17" hidden="1" x14ac:dyDescent="0.3">
      <c r="A1345" t="s">
        <v>2852</v>
      </c>
      <c r="B1345" t="s">
        <v>2853</v>
      </c>
      <c r="C1345" t="str">
        <f>IFERROR(VLOOKUP(Table1[[#This Row],[Ticker]],[1]!Table2[[Symbol]:[Industry]],2,FALSE),"-")</f>
        <v>-</v>
      </c>
      <c r="D1345" t="s">
        <v>989</v>
      </c>
      <c r="E1345">
        <v>1270.42687832</v>
      </c>
      <c r="F1345">
        <v>68.56</v>
      </c>
      <c r="G1345">
        <v>-49.757768528537802</v>
      </c>
      <c r="H1345">
        <v>-6.2156706959247003</v>
      </c>
      <c r="I1345">
        <v>-30.053482205148601</v>
      </c>
      <c r="J1345">
        <v>-3.0046891147732602</v>
      </c>
      <c r="K1345">
        <v>73.425351061152199</v>
      </c>
      <c r="L1345">
        <v>78.971470111239</v>
      </c>
      <c r="M1345">
        <v>27.2906556936335</v>
      </c>
      <c r="N1345">
        <v>0.80215242637318895</v>
      </c>
      <c r="O1345">
        <v>60.151691948658097</v>
      </c>
      <c r="P1345">
        <v>10.580645161290301</v>
      </c>
      <c r="Q1345">
        <v>-1.5277177416416999E-2</v>
      </c>
    </row>
    <row r="1346" spans="1:17" hidden="1" x14ac:dyDescent="0.3">
      <c r="A1346" t="s">
        <v>2854</v>
      </c>
      <c r="B1346" t="s">
        <v>2855</v>
      </c>
      <c r="C1346" t="str">
        <f>IFERROR(VLOOKUP(Table1[[#This Row],[Ticker]],[1]!Table2[[Symbol]:[Industry]],2,FALSE),"-")</f>
        <v>-</v>
      </c>
      <c r="E1346">
        <v>1269.8188425000001</v>
      </c>
      <c r="F1346">
        <v>229.05</v>
      </c>
      <c r="G1346">
        <v>740.68796994628406</v>
      </c>
      <c r="H1346">
        <v>-9.4711880894999094</v>
      </c>
      <c r="I1346">
        <v>157.95244206973001</v>
      </c>
      <c r="J1346">
        <v>-5.7768774007955397</v>
      </c>
      <c r="K1346">
        <v>262.44769492049602</v>
      </c>
      <c r="L1346">
        <v>173.037551560585</v>
      </c>
      <c r="M1346">
        <v>28.3867760841635</v>
      </c>
      <c r="N1346">
        <v>0.54922666489865302</v>
      </c>
      <c r="O1346">
        <v>79.174852652259304</v>
      </c>
      <c r="P1346">
        <v>821.46551724137896</v>
      </c>
      <c r="Q1346">
        <v>0.15215396930436401</v>
      </c>
    </row>
    <row r="1347" spans="1:17" hidden="1" x14ac:dyDescent="0.3">
      <c r="A1347" t="s">
        <v>2856</v>
      </c>
      <c r="B1347" t="s">
        <v>2857</v>
      </c>
      <c r="C1347" t="str">
        <f>IFERROR(VLOOKUP(Table1[[#This Row],[Ticker]],[1]!Table2[[Symbol]:[Industry]],2,FALSE),"-")</f>
        <v>-</v>
      </c>
      <c r="D1347" t="s">
        <v>297</v>
      </c>
      <c r="E1347">
        <v>1268.5788245900001</v>
      </c>
      <c r="F1347">
        <v>887.95</v>
      </c>
      <c r="G1347">
        <v>139.48612273533101</v>
      </c>
      <c r="H1347">
        <v>45.634192318004402</v>
      </c>
      <c r="I1347">
        <v>102.07075506217799</v>
      </c>
      <c r="J1347">
        <v>6.7364280345004302</v>
      </c>
      <c r="K1347">
        <v>737.32146247464505</v>
      </c>
      <c r="L1347">
        <v>571.18702915013603</v>
      </c>
      <c r="M1347">
        <v>57.453920953466003</v>
      </c>
      <c r="N1347">
        <v>0.97632229495365996</v>
      </c>
      <c r="O1347">
        <v>9.0939805169210004</v>
      </c>
      <c r="P1347">
        <v>178.96638391454599</v>
      </c>
      <c r="Q1347">
        <v>0.15452077941804301</v>
      </c>
    </row>
    <row r="1348" spans="1:17" hidden="1" x14ac:dyDescent="0.3">
      <c r="A1348" t="s">
        <v>2858</v>
      </c>
      <c r="B1348" t="s">
        <v>2859</v>
      </c>
      <c r="C1348" t="str">
        <f>IFERROR(VLOOKUP(Table1[[#This Row],[Ticker]],[1]!Table2[[Symbol]:[Industry]],2,FALSE),"-")</f>
        <v>-</v>
      </c>
      <c r="D1348" t="s">
        <v>136</v>
      </c>
      <c r="E1348">
        <v>1266.8244732000001</v>
      </c>
      <c r="F1348">
        <v>145.61000000000001</v>
      </c>
      <c r="G1348">
        <v>-5.7357414752954998</v>
      </c>
      <c r="H1348">
        <v>-3.9454626501949002</v>
      </c>
      <c r="I1348">
        <v>-20.4037568480529</v>
      </c>
      <c r="J1348">
        <v>0.83059159198079102</v>
      </c>
      <c r="K1348">
        <v>146.63440291912801</v>
      </c>
      <c r="L1348">
        <v>145.20328715929199</v>
      </c>
      <c r="M1348">
        <v>50.019663512715702</v>
      </c>
      <c r="N1348">
        <v>0.94137112093060504</v>
      </c>
      <c r="O1348">
        <v>33.438637456218601</v>
      </c>
      <c r="P1348">
        <v>26.233203294321601</v>
      </c>
      <c r="Q1348">
        <v>3.805406198762E-2</v>
      </c>
    </row>
    <row r="1349" spans="1:17" hidden="1" x14ac:dyDescent="0.3">
      <c r="A1349" t="s">
        <v>2860</v>
      </c>
      <c r="B1349" t="s">
        <v>2861</v>
      </c>
      <c r="C1349" t="str">
        <f>IFERROR(VLOOKUP(Table1[[#This Row],[Ticker]],[1]!Table2[[Symbol]:[Industry]],2,FALSE),"-")</f>
        <v>-</v>
      </c>
      <c r="D1349" t="s">
        <v>413</v>
      </c>
      <c r="E1349">
        <v>1262.3961071199999</v>
      </c>
      <c r="F1349">
        <v>3955.45</v>
      </c>
      <c r="G1349">
        <v>18.853662089527301</v>
      </c>
      <c r="H1349">
        <v>-6.0760977839474402</v>
      </c>
      <c r="I1349">
        <v>6.5894682091468404</v>
      </c>
      <c r="J1349">
        <v>-2.5223099195488299</v>
      </c>
      <c r="K1349">
        <v>3818.4318016510401</v>
      </c>
      <c r="L1349">
        <v>3339.9286716426</v>
      </c>
      <c r="M1349">
        <v>43.749425381324002</v>
      </c>
      <c r="N1349">
        <v>0.42169994139313199</v>
      </c>
      <c r="O1349">
        <v>15.124701361412701</v>
      </c>
      <c r="P1349">
        <v>63.111340206185503</v>
      </c>
      <c r="Q1349">
        <v>8.5440427874759993E-3</v>
      </c>
    </row>
    <row r="1350" spans="1:17" hidden="1" x14ac:dyDescent="0.3">
      <c r="A1350" t="s">
        <v>2862</v>
      </c>
      <c r="B1350" t="s">
        <v>2863</v>
      </c>
      <c r="C1350" t="str">
        <f>IFERROR(VLOOKUP(Table1[[#This Row],[Ticker]],[1]!Table2[[Symbol]:[Industry]],2,FALSE),"-")</f>
        <v>-</v>
      </c>
      <c r="D1350" t="s">
        <v>380</v>
      </c>
      <c r="E1350">
        <v>1261.304297376</v>
      </c>
      <c r="F1350">
        <v>63.26</v>
      </c>
      <c r="G1350">
        <v>-44.344841425059201</v>
      </c>
      <c r="H1350">
        <v>-9.1471227776724504</v>
      </c>
      <c r="I1350">
        <v>-23.884014534258601</v>
      </c>
      <c r="J1350">
        <v>-5.0590829099038404</v>
      </c>
      <c r="K1350">
        <v>67.886704728187297</v>
      </c>
      <c r="L1350">
        <v>71.099000624904903</v>
      </c>
      <c r="M1350">
        <v>26.871338746070801</v>
      </c>
      <c r="N1350">
        <v>0.85093958394082103</v>
      </c>
      <c r="O1350">
        <v>34.366108125197599</v>
      </c>
      <c r="P1350">
        <v>13.8793879387938</v>
      </c>
      <c r="Q1350">
        <v>-2.3055796635838999E-2</v>
      </c>
    </row>
    <row r="1351" spans="1:17" hidden="1" x14ac:dyDescent="0.3">
      <c r="A1351" t="s">
        <v>2864</v>
      </c>
      <c r="B1351" t="s">
        <v>2865</v>
      </c>
      <c r="C1351" t="str">
        <f>IFERROR(VLOOKUP(Table1[[#This Row],[Ticker]],[1]!Table2[[Symbol]:[Industry]],2,FALSE),"-")</f>
        <v>-</v>
      </c>
      <c r="D1351" t="s">
        <v>588</v>
      </c>
      <c r="E1351">
        <v>1261.12392</v>
      </c>
      <c r="F1351">
        <v>111.52</v>
      </c>
      <c r="G1351">
        <v>-31.531719970572301</v>
      </c>
      <c r="H1351">
        <v>14.6223540496413</v>
      </c>
      <c r="I1351">
        <v>-17.3988791133395</v>
      </c>
      <c r="J1351">
        <v>3.5419343983872</v>
      </c>
      <c r="K1351">
        <v>96.207628308332204</v>
      </c>
      <c r="L1351">
        <v>97.358845224896399</v>
      </c>
      <c r="M1351">
        <v>71.756045609909293</v>
      </c>
      <c r="N1351">
        <v>1.8291012663507999</v>
      </c>
      <c r="O1351">
        <v>30.559540889526499</v>
      </c>
      <c r="P1351">
        <v>33.717026378896797</v>
      </c>
    </row>
    <row r="1352" spans="1:17" hidden="1" x14ac:dyDescent="0.3">
      <c r="A1352" t="s">
        <v>2866</v>
      </c>
      <c r="B1352" t="s">
        <v>2867</v>
      </c>
      <c r="C1352" t="str">
        <f>IFERROR(VLOOKUP(Table1[[#This Row],[Ticker]],[1]!Table2[[Symbol]:[Industry]],2,FALSE),"-")</f>
        <v>-</v>
      </c>
      <c r="D1352" t="s">
        <v>95</v>
      </c>
      <c r="E1352">
        <v>1250.1310800000001</v>
      </c>
      <c r="F1352">
        <v>781</v>
      </c>
      <c r="G1352">
        <v>-17.138881253559902</v>
      </c>
      <c r="H1352">
        <v>-0.29687638374925002</v>
      </c>
      <c r="I1352">
        <v>-19.882164802672001</v>
      </c>
      <c r="J1352">
        <v>-3.9403443686103401</v>
      </c>
      <c r="K1352">
        <v>806.17998334229605</v>
      </c>
      <c r="L1352">
        <v>805.00031803132697</v>
      </c>
      <c r="M1352">
        <v>37.083098835885799</v>
      </c>
      <c r="N1352">
        <v>1.7271160174818401</v>
      </c>
      <c r="O1352">
        <v>33.982074263764403</v>
      </c>
      <c r="P1352">
        <v>11.915168016049201</v>
      </c>
      <c r="Q1352">
        <v>-8.8228514492461996E-2</v>
      </c>
    </row>
    <row r="1353" spans="1:17" hidden="1" x14ac:dyDescent="0.3">
      <c r="A1353" t="s">
        <v>2868</v>
      </c>
      <c r="B1353" t="s">
        <v>2869</v>
      </c>
      <c r="C1353" t="str">
        <f>IFERROR(VLOOKUP(Table1[[#This Row],[Ticker]],[1]!Table2[[Symbol]:[Industry]],2,FALSE),"-")</f>
        <v>-</v>
      </c>
      <c r="D1353" t="s">
        <v>21</v>
      </c>
      <c r="E1353">
        <v>1248.67392</v>
      </c>
      <c r="F1353">
        <v>1053.2</v>
      </c>
      <c r="G1353">
        <v>-30.901941679581899</v>
      </c>
      <c r="H1353">
        <v>-10.0928607710129</v>
      </c>
      <c r="I1353">
        <v>-25.091350393766199</v>
      </c>
      <c r="J1353">
        <v>0.50872883865420704</v>
      </c>
      <c r="K1353">
        <v>1109.51293454453</v>
      </c>
      <c r="L1353">
        <v>1101.42949417046</v>
      </c>
      <c r="M1353">
        <v>43.257423080326198</v>
      </c>
      <c r="N1353">
        <v>0.85984225240188294</v>
      </c>
      <c r="O1353">
        <v>39.327763007975598</v>
      </c>
      <c r="P1353">
        <v>10.2192454607294</v>
      </c>
      <c r="Q1353">
        <v>0.11390484505582001</v>
      </c>
    </row>
    <row r="1354" spans="1:17" hidden="1" x14ac:dyDescent="0.3">
      <c r="A1354" t="s">
        <v>2870</v>
      </c>
      <c r="B1354" t="s">
        <v>2871</v>
      </c>
      <c r="C1354" t="str">
        <f>IFERROR(VLOOKUP(Table1[[#This Row],[Ticker]],[1]!Table2[[Symbol]:[Industry]],2,FALSE),"-")</f>
        <v>-</v>
      </c>
      <c r="D1354" t="s">
        <v>46</v>
      </c>
      <c r="E1354">
        <v>1246.645329642</v>
      </c>
      <c r="F1354">
        <v>210.06</v>
      </c>
      <c r="G1354">
        <v>408.35362759330002</v>
      </c>
      <c r="H1354">
        <v>3.0197947793537301</v>
      </c>
      <c r="I1354">
        <v>74.438662008981595</v>
      </c>
      <c r="J1354">
        <v>14.824619717582699</v>
      </c>
      <c r="K1354">
        <v>174.222975721084</v>
      </c>
      <c r="L1354">
        <v>127.01283417397001</v>
      </c>
      <c r="M1354">
        <v>68.700506330046693</v>
      </c>
      <c r="N1354">
        <v>1.0613368841548301</v>
      </c>
      <c r="O1354">
        <v>0.80453203846519905</v>
      </c>
      <c r="P1354">
        <v>525.17857142857099</v>
      </c>
      <c r="Q1354">
        <v>0.19376789874780601</v>
      </c>
    </row>
    <row r="1355" spans="1:17" hidden="1" x14ac:dyDescent="0.3">
      <c r="A1355" t="s">
        <v>2872</v>
      </c>
      <c r="B1355" t="s">
        <v>2873</v>
      </c>
      <c r="C1355" t="str">
        <f>IFERROR(VLOOKUP(Table1[[#This Row],[Ticker]],[1]!Table2[[Symbol]:[Industry]],2,FALSE),"-")</f>
        <v>-</v>
      </c>
      <c r="D1355" t="s">
        <v>393</v>
      </c>
      <c r="E1355">
        <v>1242.5745916799999</v>
      </c>
      <c r="F1355">
        <v>52.19</v>
      </c>
      <c r="G1355">
        <v>-64.349188324376897</v>
      </c>
      <c r="H1355">
        <v>2.6672890121955199</v>
      </c>
      <c r="I1355">
        <v>-61.0593028803953</v>
      </c>
      <c r="J1355">
        <v>0.44536991710394402</v>
      </c>
      <c r="K1355">
        <v>54.056055922715501</v>
      </c>
      <c r="L1355">
        <v>63.137677595976498</v>
      </c>
      <c r="M1355">
        <v>53.226990540908702</v>
      </c>
      <c r="N1355">
        <v>1.3878981524149201</v>
      </c>
      <c r="O1355">
        <v>110.76834642651799</v>
      </c>
      <c r="P1355">
        <v>18.586684844353499</v>
      </c>
      <c r="Q1355">
        <v>0.14462654331277799</v>
      </c>
    </row>
    <row r="1356" spans="1:17" hidden="1" x14ac:dyDescent="0.3">
      <c r="A1356" t="s">
        <v>2874</v>
      </c>
      <c r="B1356" t="s">
        <v>2875</v>
      </c>
      <c r="C1356" t="str">
        <f>IFERROR(VLOOKUP(Table1[[#This Row],[Ticker]],[1]!Table2[[Symbol]:[Industry]],2,FALSE),"-")</f>
        <v>-</v>
      </c>
      <c r="D1356" t="s">
        <v>1566</v>
      </c>
      <c r="E1356">
        <v>1242.5583042549999</v>
      </c>
      <c r="F1356">
        <v>1641.55</v>
      </c>
      <c r="G1356">
        <v>40.6881283389259</v>
      </c>
      <c r="H1356">
        <v>-0.91242441883591996</v>
      </c>
      <c r="I1356">
        <v>19.7515014833732</v>
      </c>
      <c r="J1356">
        <v>-1.77172880106959</v>
      </c>
      <c r="K1356">
        <v>1524.81418626289</v>
      </c>
      <c r="L1356">
        <v>1299.44108112858</v>
      </c>
      <c r="M1356">
        <v>53.387097281275899</v>
      </c>
      <c r="N1356">
        <v>0.84651350610377796</v>
      </c>
      <c r="O1356">
        <v>8.2269805976059107</v>
      </c>
      <c r="P1356">
        <v>68.355468950310197</v>
      </c>
      <c r="Q1356">
        <v>5.4847765438699E-2</v>
      </c>
    </row>
    <row r="1357" spans="1:17" hidden="1" x14ac:dyDescent="0.3">
      <c r="A1357" t="s">
        <v>2876</v>
      </c>
      <c r="B1357" t="s">
        <v>2877</v>
      </c>
      <c r="C1357" t="str">
        <f>IFERROR(VLOOKUP(Table1[[#This Row],[Ticker]],[1]!Table2[[Symbol]:[Industry]],2,FALSE),"-")</f>
        <v>-</v>
      </c>
      <c r="D1357" t="s">
        <v>605</v>
      </c>
      <c r="E1357">
        <v>1228.94231395</v>
      </c>
      <c r="F1357">
        <v>22.1</v>
      </c>
      <c r="G1357">
        <v>-80.398765286542499</v>
      </c>
      <c r="H1357">
        <v>5.8909531899477203</v>
      </c>
      <c r="I1357">
        <v>-6.3780645440508303</v>
      </c>
      <c r="J1357">
        <v>-3.6895844901908799</v>
      </c>
      <c r="K1357">
        <v>21.6311105365284</v>
      </c>
      <c r="L1357">
        <v>25.0246070404935</v>
      </c>
      <c r="M1357">
        <v>50.735721148476003</v>
      </c>
      <c r="N1357">
        <v>1.7617749358338499</v>
      </c>
      <c r="O1357">
        <v>139.819004524886</v>
      </c>
      <c r="P1357">
        <v>47.3333333333333</v>
      </c>
      <c r="Q1357">
        <v>0.19894795065833801</v>
      </c>
    </row>
    <row r="1358" spans="1:17" hidden="1" x14ac:dyDescent="0.3">
      <c r="A1358" t="s">
        <v>2878</v>
      </c>
      <c r="B1358" t="s">
        <v>2879</v>
      </c>
      <c r="C1358" t="str">
        <f>IFERROR(VLOOKUP(Table1[[#This Row],[Ticker]],[1]!Table2[[Symbol]:[Industry]],2,FALSE),"-")</f>
        <v>-</v>
      </c>
      <c r="D1358" t="s">
        <v>533</v>
      </c>
      <c r="E1358">
        <v>1228.7874270489999</v>
      </c>
      <c r="F1358">
        <v>170.69</v>
      </c>
      <c r="G1358">
        <v>-23.237240639223302</v>
      </c>
      <c r="H1358">
        <v>5.1412210501340603</v>
      </c>
      <c r="I1358">
        <v>-24.8471870374911</v>
      </c>
      <c r="J1358">
        <v>-2.3219081210728199</v>
      </c>
      <c r="K1358">
        <v>161.431086349335</v>
      </c>
      <c r="L1358">
        <v>162.796169930102</v>
      </c>
      <c r="M1358">
        <v>57.625759805436999</v>
      </c>
      <c r="N1358">
        <v>1.4167611080954801</v>
      </c>
      <c r="O1358">
        <v>27.160349171011699</v>
      </c>
      <c r="P1358">
        <v>34.4545096494682</v>
      </c>
      <c r="Q1358">
        <v>7.4496752488567006E-2</v>
      </c>
    </row>
    <row r="1359" spans="1:17" hidden="1" x14ac:dyDescent="0.3">
      <c r="A1359" t="s">
        <v>2880</v>
      </c>
      <c r="B1359" t="s">
        <v>2881</v>
      </c>
      <c r="C1359" t="str">
        <f>IFERROR(VLOOKUP(Table1[[#This Row],[Ticker]],[1]!Table2[[Symbol]:[Industry]],2,FALSE),"-")</f>
        <v>-</v>
      </c>
      <c r="D1359" t="s">
        <v>133</v>
      </c>
      <c r="E1359">
        <v>1227.0107849999999</v>
      </c>
      <c r="F1359">
        <v>975</v>
      </c>
      <c r="G1359">
        <v>152.649821471243</v>
      </c>
      <c r="H1359">
        <v>-23.210433458204601</v>
      </c>
      <c r="I1359">
        <v>40.476425312750997</v>
      </c>
      <c r="J1359">
        <v>3.12076729361771</v>
      </c>
      <c r="K1359">
        <v>1018.3519300352</v>
      </c>
      <c r="L1359">
        <v>711.27838526169398</v>
      </c>
      <c r="M1359">
        <v>38.866206763221101</v>
      </c>
      <c r="N1359">
        <v>0.620472833107655</v>
      </c>
      <c r="O1359">
        <v>47.948717948717899</v>
      </c>
      <c r="P1359">
        <v>211.00478468899499</v>
      </c>
    </row>
    <row r="1360" spans="1:17" hidden="1" x14ac:dyDescent="0.3">
      <c r="A1360" t="s">
        <v>2882</v>
      </c>
      <c r="B1360" t="s">
        <v>2883</v>
      </c>
      <c r="C1360" t="str">
        <f>IFERROR(VLOOKUP(Table1[[#This Row],[Ticker]],[1]!Table2[[Symbol]:[Industry]],2,FALSE),"-")</f>
        <v>-</v>
      </c>
      <c r="D1360" t="s">
        <v>533</v>
      </c>
      <c r="E1360">
        <v>1225.468058895</v>
      </c>
      <c r="F1360">
        <v>1138.05</v>
      </c>
      <c r="G1360">
        <v>168.439985320532</v>
      </c>
      <c r="H1360">
        <v>-21.969008553700601</v>
      </c>
      <c r="I1360">
        <v>-22.6085011578371</v>
      </c>
      <c r="J1360">
        <v>-4.68378751038434E-2</v>
      </c>
      <c r="K1360">
        <v>1309.70163505202</v>
      </c>
      <c r="L1360">
        <v>1191.94571575548</v>
      </c>
      <c r="M1360">
        <v>49.440521707443601</v>
      </c>
      <c r="N1360">
        <v>1.5800395256916899</v>
      </c>
      <c r="O1360">
        <v>94.139097579192494</v>
      </c>
      <c r="P1360">
        <v>254.09147479775899</v>
      </c>
      <c r="Q1360">
        <v>0.230538446729568</v>
      </c>
    </row>
    <row r="1361" spans="1:17" hidden="1" x14ac:dyDescent="0.3">
      <c r="A1361" t="s">
        <v>2884</v>
      </c>
      <c r="B1361" t="s">
        <v>2885</v>
      </c>
      <c r="C1361" t="str">
        <f>IFERROR(VLOOKUP(Table1[[#This Row],[Ticker]],[1]!Table2[[Symbol]:[Industry]],2,FALSE),"-")</f>
        <v>-</v>
      </c>
      <c r="D1361" t="s">
        <v>2886</v>
      </c>
      <c r="E1361">
        <v>1220.675015</v>
      </c>
      <c r="F1361">
        <v>1130.1500000000001</v>
      </c>
      <c r="G1361">
        <v>-35.321940937761497</v>
      </c>
      <c r="H1361">
        <v>-14.1184135870507</v>
      </c>
      <c r="I1361">
        <v>-43.131769402003798</v>
      </c>
      <c r="J1361">
        <v>-3.3291794962261601</v>
      </c>
      <c r="K1361">
        <v>1269.58983886035</v>
      </c>
      <c r="L1361">
        <v>1338.21536776123</v>
      </c>
      <c r="M1361">
        <v>29.582928870245802</v>
      </c>
      <c r="N1361">
        <v>1.2358853838353301</v>
      </c>
      <c r="O1361">
        <v>60.598150687961699</v>
      </c>
      <c r="P1361">
        <v>12.452736318407901</v>
      </c>
      <c r="Q1361">
        <v>0.21916615261575401</v>
      </c>
    </row>
    <row r="1362" spans="1:17" hidden="1" x14ac:dyDescent="0.3">
      <c r="A1362" t="s">
        <v>2887</v>
      </c>
      <c r="B1362" t="s">
        <v>2888</v>
      </c>
      <c r="C1362" t="str">
        <f>IFERROR(VLOOKUP(Table1[[#This Row],[Ticker]],[1]!Table2[[Symbol]:[Industry]],2,FALSE),"-")</f>
        <v>-</v>
      </c>
      <c r="D1362" t="s">
        <v>989</v>
      </c>
      <c r="E1362">
        <v>1219.8477682</v>
      </c>
      <c r="F1362">
        <v>319.85000000000002</v>
      </c>
      <c r="G1362">
        <v>-33.398238341075299</v>
      </c>
      <c r="H1362">
        <v>-6.7729947875679697</v>
      </c>
      <c r="I1362">
        <v>-26.024597902493099</v>
      </c>
      <c r="J1362">
        <v>-2.2266823907207298</v>
      </c>
      <c r="K1362">
        <v>333.31505473520502</v>
      </c>
      <c r="L1362">
        <v>348.03124133150902</v>
      </c>
      <c r="M1362">
        <v>42.5903781549451</v>
      </c>
      <c r="N1362">
        <v>0.820401911076587</v>
      </c>
      <c r="O1362">
        <v>67.516023135844904</v>
      </c>
      <c r="P1362">
        <v>16.309090909090902</v>
      </c>
      <c r="Q1362">
        <v>4.6394709006788E-2</v>
      </c>
    </row>
    <row r="1363" spans="1:17" hidden="1" x14ac:dyDescent="0.3">
      <c r="A1363" t="s">
        <v>2889</v>
      </c>
      <c r="B1363" t="s">
        <v>2890</v>
      </c>
      <c r="C1363" t="str">
        <f>IFERROR(VLOOKUP(Table1[[#This Row],[Ticker]],[1]!Table2[[Symbol]:[Industry]],2,FALSE),"-")</f>
        <v>-</v>
      </c>
      <c r="D1363" t="s">
        <v>68</v>
      </c>
      <c r="E1363">
        <v>1218.11738328</v>
      </c>
      <c r="F1363">
        <v>7.77</v>
      </c>
      <c r="G1363">
        <v>117.104665585006</v>
      </c>
      <c r="H1363">
        <v>-1.2111998479071799</v>
      </c>
      <c r="I1363">
        <v>42.913551806774898</v>
      </c>
      <c r="J1363">
        <v>4.8038952627260496</v>
      </c>
      <c r="K1363">
        <v>6.2384216917648398</v>
      </c>
      <c r="L1363">
        <v>5.2315017186984303</v>
      </c>
      <c r="M1363">
        <v>86.609628410578594</v>
      </c>
      <c r="N1363">
        <v>0.42867937070745599</v>
      </c>
      <c r="O1363">
        <v>1.13256113256114</v>
      </c>
      <c r="P1363">
        <v>162.268781092572</v>
      </c>
      <c r="Q1363">
        <v>0.10018939684683199</v>
      </c>
    </row>
    <row r="1364" spans="1:17" hidden="1" x14ac:dyDescent="0.3">
      <c r="A1364" t="s">
        <v>2891</v>
      </c>
      <c r="B1364" t="s">
        <v>2892</v>
      </c>
      <c r="C1364" t="str">
        <f>IFERROR(VLOOKUP(Table1[[#This Row],[Ticker]],[1]!Table2[[Symbol]:[Industry]],2,FALSE),"-")</f>
        <v>-</v>
      </c>
      <c r="D1364" t="s">
        <v>54</v>
      </c>
      <c r="E1364">
        <v>1216.4688000000001</v>
      </c>
      <c r="F1364">
        <v>242.75</v>
      </c>
      <c r="G1364">
        <v>59.541783257783102</v>
      </c>
      <c r="H1364">
        <v>3.0663448183258599</v>
      </c>
      <c r="I1364">
        <v>29.4718310623871</v>
      </c>
      <c r="J1364">
        <v>5.07064464237867</v>
      </c>
      <c r="K1364">
        <v>231.434710368922</v>
      </c>
      <c r="L1364">
        <v>203.40120418159501</v>
      </c>
      <c r="M1364">
        <v>67.213197922087303</v>
      </c>
      <c r="N1364">
        <v>1.2613754650543101</v>
      </c>
      <c r="O1364">
        <v>9.1658084449021509</v>
      </c>
      <c r="P1364">
        <v>94.979919678714793</v>
      </c>
      <c r="Q1364">
        <v>5.6737874727298999E-2</v>
      </c>
    </row>
    <row r="1365" spans="1:17" hidden="1" x14ac:dyDescent="0.3">
      <c r="A1365" t="s">
        <v>2893</v>
      </c>
      <c r="B1365" t="s">
        <v>2894</v>
      </c>
      <c r="C1365" t="str">
        <f>IFERROR(VLOOKUP(Table1[[#This Row],[Ticker]],[1]!Table2[[Symbol]:[Industry]],2,FALSE),"-")</f>
        <v>-</v>
      </c>
      <c r="D1365" t="s">
        <v>54</v>
      </c>
      <c r="E1365">
        <v>1215.0187800000001</v>
      </c>
      <c r="F1365">
        <v>2062.15</v>
      </c>
      <c r="G1365">
        <v>62.753611950199101</v>
      </c>
      <c r="H1365">
        <v>-3.75550042787015</v>
      </c>
      <c r="I1365">
        <v>1.38706037436504</v>
      </c>
      <c r="J1365">
        <v>-4.1387570670230396</v>
      </c>
      <c r="K1365">
        <v>1981.8857678545901</v>
      </c>
      <c r="L1365">
        <v>1667.13193486263</v>
      </c>
      <c r="M1365">
        <v>52.992780971726603</v>
      </c>
      <c r="N1365">
        <v>1.1237378441819701</v>
      </c>
      <c r="O1365">
        <v>13.8617462357248</v>
      </c>
      <c r="P1365">
        <v>103.669135802469</v>
      </c>
    </row>
    <row r="1366" spans="1:17" hidden="1" x14ac:dyDescent="0.3">
      <c r="A1366" t="s">
        <v>2895</v>
      </c>
      <c r="B1366" t="s">
        <v>2896</v>
      </c>
      <c r="C1366" t="str">
        <f>IFERROR(VLOOKUP(Table1[[#This Row],[Ticker]],[1]!Table2[[Symbol]:[Industry]],2,FALSE),"-")</f>
        <v>-</v>
      </c>
      <c r="D1366" t="s">
        <v>68</v>
      </c>
      <c r="E1366">
        <v>1214.4000000000001</v>
      </c>
      <c r="F1366">
        <v>202.4</v>
      </c>
      <c r="G1366">
        <v>96.963521000671605</v>
      </c>
      <c r="H1366">
        <v>10.358472070656299</v>
      </c>
      <c r="I1366">
        <v>1.8086090392323799</v>
      </c>
      <c r="J1366">
        <v>-6.3427899118416704</v>
      </c>
      <c r="K1366">
        <v>180.69046814068901</v>
      </c>
      <c r="L1366">
        <v>149.92161639640699</v>
      </c>
      <c r="M1366">
        <v>49.031677953096903</v>
      </c>
      <c r="N1366">
        <v>1.5601780869886599</v>
      </c>
      <c r="O1366">
        <v>24.505928853754899</v>
      </c>
      <c r="P1366">
        <v>127.415730337078</v>
      </c>
      <c r="Q1366">
        <v>5.7775523336787003E-2</v>
      </c>
    </row>
    <row r="1367" spans="1:17" hidden="1" x14ac:dyDescent="0.3">
      <c r="A1367" t="s">
        <v>2897</v>
      </c>
      <c r="B1367" t="s">
        <v>2898</v>
      </c>
      <c r="C1367" t="str">
        <f>IFERROR(VLOOKUP(Table1[[#This Row],[Ticker]],[1]!Table2[[Symbol]:[Industry]],2,FALSE),"-")</f>
        <v>-</v>
      </c>
      <c r="E1367">
        <v>1209.7771842</v>
      </c>
      <c r="F1367">
        <v>799.95</v>
      </c>
      <c r="G1367">
        <v>5881.5127753341903</v>
      </c>
      <c r="H1367">
        <v>-1.7450188329223599</v>
      </c>
      <c r="I1367">
        <v>284.93327055084598</v>
      </c>
      <c r="J1367">
        <v>-0.53196974286839205</v>
      </c>
      <c r="K1367">
        <v>757.62990255452905</v>
      </c>
      <c r="L1367">
        <v>478.45103553700102</v>
      </c>
      <c r="M1367">
        <v>57.245274432436297</v>
      </c>
      <c r="N1367">
        <v>2.2616124450405302</v>
      </c>
      <c r="O1367">
        <v>5.0065629101818798</v>
      </c>
      <c r="P1367">
        <v>5905.6306306306296</v>
      </c>
    </row>
    <row r="1368" spans="1:17" hidden="1" x14ac:dyDescent="0.3">
      <c r="A1368" t="s">
        <v>2899</v>
      </c>
      <c r="B1368" t="s">
        <v>2900</v>
      </c>
      <c r="C1368" t="str">
        <f>IFERROR(VLOOKUP(Table1[[#This Row],[Ticker]],[1]!Table2[[Symbol]:[Industry]],2,FALSE),"-")</f>
        <v>-</v>
      </c>
      <c r="D1368" t="s">
        <v>533</v>
      </c>
      <c r="E1368">
        <v>1209.0696711200001</v>
      </c>
      <c r="F1368">
        <v>171.02</v>
      </c>
      <c r="G1368">
        <v>20.081132899181799</v>
      </c>
      <c r="H1368">
        <v>12.3278579199107</v>
      </c>
      <c r="I1368">
        <v>-15.8695699861543</v>
      </c>
      <c r="J1368">
        <v>-1.07057282676896</v>
      </c>
      <c r="K1368">
        <v>141.47715533504501</v>
      </c>
      <c r="L1368">
        <v>132.385949020368</v>
      </c>
      <c r="M1368">
        <v>71.176191118948097</v>
      </c>
      <c r="N1368">
        <v>1.97332347499267</v>
      </c>
      <c r="O1368">
        <v>7.9405917436557099</v>
      </c>
      <c r="P1368">
        <v>68.992094861659993</v>
      </c>
      <c r="Q1368">
        <v>4.5539870142529998E-2</v>
      </c>
    </row>
    <row r="1369" spans="1:17" hidden="1" x14ac:dyDescent="0.3">
      <c r="A1369" t="s">
        <v>2901</v>
      </c>
      <c r="B1369" t="s">
        <v>2902</v>
      </c>
      <c r="C1369" t="str">
        <f>IFERROR(VLOOKUP(Table1[[#This Row],[Ticker]],[1]!Table2[[Symbol]:[Industry]],2,FALSE),"-")</f>
        <v>-</v>
      </c>
      <c r="D1369" t="s">
        <v>141</v>
      </c>
      <c r="E1369">
        <v>1208.5233900000001</v>
      </c>
      <c r="F1369">
        <v>290.2</v>
      </c>
      <c r="G1369">
        <v>57.200482722935099</v>
      </c>
      <c r="H1369">
        <v>-11.1984077663904</v>
      </c>
      <c r="I1369">
        <v>-13.8267841467084</v>
      </c>
      <c r="J1369">
        <v>-5.8412660275965198</v>
      </c>
      <c r="K1369">
        <v>298.39444020565202</v>
      </c>
      <c r="L1369">
        <v>251.091572313196</v>
      </c>
      <c r="M1369">
        <v>37.017131309183398</v>
      </c>
      <c r="N1369">
        <v>0.71337122138827602</v>
      </c>
      <c r="O1369">
        <v>30.065472088215</v>
      </c>
      <c r="P1369">
        <v>91.931216931216895</v>
      </c>
    </row>
    <row r="1370" spans="1:17" hidden="1" x14ac:dyDescent="0.3">
      <c r="A1370" t="s">
        <v>2903</v>
      </c>
      <c r="B1370" t="s">
        <v>2904</v>
      </c>
      <c r="C1370" t="str">
        <f>IFERROR(VLOOKUP(Table1[[#This Row],[Ticker]],[1]!Table2[[Symbol]:[Industry]],2,FALSE),"-")</f>
        <v>-</v>
      </c>
      <c r="D1370" t="s">
        <v>530</v>
      </c>
      <c r="E1370">
        <v>1206.7250025599999</v>
      </c>
      <c r="F1370">
        <v>346.8</v>
      </c>
      <c r="G1370">
        <v>73.264045671124606</v>
      </c>
      <c r="H1370">
        <v>9.5719044111154297</v>
      </c>
      <c r="I1370">
        <v>9.8595970396727992</v>
      </c>
      <c r="J1370">
        <v>8.8658963200173595</v>
      </c>
      <c r="K1370">
        <v>295.4198333045</v>
      </c>
      <c r="L1370">
        <v>255.140108466453</v>
      </c>
      <c r="M1370">
        <v>79.2706017630356</v>
      </c>
      <c r="N1370">
        <v>1.20957182082107</v>
      </c>
      <c r="O1370">
        <v>1.83102652825835</v>
      </c>
      <c r="P1370">
        <v>99.310344827586206</v>
      </c>
      <c r="Q1370">
        <v>3.8568516132779E-2</v>
      </c>
    </row>
    <row r="1371" spans="1:17" hidden="1" x14ac:dyDescent="0.3">
      <c r="A1371" t="s">
        <v>2905</v>
      </c>
      <c r="B1371" t="s">
        <v>2906</v>
      </c>
      <c r="C1371" t="str">
        <f>IFERROR(VLOOKUP(Table1[[#This Row],[Ticker]],[1]!Table2[[Symbol]:[Industry]],2,FALSE),"-")</f>
        <v>-</v>
      </c>
      <c r="D1371" t="s">
        <v>426</v>
      </c>
      <c r="E1371">
        <v>1201.5956684799901</v>
      </c>
      <c r="F1371">
        <v>242.24</v>
      </c>
      <c r="G1371">
        <v>82.748071262063306</v>
      </c>
      <c r="H1371">
        <v>26.0312293115615</v>
      </c>
      <c r="I1371">
        <v>48.822559226515502</v>
      </c>
      <c r="J1371">
        <v>15.5166014487121</v>
      </c>
      <c r="K1371">
        <v>192.67889141177599</v>
      </c>
      <c r="L1371">
        <v>149.08680746293601</v>
      </c>
      <c r="M1371">
        <v>66.658937511714996</v>
      </c>
      <c r="N1371">
        <v>1.1381631784076101</v>
      </c>
      <c r="O1371">
        <v>6.9187582562747698</v>
      </c>
      <c r="P1371">
        <v>174.02714932126599</v>
      </c>
      <c r="Q1371">
        <v>7.5740445073172999E-2</v>
      </c>
    </row>
    <row r="1372" spans="1:17" hidden="1" x14ac:dyDescent="0.3">
      <c r="A1372" t="s">
        <v>2907</v>
      </c>
      <c r="B1372" t="s">
        <v>2908</v>
      </c>
      <c r="C1372" t="str">
        <f>IFERROR(VLOOKUP(Table1[[#This Row],[Ticker]],[1]!Table2[[Symbol]:[Industry]],2,FALSE),"-")</f>
        <v>-</v>
      </c>
      <c r="D1372" t="s">
        <v>697</v>
      </c>
      <c r="E1372">
        <v>1196.7</v>
      </c>
      <c r="F1372">
        <v>119.67</v>
      </c>
      <c r="G1372">
        <v>-17.697223904704</v>
      </c>
      <c r="H1372">
        <v>-13.8375905872663</v>
      </c>
      <c r="I1372">
        <v>-20.166175261961499</v>
      </c>
      <c r="J1372">
        <v>-0.52644892995679604</v>
      </c>
      <c r="K1372">
        <v>124.47178982464401</v>
      </c>
      <c r="L1372">
        <v>123.414440177457</v>
      </c>
      <c r="M1372">
        <v>32.412299242001801</v>
      </c>
      <c r="N1372">
        <v>0.52160922309898905</v>
      </c>
      <c r="O1372">
        <v>29.522854516587199</v>
      </c>
      <c r="P1372">
        <v>19.312063808574202</v>
      </c>
      <c r="Q1372">
        <v>8.7204789303399997E-4</v>
      </c>
    </row>
    <row r="1373" spans="1:17" hidden="1" x14ac:dyDescent="0.3">
      <c r="A1373" t="s">
        <v>2909</v>
      </c>
      <c r="B1373" t="s">
        <v>2910</v>
      </c>
      <c r="C1373" t="str">
        <f>IFERROR(VLOOKUP(Table1[[#This Row],[Ticker]],[1]!Table2[[Symbol]:[Industry]],2,FALSE),"-")</f>
        <v>-</v>
      </c>
      <c r="D1373" t="s">
        <v>204</v>
      </c>
      <c r="E1373">
        <v>1196.4880599999999</v>
      </c>
      <c r="F1373">
        <v>1109.75</v>
      </c>
      <c r="G1373">
        <v>-37.753350385668199</v>
      </c>
      <c r="H1373">
        <v>-1.35215777451723</v>
      </c>
      <c r="I1373">
        <v>-10.148717904480799</v>
      </c>
      <c r="J1373">
        <v>1.67642248137047</v>
      </c>
      <c r="K1373">
        <v>1145.72153394105</v>
      </c>
      <c r="L1373">
        <v>1159.8635963377701</v>
      </c>
      <c r="M1373">
        <v>40.714757621534702</v>
      </c>
      <c r="N1373">
        <v>1.00073754050957</v>
      </c>
      <c r="O1373">
        <v>37.418337463392596</v>
      </c>
      <c r="P1373">
        <v>9.7675568743817998</v>
      </c>
      <c r="Q1373">
        <v>7.0171008677283001E-2</v>
      </c>
    </row>
    <row r="1374" spans="1:17" hidden="1" x14ac:dyDescent="0.3">
      <c r="A1374" t="s">
        <v>2911</v>
      </c>
      <c r="B1374" t="s">
        <v>2912</v>
      </c>
      <c r="C1374" t="str">
        <f>IFERROR(VLOOKUP(Table1[[#This Row],[Ticker]],[1]!Table2[[Symbol]:[Industry]],2,FALSE),"-")</f>
        <v>-</v>
      </c>
      <c r="D1374" t="s">
        <v>989</v>
      </c>
      <c r="E1374">
        <v>1195.9004107999999</v>
      </c>
      <c r="F1374">
        <v>597.4</v>
      </c>
      <c r="G1374">
        <v>-19.732043659180501</v>
      </c>
      <c r="H1374">
        <v>-4.6265276206396901</v>
      </c>
      <c r="I1374">
        <v>-18.142818882416801</v>
      </c>
      <c r="J1374">
        <v>-1.0152015114674899</v>
      </c>
      <c r="K1374">
        <v>616.19423088901601</v>
      </c>
      <c r="L1374">
        <v>609.70485132519298</v>
      </c>
      <c r="M1374">
        <v>38.503586152811501</v>
      </c>
      <c r="N1374">
        <v>0.71068276227689398</v>
      </c>
      <c r="O1374">
        <v>43.120187479076002</v>
      </c>
      <c r="P1374">
        <v>24.575122510687098</v>
      </c>
      <c r="Q1374">
        <v>2.3986595234558001E-2</v>
      </c>
    </row>
    <row r="1375" spans="1:17" hidden="1" x14ac:dyDescent="0.3">
      <c r="A1375" t="s">
        <v>2913</v>
      </c>
      <c r="B1375" t="s">
        <v>2914</v>
      </c>
      <c r="C1375" t="str">
        <f>IFERROR(VLOOKUP(Table1[[#This Row],[Ticker]],[1]!Table2[[Symbol]:[Industry]],2,FALSE),"-")</f>
        <v>-</v>
      </c>
      <c r="D1375" t="s">
        <v>605</v>
      </c>
      <c r="E1375">
        <v>1195.6371184290001</v>
      </c>
      <c r="F1375">
        <v>45.79</v>
      </c>
      <c r="G1375">
        <v>-23.480492659071</v>
      </c>
      <c r="H1375">
        <v>1.9353511300802599</v>
      </c>
      <c r="I1375">
        <v>-30.751292800623599</v>
      </c>
      <c r="J1375">
        <v>-0.256841678831498</v>
      </c>
      <c r="K1375">
        <v>45.605878574594499</v>
      </c>
      <c r="L1375">
        <v>47.189605679567897</v>
      </c>
      <c r="M1375">
        <v>45.822638088666501</v>
      </c>
      <c r="N1375">
        <v>2.0161759199415101</v>
      </c>
      <c r="O1375">
        <v>46.538545533959301</v>
      </c>
      <c r="P1375">
        <v>25.7967032967032</v>
      </c>
      <c r="Q1375">
        <v>-2.9414092407271001E-2</v>
      </c>
    </row>
    <row r="1376" spans="1:17" hidden="1" x14ac:dyDescent="0.3">
      <c r="A1376" t="s">
        <v>2915</v>
      </c>
      <c r="B1376" t="s">
        <v>2916</v>
      </c>
      <c r="C1376" t="str">
        <f>IFERROR(VLOOKUP(Table1[[#This Row],[Ticker]],[1]!Table2[[Symbol]:[Industry]],2,FALSE),"-")</f>
        <v>-</v>
      </c>
      <c r="D1376" t="s">
        <v>256</v>
      </c>
      <c r="E1376">
        <v>1193.8514534999999</v>
      </c>
      <c r="F1376">
        <v>423.4</v>
      </c>
      <c r="G1376">
        <v>28.5963016016726</v>
      </c>
      <c r="H1376">
        <v>-2.1659188479669602</v>
      </c>
      <c r="I1376">
        <v>-21.0576732127181</v>
      </c>
      <c r="J1376">
        <v>-4.8403118641409799</v>
      </c>
      <c r="K1376">
        <v>413.65739619447999</v>
      </c>
      <c r="L1376">
        <v>368.04044558174002</v>
      </c>
      <c r="M1376">
        <v>48.493780685208698</v>
      </c>
      <c r="N1376">
        <v>1.80627285780136</v>
      </c>
      <c r="O1376">
        <v>23.996221067548401</v>
      </c>
      <c r="P1376">
        <v>91.108102008575898</v>
      </c>
      <c r="Q1376">
        <v>0.11813155213764601</v>
      </c>
    </row>
    <row r="1377" spans="1:17" hidden="1" x14ac:dyDescent="0.3">
      <c r="A1377" t="s">
        <v>2917</v>
      </c>
      <c r="B1377" t="s">
        <v>2918</v>
      </c>
      <c r="C1377" t="str">
        <f>IFERROR(VLOOKUP(Table1[[#This Row],[Ticker]],[1]!Table2[[Symbol]:[Industry]],2,FALSE),"-")</f>
        <v>-</v>
      </c>
      <c r="D1377" t="s">
        <v>297</v>
      </c>
      <c r="E1377">
        <v>1191.40545</v>
      </c>
      <c r="F1377">
        <v>37.9</v>
      </c>
      <c r="G1377">
        <v>-24.407252823400299</v>
      </c>
      <c r="H1377">
        <v>-3.8430818562936602</v>
      </c>
      <c r="I1377">
        <v>-30.062878324201201</v>
      </c>
      <c r="J1377">
        <v>-1.4182530578592201</v>
      </c>
      <c r="K1377">
        <v>38.524449585835796</v>
      </c>
      <c r="L1377">
        <v>35.804068161374602</v>
      </c>
      <c r="M1377">
        <v>40.742507891053201</v>
      </c>
      <c r="N1377">
        <v>0.48532740704191601</v>
      </c>
      <c r="O1377">
        <v>29.287598944591</v>
      </c>
      <c r="P1377">
        <v>40.370370370370303</v>
      </c>
    </row>
    <row r="1378" spans="1:17" hidden="1" x14ac:dyDescent="0.3">
      <c r="A1378" t="s">
        <v>2919</v>
      </c>
      <c r="B1378" t="s">
        <v>2920</v>
      </c>
      <c r="C1378" t="str">
        <f>IFERROR(VLOOKUP(Table1[[#This Row],[Ticker]],[1]!Table2[[Symbol]:[Industry]],2,FALSE),"-")</f>
        <v>-</v>
      </c>
      <c r="D1378" t="s">
        <v>204</v>
      </c>
      <c r="E1378">
        <v>1189.55925</v>
      </c>
      <c r="F1378">
        <v>109.89</v>
      </c>
      <c r="G1378">
        <v>-34.630884612394603</v>
      </c>
      <c r="H1378">
        <v>-0.61097048434826895</v>
      </c>
      <c r="I1378">
        <v>-25.9486382134412</v>
      </c>
      <c r="J1378">
        <v>-4.10290852228019</v>
      </c>
      <c r="K1378">
        <v>111.01273560323</v>
      </c>
      <c r="L1378">
        <v>111.095543734209</v>
      </c>
      <c r="M1378">
        <v>45.130308342884199</v>
      </c>
      <c r="N1378">
        <v>2.1154131411652699</v>
      </c>
      <c r="O1378">
        <v>31.040131040131001</v>
      </c>
      <c r="P1378">
        <v>21.761772853185501</v>
      </c>
      <c r="Q1378">
        <v>2.3612564101751998E-2</v>
      </c>
    </row>
    <row r="1379" spans="1:17" hidden="1" x14ac:dyDescent="0.3">
      <c r="A1379" t="s">
        <v>2921</v>
      </c>
      <c r="B1379" t="s">
        <v>2922</v>
      </c>
      <c r="C1379" t="str">
        <f>IFERROR(VLOOKUP(Table1[[#This Row],[Ticker]],[1]!Table2[[Symbol]:[Industry]],2,FALSE),"-")</f>
        <v>-</v>
      </c>
      <c r="D1379" t="s">
        <v>605</v>
      </c>
      <c r="E1379">
        <v>1184.925530065</v>
      </c>
      <c r="F1379">
        <v>328.55</v>
      </c>
      <c r="G1379">
        <v>7.0922086013298502</v>
      </c>
      <c r="H1379">
        <v>5.7774180834653297</v>
      </c>
      <c r="I1379">
        <v>-9.7221358173592893</v>
      </c>
      <c r="J1379">
        <v>-1.16199807307207</v>
      </c>
      <c r="K1379">
        <v>313.64724389737898</v>
      </c>
      <c r="L1379">
        <v>293.78093562372402</v>
      </c>
      <c r="M1379">
        <v>44.133028441576798</v>
      </c>
      <c r="N1379">
        <v>2.51498638860516</v>
      </c>
      <c r="O1379">
        <v>17.029371480748701</v>
      </c>
      <c r="P1379">
        <v>46.022222222222197</v>
      </c>
      <c r="Q1379">
        <v>-2.9225820724170001E-2</v>
      </c>
    </row>
    <row r="1380" spans="1:17" hidden="1" x14ac:dyDescent="0.3">
      <c r="A1380" t="s">
        <v>2923</v>
      </c>
      <c r="B1380" t="s">
        <v>2924</v>
      </c>
      <c r="C1380" t="str">
        <f>IFERROR(VLOOKUP(Table1[[#This Row],[Ticker]],[1]!Table2[[Symbol]:[Industry]],2,FALSE),"-")</f>
        <v>-</v>
      </c>
      <c r="D1380" t="s">
        <v>54</v>
      </c>
      <c r="E1380">
        <v>1182.227237436</v>
      </c>
      <c r="F1380">
        <v>112.63</v>
      </c>
      <c r="G1380">
        <v>-7.8246183320558202</v>
      </c>
      <c r="H1380">
        <v>0.33804969393918899</v>
      </c>
      <c r="I1380">
        <v>-14.8143302882829</v>
      </c>
      <c r="J1380">
        <v>-2.7066477180684299</v>
      </c>
      <c r="K1380">
        <v>112.07036975106</v>
      </c>
      <c r="L1380">
        <v>110.235943781763</v>
      </c>
      <c r="M1380">
        <v>44.561445964568001</v>
      </c>
      <c r="N1380">
        <v>1.4279713408252801</v>
      </c>
      <c r="O1380">
        <v>32.824291929326101</v>
      </c>
      <c r="P1380">
        <v>45.610859728506803</v>
      </c>
      <c r="Q1380">
        <v>-1.7868536171910001E-2</v>
      </c>
    </row>
    <row r="1381" spans="1:17" hidden="1" x14ac:dyDescent="0.3">
      <c r="A1381" t="s">
        <v>2925</v>
      </c>
      <c r="B1381" t="s">
        <v>2926</v>
      </c>
      <c r="C1381" t="str">
        <f>IFERROR(VLOOKUP(Table1[[#This Row],[Ticker]],[1]!Table2[[Symbol]:[Industry]],2,FALSE),"-")</f>
        <v>-</v>
      </c>
      <c r="D1381" t="s">
        <v>2927</v>
      </c>
      <c r="E1381">
        <v>1181.6243173600001</v>
      </c>
      <c r="F1381">
        <v>183.08</v>
      </c>
      <c r="G1381">
        <v>-65.475959076062097</v>
      </c>
      <c r="H1381">
        <v>5.5016845017233598</v>
      </c>
      <c r="I1381">
        <v>-38.326453026272802</v>
      </c>
      <c r="J1381">
        <v>14.086453182049301</v>
      </c>
      <c r="K1381">
        <v>169.423146970711</v>
      </c>
      <c r="M1381">
        <v>69.077569303616698</v>
      </c>
      <c r="N1381">
        <v>2.80794570216255</v>
      </c>
      <c r="O1381">
        <v>77.4087830456631</v>
      </c>
      <c r="P1381">
        <v>26.088154269972399</v>
      </c>
    </row>
    <row r="1382" spans="1:17" hidden="1" x14ac:dyDescent="0.3">
      <c r="A1382" t="s">
        <v>2928</v>
      </c>
      <c r="B1382" t="s">
        <v>2929</v>
      </c>
      <c r="C1382" t="str">
        <f>IFERROR(VLOOKUP(Table1[[#This Row],[Ticker]],[1]!Table2[[Symbol]:[Industry]],2,FALSE),"-")</f>
        <v>-</v>
      </c>
      <c r="D1382" t="s">
        <v>2930</v>
      </c>
      <c r="E1382">
        <v>1176.9625639999999</v>
      </c>
      <c r="F1382">
        <v>475.6</v>
      </c>
      <c r="G1382">
        <v>210.07614330789201</v>
      </c>
      <c r="H1382">
        <v>5.3081577511467399</v>
      </c>
      <c r="I1382">
        <v>37.363927273842997</v>
      </c>
      <c r="J1382">
        <v>-0.71132077256720105</v>
      </c>
      <c r="K1382">
        <v>430.60684106284401</v>
      </c>
      <c r="L1382">
        <v>343.44309119341199</v>
      </c>
      <c r="M1382">
        <v>72.775337879113493</v>
      </c>
      <c r="N1382">
        <v>1.13338852382677</v>
      </c>
      <c r="O1382">
        <v>0.91463414634145301</v>
      </c>
      <c r="P1382">
        <v>233.988764044943</v>
      </c>
    </row>
    <row r="1383" spans="1:17" hidden="1" x14ac:dyDescent="0.3">
      <c r="A1383" t="s">
        <v>2931</v>
      </c>
      <c r="B1383" t="s">
        <v>2932</v>
      </c>
      <c r="C1383" t="str">
        <f>IFERROR(VLOOKUP(Table1[[#This Row],[Ticker]],[1]!Table2[[Symbol]:[Industry]],2,FALSE),"-")</f>
        <v>-</v>
      </c>
      <c r="D1383" t="s">
        <v>380</v>
      </c>
      <c r="E1383">
        <v>1176.8218467199999</v>
      </c>
      <c r="F1383">
        <v>348.2</v>
      </c>
      <c r="G1383">
        <v>37.760340891385802</v>
      </c>
      <c r="H1383">
        <v>10.999017226279999</v>
      </c>
      <c r="I1383">
        <v>37.254730987269198</v>
      </c>
      <c r="J1383">
        <v>7.9076386654118398</v>
      </c>
      <c r="K1383">
        <v>294.99504281809101</v>
      </c>
      <c r="L1383">
        <v>253.70152734229001</v>
      </c>
      <c r="M1383">
        <v>67.490635110828094</v>
      </c>
      <c r="N1383">
        <v>1.0997382036304999</v>
      </c>
      <c r="O1383">
        <v>1.95290063182078</v>
      </c>
      <c r="P1383">
        <v>76.796141152576794</v>
      </c>
    </row>
    <row r="1384" spans="1:17" hidden="1" x14ac:dyDescent="0.3">
      <c r="A1384" t="s">
        <v>2933</v>
      </c>
      <c r="B1384" t="s">
        <v>2934</v>
      </c>
      <c r="C1384" t="str">
        <f>IFERROR(VLOOKUP(Table1[[#This Row],[Ticker]],[1]!Table2[[Symbol]:[Industry]],2,FALSE),"-")</f>
        <v>-</v>
      </c>
      <c r="D1384" t="s">
        <v>153</v>
      </c>
      <c r="E1384">
        <v>1175.04</v>
      </c>
      <c r="F1384">
        <v>480</v>
      </c>
      <c r="G1384">
        <v>88.5067294211742</v>
      </c>
      <c r="H1384">
        <v>-9.4040937387763606</v>
      </c>
      <c r="I1384">
        <v>100.75726003035901</v>
      </c>
      <c r="J1384">
        <v>4.7800271880840803</v>
      </c>
      <c r="M1384">
        <v>56.159518594403302</v>
      </c>
      <c r="O1384">
        <v>15.625</v>
      </c>
      <c r="P1384">
        <v>135.525024533856</v>
      </c>
    </row>
    <row r="1385" spans="1:17" hidden="1" x14ac:dyDescent="0.3">
      <c r="A1385" t="s">
        <v>2935</v>
      </c>
      <c r="B1385" t="s">
        <v>2936</v>
      </c>
      <c r="C1385" t="str">
        <f>IFERROR(VLOOKUP(Table1[[#This Row],[Ticker]],[1]!Table2[[Symbol]:[Industry]],2,FALSE),"-")</f>
        <v>-</v>
      </c>
      <c r="D1385" t="s">
        <v>533</v>
      </c>
      <c r="E1385">
        <v>1173.7144267379999</v>
      </c>
      <c r="F1385">
        <v>140.21</v>
      </c>
      <c r="G1385">
        <v>-34.925743337146102</v>
      </c>
      <c r="H1385">
        <v>-3.8097614300531499</v>
      </c>
      <c r="I1385">
        <v>-41.744794054590699</v>
      </c>
      <c r="J1385">
        <v>-0.88856045990023902</v>
      </c>
      <c r="K1385">
        <v>148.58598455733201</v>
      </c>
      <c r="L1385">
        <v>161.18343661952699</v>
      </c>
      <c r="M1385">
        <v>36.335452181293903</v>
      </c>
      <c r="N1385">
        <v>0.99523740590250698</v>
      </c>
      <c r="O1385">
        <v>59.867341844376298</v>
      </c>
      <c r="P1385">
        <v>4.4783904619970203</v>
      </c>
      <c r="Q1385">
        <v>1.9433325655734999E-2</v>
      </c>
    </row>
    <row r="1386" spans="1:17" hidden="1" x14ac:dyDescent="0.3">
      <c r="A1386" t="s">
        <v>2937</v>
      </c>
      <c r="B1386" t="s">
        <v>2938</v>
      </c>
      <c r="C1386" t="str">
        <f>IFERROR(VLOOKUP(Table1[[#This Row],[Ticker]],[1]!Table2[[Symbol]:[Industry]],2,FALSE),"-")</f>
        <v>-</v>
      </c>
      <c r="D1386" t="s">
        <v>393</v>
      </c>
      <c r="E1386">
        <v>1170.9848673839999</v>
      </c>
      <c r="F1386">
        <v>47.66</v>
      </c>
      <c r="G1386">
        <v>-19.485583068113201</v>
      </c>
      <c r="H1386">
        <v>-3.4007414425693301</v>
      </c>
      <c r="I1386">
        <v>-40.1442246120044</v>
      </c>
      <c r="J1386">
        <v>-0.80098372924970396</v>
      </c>
      <c r="K1386">
        <v>51.757595218048301</v>
      </c>
      <c r="L1386">
        <v>52.064394413525903</v>
      </c>
      <c r="M1386">
        <v>27.5056987794114</v>
      </c>
      <c r="N1386">
        <v>0.70208854903177598</v>
      </c>
      <c r="O1386">
        <v>73.101133025598003</v>
      </c>
      <c r="P1386">
        <v>52.2683706070287</v>
      </c>
    </row>
    <row r="1387" spans="1:17" hidden="1" x14ac:dyDescent="0.3">
      <c r="A1387" t="s">
        <v>2939</v>
      </c>
      <c r="B1387" t="s">
        <v>2940</v>
      </c>
      <c r="C1387" t="str">
        <f>IFERROR(VLOOKUP(Table1[[#This Row],[Ticker]],[1]!Table2[[Symbol]:[Industry]],2,FALSE),"-")</f>
        <v>-</v>
      </c>
      <c r="D1387" t="s">
        <v>426</v>
      </c>
      <c r="E1387">
        <v>1170.9230200699999</v>
      </c>
      <c r="F1387">
        <v>489.55</v>
      </c>
      <c r="G1387">
        <v>81.359584367784507</v>
      </c>
      <c r="H1387">
        <v>-11.048587050119499</v>
      </c>
      <c r="I1387">
        <v>0.67290519780853397</v>
      </c>
      <c r="J1387">
        <v>-3.4233658565922398</v>
      </c>
      <c r="K1387">
        <v>468.41486961100202</v>
      </c>
      <c r="L1387">
        <v>402.39080815229403</v>
      </c>
      <c r="M1387">
        <v>50.672321722324803</v>
      </c>
      <c r="N1387">
        <v>0.78763521220279298</v>
      </c>
      <c r="O1387">
        <v>10.2441017260749</v>
      </c>
      <c r="P1387">
        <v>129.62007504690399</v>
      </c>
      <c r="Q1387">
        <v>0.10845481824032099</v>
      </c>
    </row>
    <row r="1388" spans="1:17" hidden="1" x14ac:dyDescent="0.3">
      <c r="A1388" t="s">
        <v>2941</v>
      </c>
      <c r="B1388" t="s">
        <v>2942</v>
      </c>
      <c r="C1388" t="str">
        <f>IFERROR(VLOOKUP(Table1[[#This Row],[Ticker]],[1]!Table2[[Symbol]:[Industry]],2,FALSE),"-")</f>
        <v>-</v>
      </c>
      <c r="D1388" t="s">
        <v>230</v>
      </c>
      <c r="E1388">
        <v>1166.4380111999999</v>
      </c>
      <c r="F1388">
        <v>739.2</v>
      </c>
      <c r="G1388">
        <v>15.736463121880499</v>
      </c>
      <c r="H1388">
        <v>-13.877396186246999</v>
      </c>
      <c r="I1388">
        <v>13.836271945690401</v>
      </c>
      <c r="J1388">
        <v>-12.4021015054826</v>
      </c>
      <c r="K1388">
        <v>778.09216422211205</v>
      </c>
      <c r="L1388">
        <v>632.05636152026295</v>
      </c>
      <c r="M1388">
        <v>32.386818711780002</v>
      </c>
      <c r="N1388">
        <v>1.2145797214647001</v>
      </c>
      <c r="O1388">
        <v>29.863365800865701</v>
      </c>
      <c r="P1388">
        <v>70.302960488422997</v>
      </c>
      <c r="Q1388">
        <v>0.185895797715494</v>
      </c>
    </row>
    <row r="1389" spans="1:17" hidden="1" x14ac:dyDescent="0.3">
      <c r="A1389" t="s">
        <v>2943</v>
      </c>
      <c r="B1389" t="s">
        <v>2944</v>
      </c>
      <c r="C1389" t="str">
        <f>IFERROR(VLOOKUP(Table1[[#This Row],[Ticker]],[1]!Table2[[Symbol]:[Industry]],2,FALSE),"-")</f>
        <v>-</v>
      </c>
      <c r="D1389" t="s">
        <v>393</v>
      </c>
      <c r="E1389">
        <v>1163.6140016639999</v>
      </c>
      <c r="F1389">
        <v>47.36</v>
      </c>
      <c r="G1389">
        <v>8.9111903467198008</v>
      </c>
      <c r="H1389">
        <v>-1.6114657759044899</v>
      </c>
      <c r="I1389">
        <v>-24.3257350384504</v>
      </c>
      <c r="J1389">
        <v>-3.16199239352893</v>
      </c>
      <c r="K1389">
        <v>46.988298955294702</v>
      </c>
      <c r="L1389">
        <v>46.054529901902903</v>
      </c>
      <c r="M1389">
        <v>44.260450610366298</v>
      </c>
      <c r="N1389">
        <v>2.21550224834911</v>
      </c>
      <c r="O1389">
        <v>27.7449324324324</v>
      </c>
      <c r="P1389">
        <v>72.846715328467099</v>
      </c>
    </row>
    <row r="1390" spans="1:17" hidden="1" x14ac:dyDescent="0.3">
      <c r="A1390" t="s">
        <v>2945</v>
      </c>
      <c r="B1390" t="s">
        <v>2946</v>
      </c>
      <c r="C1390" t="str">
        <f>IFERROR(VLOOKUP(Table1[[#This Row],[Ticker]],[1]!Table2[[Symbol]:[Industry]],2,FALSE),"-")</f>
        <v>-</v>
      </c>
      <c r="D1390" t="s">
        <v>2947</v>
      </c>
      <c r="E1390">
        <v>1162.7383206</v>
      </c>
      <c r="F1390">
        <v>515.1</v>
      </c>
      <c r="G1390">
        <v>177.46294095649299</v>
      </c>
      <c r="H1390">
        <v>2.9268814849210099</v>
      </c>
      <c r="I1390">
        <v>35.451422631498303</v>
      </c>
      <c r="J1390">
        <v>10.6951490039964</v>
      </c>
      <c r="K1390">
        <v>428.26055198791403</v>
      </c>
      <c r="L1390">
        <v>319.085716720449</v>
      </c>
      <c r="M1390">
        <v>56.876502498733103</v>
      </c>
      <c r="N1390">
        <v>1.59376452829322</v>
      </c>
      <c r="O1390">
        <v>12.017084061347299</v>
      </c>
      <c r="P1390">
        <v>234.48051948051901</v>
      </c>
    </row>
    <row r="1391" spans="1:17" hidden="1" x14ac:dyDescent="0.3">
      <c r="A1391" t="s">
        <v>2948</v>
      </c>
      <c r="B1391" t="s">
        <v>2949</v>
      </c>
      <c r="C1391" t="str">
        <f>IFERROR(VLOOKUP(Table1[[#This Row],[Ticker]],[1]!Table2[[Symbol]:[Industry]],2,FALSE),"-")</f>
        <v>-</v>
      </c>
      <c r="D1391" t="s">
        <v>533</v>
      </c>
      <c r="E1391">
        <v>1160.852746242</v>
      </c>
      <c r="F1391">
        <v>186.62</v>
      </c>
      <c r="G1391">
        <v>-30.854486980591599</v>
      </c>
      <c r="H1391">
        <v>-10.8769619558306</v>
      </c>
      <c r="I1391">
        <v>-22.724740498092</v>
      </c>
      <c r="J1391">
        <v>-2.4097321237123799</v>
      </c>
      <c r="K1391">
        <v>196.384030758129</v>
      </c>
      <c r="L1391">
        <v>200.86917475911901</v>
      </c>
      <c r="M1391">
        <v>35.523040857437003</v>
      </c>
      <c r="N1391">
        <v>0.93175192971771703</v>
      </c>
      <c r="O1391">
        <v>29.836030436180401</v>
      </c>
      <c r="P1391">
        <v>16.710444027517202</v>
      </c>
      <c r="Q1391">
        <v>-2.1214834289553001E-2</v>
      </c>
    </row>
    <row r="1392" spans="1:17" hidden="1" x14ac:dyDescent="0.3">
      <c r="A1392" t="s">
        <v>2950</v>
      </c>
      <c r="B1392" t="s">
        <v>2951</v>
      </c>
      <c r="C1392" t="str">
        <f>IFERROR(VLOOKUP(Table1[[#This Row],[Ticker]],[1]!Table2[[Symbol]:[Industry]],2,FALSE),"-")</f>
        <v>-</v>
      </c>
      <c r="D1392" t="s">
        <v>204</v>
      </c>
      <c r="E1392">
        <v>1155.8756229749999</v>
      </c>
      <c r="F1392">
        <v>643.04999999999995</v>
      </c>
      <c r="G1392">
        <v>-11.341636425861999</v>
      </c>
      <c r="H1392">
        <v>-2.78020621705602</v>
      </c>
      <c r="I1392">
        <v>4.62724053014235</v>
      </c>
      <c r="J1392">
        <v>-4.8082902860163701</v>
      </c>
      <c r="K1392">
        <v>672.89144746740203</v>
      </c>
      <c r="L1392">
        <v>616.84722786030295</v>
      </c>
      <c r="M1392">
        <v>26.1631037653517</v>
      </c>
      <c r="N1392">
        <v>2.06016818576893</v>
      </c>
      <c r="O1392">
        <v>18.186766192364502</v>
      </c>
      <c r="P1392">
        <v>31.2079167516833</v>
      </c>
      <c r="Q1392">
        <v>4.6900056277678001E-2</v>
      </c>
    </row>
    <row r="1393" spans="1:17" hidden="1" x14ac:dyDescent="0.3">
      <c r="A1393" t="s">
        <v>2952</v>
      </c>
      <c r="B1393" t="s">
        <v>2953</v>
      </c>
      <c r="C1393" t="str">
        <f>IFERROR(VLOOKUP(Table1[[#This Row],[Ticker]],[1]!Table2[[Symbol]:[Industry]],2,FALSE),"-")</f>
        <v>-</v>
      </c>
      <c r="D1393" t="s">
        <v>230</v>
      </c>
      <c r="E1393">
        <v>1155.0295933499999</v>
      </c>
      <c r="F1393">
        <v>71.84</v>
      </c>
      <c r="G1393">
        <v>31.245466502874201</v>
      </c>
      <c r="H1393">
        <v>13.1123199663351</v>
      </c>
      <c r="I1393">
        <v>-30.462225537107201</v>
      </c>
      <c r="J1393">
        <v>-2.9099405031713799</v>
      </c>
      <c r="K1393">
        <v>73.031072832739198</v>
      </c>
      <c r="L1393">
        <v>69.724555644670602</v>
      </c>
      <c r="N1393">
        <v>1.05640022846529</v>
      </c>
      <c r="O1393">
        <v>80.540089086859595</v>
      </c>
      <c r="P1393">
        <v>66.488991888760097</v>
      </c>
    </row>
    <row r="1394" spans="1:17" hidden="1" x14ac:dyDescent="0.3">
      <c r="A1394" t="s">
        <v>2954</v>
      </c>
      <c r="B1394" t="s">
        <v>2955</v>
      </c>
      <c r="C1394" t="str">
        <f>IFERROR(VLOOKUP(Table1[[#This Row],[Ticker]],[1]!Table2[[Symbol]:[Industry]],2,FALSE),"-")</f>
        <v>-</v>
      </c>
      <c r="D1394" t="s">
        <v>533</v>
      </c>
      <c r="E1394">
        <v>1153.5157503799901</v>
      </c>
      <c r="F1394">
        <v>326.89999999999998</v>
      </c>
      <c r="G1394">
        <v>166.84787679079301</v>
      </c>
      <c r="H1394">
        <v>32.7820305443812</v>
      </c>
      <c r="I1394">
        <v>97.214862712815005</v>
      </c>
      <c r="J1394">
        <v>15.5223030756884</v>
      </c>
      <c r="K1394">
        <v>230.56305792956201</v>
      </c>
      <c r="L1394">
        <v>179.96525801402299</v>
      </c>
      <c r="M1394">
        <v>78.5761187564718</v>
      </c>
      <c r="N1394">
        <v>2.6829325908782899</v>
      </c>
      <c r="O1394">
        <v>1.4071581523401799</v>
      </c>
      <c r="P1394">
        <v>197.18181818181799</v>
      </c>
      <c r="Q1394">
        <v>0.16345002644539799</v>
      </c>
    </row>
    <row r="1395" spans="1:17" hidden="1" x14ac:dyDescent="0.3">
      <c r="A1395" t="s">
        <v>2956</v>
      </c>
      <c r="B1395" t="s">
        <v>2957</v>
      </c>
      <c r="C1395" t="str">
        <f>IFERROR(VLOOKUP(Table1[[#This Row],[Ticker]],[1]!Table2[[Symbol]:[Industry]],2,FALSE),"-")</f>
        <v>-</v>
      </c>
      <c r="D1395" t="s">
        <v>469</v>
      </c>
      <c r="E1395">
        <v>1153.4356651399901</v>
      </c>
      <c r="F1395">
        <v>1.65</v>
      </c>
      <c r="G1395">
        <v>-57.7461738805045</v>
      </c>
      <c r="H1395">
        <v>-8.6469771537011404</v>
      </c>
      <c r="I1395">
        <v>-67.843845498348102</v>
      </c>
      <c r="J1395">
        <v>0.69737402810084004</v>
      </c>
      <c r="K1395">
        <v>1.6965111279460701</v>
      </c>
      <c r="L1395">
        <v>2.36690538185456</v>
      </c>
      <c r="M1395">
        <v>47.767937401479301</v>
      </c>
      <c r="N1395">
        <v>2.0970401639157901</v>
      </c>
      <c r="O1395">
        <v>160.60606060606</v>
      </c>
      <c r="P1395">
        <v>29.9212598425196</v>
      </c>
    </row>
    <row r="1396" spans="1:17" hidden="1" x14ac:dyDescent="0.3">
      <c r="A1396" t="s">
        <v>2958</v>
      </c>
      <c r="B1396" t="s">
        <v>2959</v>
      </c>
      <c r="C1396" t="str">
        <f>IFERROR(VLOOKUP(Table1[[#This Row],[Ticker]],[1]!Table2[[Symbol]:[Industry]],2,FALSE),"-")</f>
        <v>-</v>
      </c>
      <c r="D1396" t="s">
        <v>21</v>
      </c>
      <c r="E1396">
        <v>1152.7137011350001</v>
      </c>
      <c r="F1396">
        <v>207.95</v>
      </c>
      <c r="G1396">
        <v>23.259890982800801</v>
      </c>
      <c r="H1396">
        <v>-4.30239534435258</v>
      </c>
      <c r="I1396">
        <v>18.304819287711901</v>
      </c>
      <c r="J1396">
        <v>0.62708836416499503</v>
      </c>
      <c r="K1396">
        <v>196.89947499649199</v>
      </c>
      <c r="L1396">
        <v>160.62239396839999</v>
      </c>
      <c r="M1396">
        <v>41.617817280347701</v>
      </c>
      <c r="N1396">
        <v>0.58049300710010998</v>
      </c>
      <c r="O1396">
        <v>22.144746333253099</v>
      </c>
      <c r="P1396">
        <v>88.190045248868699</v>
      </c>
      <c r="Q1396">
        <v>0.111568532260533</v>
      </c>
    </row>
    <row r="1397" spans="1:17" hidden="1" x14ac:dyDescent="0.3">
      <c r="A1397" t="s">
        <v>2960</v>
      </c>
      <c r="B1397" t="s">
        <v>2961</v>
      </c>
      <c r="C1397" t="str">
        <f>IFERROR(VLOOKUP(Table1[[#This Row],[Ticker]],[1]!Table2[[Symbol]:[Industry]],2,FALSE),"-")</f>
        <v>-</v>
      </c>
      <c r="D1397" t="s">
        <v>533</v>
      </c>
      <c r="E1397">
        <v>1149.3581314099999</v>
      </c>
      <c r="F1397">
        <v>497.95</v>
      </c>
      <c r="G1397">
        <v>-11.063025009227401</v>
      </c>
      <c r="H1397">
        <v>4.4592932210761997</v>
      </c>
      <c r="I1397">
        <v>-23.2720039862436</v>
      </c>
      <c r="J1397">
        <v>4.2605484885324998</v>
      </c>
      <c r="K1397">
        <v>467.66500180157101</v>
      </c>
      <c r="L1397">
        <v>463.11378962591402</v>
      </c>
      <c r="M1397">
        <v>58.521954874961203</v>
      </c>
      <c r="N1397">
        <v>0.51208034123778301</v>
      </c>
      <c r="O1397">
        <v>31.5192288382367</v>
      </c>
      <c r="P1397">
        <v>40.663841807909598</v>
      </c>
      <c r="Q1397">
        <v>-3.7189147839133997E-2</v>
      </c>
    </row>
    <row r="1398" spans="1:17" hidden="1" x14ac:dyDescent="0.3">
      <c r="A1398" t="s">
        <v>2962</v>
      </c>
      <c r="B1398" t="s">
        <v>2963</v>
      </c>
      <c r="C1398" t="str">
        <f>IFERROR(VLOOKUP(Table1[[#This Row],[Ticker]],[1]!Table2[[Symbol]:[Industry]],2,FALSE),"-")</f>
        <v>-</v>
      </c>
      <c r="D1398" t="s">
        <v>54</v>
      </c>
      <c r="E1398">
        <v>1141.778225</v>
      </c>
      <c r="F1398">
        <v>1750</v>
      </c>
      <c r="G1398">
        <v>247.31374822686001</v>
      </c>
      <c r="H1398">
        <v>12.1144193736646</v>
      </c>
      <c r="I1398">
        <v>101.54730945909201</v>
      </c>
      <c r="J1398">
        <v>1.75887374508895</v>
      </c>
      <c r="K1398">
        <v>1572.7727336666201</v>
      </c>
      <c r="L1398">
        <v>1208.31807243563</v>
      </c>
      <c r="M1398">
        <v>56.416425908871602</v>
      </c>
      <c r="N1398">
        <v>2.0005830407432601</v>
      </c>
      <c r="O1398">
        <v>5.9428571428571297</v>
      </c>
      <c r="P1398">
        <v>277.92894935752003</v>
      </c>
      <c r="Q1398">
        <v>0.13049212655628101</v>
      </c>
    </row>
    <row r="1399" spans="1:17" hidden="1" x14ac:dyDescent="0.3">
      <c r="A1399" t="s">
        <v>2964</v>
      </c>
      <c r="B1399" t="s">
        <v>2965</v>
      </c>
      <c r="C1399" t="str">
        <f>IFERROR(VLOOKUP(Table1[[#This Row],[Ticker]],[1]!Table2[[Symbol]:[Industry]],2,FALSE),"-")</f>
        <v>-</v>
      </c>
      <c r="D1399" t="s">
        <v>380</v>
      </c>
      <c r="E1399">
        <v>1134.710072284</v>
      </c>
      <c r="F1399">
        <v>163.16</v>
      </c>
      <c r="G1399">
        <v>-31.4133098418882</v>
      </c>
      <c r="H1399">
        <v>-4.0591280437950097</v>
      </c>
      <c r="I1399">
        <v>1.0332147051261801E-3</v>
      </c>
      <c r="J1399">
        <v>-0.98542266067078199</v>
      </c>
      <c r="K1399">
        <v>162.93609791905001</v>
      </c>
      <c r="L1399">
        <v>156.229177923278</v>
      </c>
      <c r="M1399">
        <v>47.053011009945998</v>
      </c>
      <c r="N1399">
        <v>0.49879552098468799</v>
      </c>
      <c r="O1399">
        <v>11.546947781318901</v>
      </c>
      <c r="P1399">
        <v>24.028886354998001</v>
      </c>
      <c r="Q1399">
        <v>1.2536766356013E-2</v>
      </c>
    </row>
    <row r="1400" spans="1:17" hidden="1" x14ac:dyDescent="0.3">
      <c r="A1400" t="s">
        <v>2966</v>
      </c>
      <c r="B1400" t="s">
        <v>2967</v>
      </c>
      <c r="C1400" t="str">
        <f>IFERROR(VLOOKUP(Table1[[#This Row],[Ticker]],[1]!Table2[[Symbol]:[Industry]],2,FALSE),"-")</f>
        <v>-</v>
      </c>
      <c r="D1400" t="s">
        <v>153</v>
      </c>
      <c r="E1400">
        <v>1133.6226999999999</v>
      </c>
      <c r="F1400">
        <v>65.87</v>
      </c>
      <c r="G1400">
        <v>770.85497079052197</v>
      </c>
      <c r="H1400">
        <v>14.734600073907499</v>
      </c>
      <c r="I1400">
        <v>202.848394376296</v>
      </c>
      <c r="J1400">
        <v>24.051669481495701</v>
      </c>
      <c r="K1400">
        <v>55.298421659772401</v>
      </c>
      <c r="L1400">
        <v>39.547091600167398</v>
      </c>
      <c r="M1400">
        <v>83.903329941585298</v>
      </c>
      <c r="N1400">
        <v>1.9988756877987199</v>
      </c>
      <c r="O1400">
        <v>19.189312281767101</v>
      </c>
      <c r="P1400">
        <v>1138.15789473684</v>
      </c>
      <c r="Q1400">
        <v>0.187246065625295</v>
      </c>
    </row>
    <row r="1401" spans="1:17" hidden="1" x14ac:dyDescent="0.3">
      <c r="A1401" t="s">
        <v>2968</v>
      </c>
      <c r="B1401" t="s">
        <v>2969</v>
      </c>
      <c r="C1401" t="str">
        <f>IFERROR(VLOOKUP(Table1[[#This Row],[Ticker]],[1]!Table2[[Symbol]:[Industry]],2,FALSE),"-")</f>
        <v>-</v>
      </c>
      <c r="D1401" t="s">
        <v>21</v>
      </c>
      <c r="E1401">
        <v>1128.69789264</v>
      </c>
      <c r="F1401">
        <v>1370.4</v>
      </c>
      <c r="G1401">
        <v>813.869824375024</v>
      </c>
      <c r="H1401">
        <v>-23.7092940797823</v>
      </c>
      <c r="I1401">
        <v>22.091619594275901</v>
      </c>
      <c r="J1401">
        <v>-3.3451062733722399</v>
      </c>
      <c r="K1401">
        <v>1477.2815277248301</v>
      </c>
      <c r="L1401">
        <v>1003.72824201816</v>
      </c>
      <c r="M1401">
        <v>19.320449097509002</v>
      </c>
      <c r="N1401">
        <v>0.51770393762401101</v>
      </c>
      <c r="O1401">
        <v>35.828955049620497</v>
      </c>
      <c r="P1401">
        <v>858.32167832167795</v>
      </c>
    </row>
    <row r="1402" spans="1:17" hidden="1" x14ac:dyDescent="0.3">
      <c r="A1402" t="s">
        <v>2970</v>
      </c>
      <c r="B1402" t="s">
        <v>2971</v>
      </c>
      <c r="C1402" t="str">
        <f>IFERROR(VLOOKUP(Table1[[#This Row],[Ticker]],[1]!Table2[[Symbol]:[Industry]],2,FALSE),"-")</f>
        <v>-</v>
      </c>
      <c r="D1402" t="s">
        <v>605</v>
      </c>
      <c r="E1402">
        <v>1128.6837499999999</v>
      </c>
      <c r="F1402">
        <v>1971.5</v>
      </c>
      <c r="G1402">
        <v>6.4710034172179798</v>
      </c>
      <c r="H1402">
        <v>15.130003085794099</v>
      </c>
      <c r="I1402">
        <v>6.7512487612032697</v>
      </c>
      <c r="J1402">
        <v>-0.69375427528658296</v>
      </c>
      <c r="K1402">
        <v>1761.10062775458</v>
      </c>
      <c r="L1402">
        <v>1649.4198687533701</v>
      </c>
      <c r="M1402">
        <v>57.673297962199499</v>
      </c>
      <c r="N1402">
        <v>2.5946415941364398</v>
      </c>
      <c r="O1402">
        <v>11.470961197057999</v>
      </c>
      <c r="P1402">
        <v>42.279796485403899</v>
      </c>
      <c r="Q1402">
        <v>1.4559131263605999E-2</v>
      </c>
    </row>
    <row r="1403" spans="1:17" hidden="1" x14ac:dyDescent="0.3">
      <c r="A1403" t="s">
        <v>2972</v>
      </c>
      <c r="B1403" t="s">
        <v>2973</v>
      </c>
      <c r="C1403" t="str">
        <f>IFERROR(VLOOKUP(Table1[[#This Row],[Ticker]],[1]!Table2[[Symbol]:[Industry]],2,FALSE),"-")</f>
        <v>-</v>
      </c>
      <c r="D1403" t="s">
        <v>270</v>
      </c>
      <c r="E1403">
        <v>1127.204</v>
      </c>
      <c r="F1403">
        <v>2167.6999999999998</v>
      </c>
      <c r="G1403">
        <v>91.230843292876799</v>
      </c>
      <c r="H1403">
        <v>23.9842372033565</v>
      </c>
      <c r="I1403">
        <v>63.3215871000384</v>
      </c>
      <c r="J1403">
        <v>1.66371206877942</v>
      </c>
      <c r="K1403">
        <v>1693.6176733816701</v>
      </c>
      <c r="L1403">
        <v>1387.33909709517</v>
      </c>
      <c r="M1403">
        <v>83.415943643406393</v>
      </c>
      <c r="N1403">
        <v>1.09253375082712</v>
      </c>
      <c r="O1403">
        <v>5.2267380172533198</v>
      </c>
      <c r="P1403">
        <v>131.579509641578</v>
      </c>
      <c r="Q1403">
        <v>5.9863052902009002E-2</v>
      </c>
    </row>
    <row r="1404" spans="1:17" hidden="1" x14ac:dyDescent="0.3">
      <c r="A1404" t="s">
        <v>2974</v>
      </c>
      <c r="B1404" t="s">
        <v>2975</v>
      </c>
      <c r="C1404" t="str">
        <f>IFERROR(VLOOKUP(Table1[[#This Row],[Ticker]],[1]!Table2[[Symbol]:[Industry]],2,FALSE),"-")</f>
        <v>-</v>
      </c>
      <c r="D1404" t="s">
        <v>95</v>
      </c>
      <c r="E1404">
        <v>1121.8791774469901</v>
      </c>
      <c r="F1404">
        <v>229.67</v>
      </c>
      <c r="G1404">
        <v>-17.542449263951099</v>
      </c>
      <c r="H1404">
        <v>-0.90604053414135399</v>
      </c>
      <c r="I1404">
        <v>-39.484721472625502</v>
      </c>
      <c r="J1404">
        <v>-5.4089276525463204</v>
      </c>
      <c r="K1404">
        <v>234.34957318274499</v>
      </c>
      <c r="L1404">
        <v>267.687142495317</v>
      </c>
      <c r="M1404">
        <v>45.676517600137203</v>
      </c>
      <c r="N1404">
        <v>1.44915235325294</v>
      </c>
      <c r="O1404">
        <v>66.325597596551503</v>
      </c>
      <c r="P1404">
        <v>39.193939393939303</v>
      </c>
    </row>
    <row r="1405" spans="1:17" hidden="1" x14ac:dyDescent="0.3">
      <c r="A1405" t="s">
        <v>2976</v>
      </c>
      <c r="B1405" t="s">
        <v>2977</v>
      </c>
      <c r="C1405" t="str">
        <f>IFERROR(VLOOKUP(Table1[[#This Row],[Ticker]],[1]!Table2[[Symbol]:[Industry]],2,FALSE),"-")</f>
        <v>-</v>
      </c>
      <c r="D1405" t="s">
        <v>530</v>
      </c>
      <c r="E1405">
        <v>1120.04930208</v>
      </c>
      <c r="F1405">
        <v>95.8</v>
      </c>
      <c r="G1405">
        <v>106.641462420534</v>
      </c>
      <c r="H1405">
        <v>13.666167336429099</v>
      </c>
      <c r="I1405">
        <v>11.9757615633436</v>
      </c>
      <c r="J1405">
        <v>8.0669386049369098</v>
      </c>
      <c r="K1405">
        <v>88.228773617729402</v>
      </c>
      <c r="L1405">
        <v>73.155895205209802</v>
      </c>
      <c r="M1405">
        <v>55.952739292554803</v>
      </c>
      <c r="N1405">
        <v>0.403206864728199</v>
      </c>
      <c r="O1405">
        <v>12.317327766179501</v>
      </c>
      <c r="P1405">
        <v>161.46778333587201</v>
      </c>
      <c r="Q1405">
        <v>7.4139442680891995E-2</v>
      </c>
    </row>
    <row r="1406" spans="1:17" hidden="1" x14ac:dyDescent="0.3">
      <c r="A1406" t="s">
        <v>2978</v>
      </c>
      <c r="B1406" t="s">
        <v>2979</v>
      </c>
      <c r="C1406" t="str">
        <f>IFERROR(VLOOKUP(Table1[[#This Row],[Ticker]],[1]!Table2[[Symbol]:[Industry]],2,FALSE),"-")</f>
        <v>-</v>
      </c>
      <c r="D1406" t="s">
        <v>270</v>
      </c>
      <c r="E1406">
        <v>1118.9697094000001</v>
      </c>
      <c r="F1406">
        <v>172.33</v>
      </c>
      <c r="G1406">
        <v>144.93757015243401</v>
      </c>
      <c r="H1406">
        <v>-5.1138025645699496</v>
      </c>
      <c r="I1406">
        <v>102.74039635882799</v>
      </c>
      <c r="J1406">
        <v>0.43859668912426097</v>
      </c>
      <c r="K1406">
        <v>145.28437542453801</v>
      </c>
      <c r="L1406">
        <v>103.227000525862</v>
      </c>
      <c r="M1406">
        <v>60.226500344037099</v>
      </c>
      <c r="N1406">
        <v>0.25910408465294898</v>
      </c>
      <c r="O1406">
        <v>7.1490744501827796</v>
      </c>
      <c r="P1406">
        <v>207.183600713012</v>
      </c>
      <c r="Q1406">
        <v>0.13196970050152901</v>
      </c>
    </row>
    <row r="1407" spans="1:17" hidden="1" x14ac:dyDescent="0.3">
      <c r="A1407" t="s">
        <v>2980</v>
      </c>
      <c r="B1407" t="s">
        <v>2981</v>
      </c>
      <c r="C1407" t="str">
        <f>IFERROR(VLOOKUP(Table1[[#This Row],[Ticker]],[1]!Table2[[Symbol]:[Industry]],2,FALSE),"-")</f>
        <v>-</v>
      </c>
      <c r="D1407" t="s">
        <v>204</v>
      </c>
      <c r="E1407">
        <v>1118.8286230000001</v>
      </c>
      <c r="F1407">
        <v>1233.0999999999999</v>
      </c>
      <c r="G1407">
        <v>27.835317839733801</v>
      </c>
      <c r="H1407">
        <v>17.263725147009399</v>
      </c>
      <c r="I1407">
        <v>14.023435904889901</v>
      </c>
      <c r="J1407">
        <v>9.5412061735501705</v>
      </c>
      <c r="K1407">
        <v>1089.8711531419301</v>
      </c>
      <c r="L1407">
        <v>955.43540689372605</v>
      </c>
      <c r="M1407">
        <v>69.605725593569304</v>
      </c>
      <c r="N1407">
        <v>1.5220077582431299</v>
      </c>
      <c r="O1407">
        <v>4.6143865055551201</v>
      </c>
      <c r="P1407">
        <v>73.395204949729305</v>
      </c>
      <c r="Q1407">
        <v>9.6322887046183997E-2</v>
      </c>
    </row>
    <row r="1408" spans="1:17" hidden="1" x14ac:dyDescent="0.3">
      <c r="A1408" t="s">
        <v>2982</v>
      </c>
      <c r="B1408" t="s">
        <v>2983</v>
      </c>
      <c r="C1408" t="str">
        <f>IFERROR(VLOOKUP(Table1[[#This Row],[Ticker]],[1]!Table2[[Symbol]:[Industry]],2,FALSE),"-")</f>
        <v>-</v>
      </c>
      <c r="D1408" t="s">
        <v>201</v>
      </c>
      <c r="E1408">
        <v>1113.7392370049999</v>
      </c>
      <c r="F1408">
        <v>502.35</v>
      </c>
      <c r="G1408">
        <v>-20.150010300040801</v>
      </c>
      <c r="H1408">
        <v>-1.70119576219108</v>
      </c>
      <c r="I1408">
        <v>-12.4412979678031</v>
      </c>
      <c r="J1408">
        <v>-3.50673750549957</v>
      </c>
      <c r="K1408">
        <v>510.50805179016299</v>
      </c>
      <c r="L1408">
        <v>483.53803081426997</v>
      </c>
      <c r="M1408">
        <v>37.976781366881298</v>
      </c>
      <c r="N1408">
        <v>1.0527667057750101</v>
      </c>
      <c r="O1408">
        <v>24.046979197770401</v>
      </c>
      <c r="P1408">
        <v>28.708685626441198</v>
      </c>
      <c r="Q1408">
        <v>3.9049413437559001E-2</v>
      </c>
    </row>
    <row r="1409" spans="1:17" hidden="1" x14ac:dyDescent="0.3">
      <c r="A1409" t="s">
        <v>2984</v>
      </c>
      <c r="B1409" t="s">
        <v>2985</v>
      </c>
      <c r="C1409" t="str">
        <f>IFERROR(VLOOKUP(Table1[[#This Row],[Ticker]],[1]!Table2[[Symbol]:[Industry]],2,FALSE),"-")</f>
        <v>-</v>
      </c>
      <c r="D1409" t="s">
        <v>101</v>
      </c>
      <c r="E1409">
        <v>1104.264525</v>
      </c>
      <c r="F1409">
        <v>445.25</v>
      </c>
      <c r="G1409">
        <v>-6.6531408788107198</v>
      </c>
      <c r="H1409">
        <v>22.0874059081738</v>
      </c>
      <c r="I1409">
        <v>5.5973897303740596</v>
      </c>
      <c r="J1409">
        <v>1.1448129944255301</v>
      </c>
      <c r="M1409">
        <v>44.937725325882603</v>
      </c>
      <c r="O1409">
        <v>32.049410443570999</v>
      </c>
      <c r="P1409">
        <v>23.337950138504102</v>
      </c>
    </row>
    <row r="1410" spans="1:17" hidden="1" x14ac:dyDescent="0.3">
      <c r="A1410" t="s">
        <v>2986</v>
      </c>
      <c r="B1410" t="s">
        <v>2987</v>
      </c>
      <c r="C1410" t="str">
        <f>IFERROR(VLOOKUP(Table1[[#This Row],[Ticker]],[1]!Table2[[Symbol]:[Industry]],2,FALSE),"-")</f>
        <v>-</v>
      </c>
      <c r="D1410" t="s">
        <v>588</v>
      </c>
      <c r="E1410">
        <v>1094.5604845559999</v>
      </c>
      <c r="F1410">
        <v>90.42</v>
      </c>
      <c r="G1410">
        <v>34.652996327798</v>
      </c>
      <c r="H1410">
        <v>-0.39148869675956499</v>
      </c>
      <c r="I1410">
        <v>-18.361636993350199</v>
      </c>
      <c r="J1410">
        <v>-3.9768047216645899</v>
      </c>
      <c r="K1410">
        <v>82.109515079777594</v>
      </c>
      <c r="L1410">
        <v>79.882360150737696</v>
      </c>
      <c r="M1410">
        <v>66.410261345832197</v>
      </c>
      <c r="N1410">
        <v>1.1900908240994501</v>
      </c>
      <c r="O1410">
        <v>40.179163901791597</v>
      </c>
      <c r="P1410">
        <v>61.897940913160198</v>
      </c>
      <c r="Q1410">
        <v>-6.0904869998671E-2</v>
      </c>
    </row>
    <row r="1411" spans="1:17" hidden="1" x14ac:dyDescent="0.3">
      <c r="A1411" t="s">
        <v>2988</v>
      </c>
      <c r="B1411" t="s">
        <v>2989</v>
      </c>
      <c r="C1411" t="str">
        <f>IFERROR(VLOOKUP(Table1[[#This Row],[Ticker]],[1]!Table2[[Symbol]:[Industry]],2,FALSE),"-")</f>
        <v>-</v>
      </c>
      <c r="D1411" t="s">
        <v>24</v>
      </c>
      <c r="E1411">
        <v>1093.518227048</v>
      </c>
      <c r="F1411">
        <v>43.22</v>
      </c>
      <c r="G1411">
        <v>81.202809786701593</v>
      </c>
      <c r="H1411">
        <v>0.58442986481209702</v>
      </c>
      <c r="I1411">
        <v>-17.3973793320576</v>
      </c>
      <c r="J1411">
        <v>-0.46692244170005098</v>
      </c>
      <c r="K1411">
        <v>42.670349352665099</v>
      </c>
      <c r="L1411">
        <v>39.047095392389998</v>
      </c>
      <c r="M1411">
        <v>51.936107345366899</v>
      </c>
      <c r="N1411">
        <v>2.25027879332848</v>
      </c>
      <c r="O1411">
        <v>36.510874595094798</v>
      </c>
      <c r="P1411">
        <v>107.78846153846099</v>
      </c>
      <c r="Q1411">
        <v>9.4721107570997998E-2</v>
      </c>
    </row>
    <row r="1412" spans="1:17" hidden="1" x14ac:dyDescent="0.3">
      <c r="A1412" t="s">
        <v>2990</v>
      </c>
      <c r="B1412" t="s">
        <v>2991</v>
      </c>
      <c r="C1412" t="str">
        <f>IFERROR(VLOOKUP(Table1[[#This Row],[Ticker]],[1]!Table2[[Symbol]:[Industry]],2,FALSE),"-")</f>
        <v>-</v>
      </c>
      <c r="D1412" t="s">
        <v>553</v>
      </c>
      <c r="E1412">
        <v>1091.2951385599999</v>
      </c>
      <c r="F1412">
        <v>430.1</v>
      </c>
      <c r="G1412">
        <v>29537.951110220802</v>
      </c>
      <c r="H1412">
        <v>51.660129817255203</v>
      </c>
      <c r="I1412">
        <v>881.43521572845498</v>
      </c>
      <c r="J1412">
        <v>9.6282431895845999</v>
      </c>
      <c r="K1412">
        <v>288.732457776719</v>
      </c>
      <c r="L1412">
        <v>134.48262273928299</v>
      </c>
      <c r="M1412">
        <v>99.997987201927003</v>
      </c>
      <c r="N1412">
        <v>0.92200916943184896</v>
      </c>
      <c r="O1412">
        <v>0</v>
      </c>
      <c r="P1412">
        <v>34308</v>
      </c>
      <c r="Q1412">
        <v>0.262782275947123</v>
      </c>
    </row>
    <row r="1413" spans="1:17" hidden="1" x14ac:dyDescent="0.3">
      <c r="A1413" t="s">
        <v>2992</v>
      </c>
      <c r="B1413" t="s">
        <v>2993</v>
      </c>
      <c r="C1413" t="str">
        <f>IFERROR(VLOOKUP(Table1[[#This Row],[Ticker]],[1]!Table2[[Symbol]:[Industry]],2,FALSE),"-")</f>
        <v>-</v>
      </c>
      <c r="D1413" t="s">
        <v>95</v>
      </c>
      <c r="E1413">
        <v>1091.17909824</v>
      </c>
      <c r="F1413">
        <v>163.52000000000001</v>
      </c>
      <c r="G1413">
        <v>59.222901941873602</v>
      </c>
      <c r="H1413">
        <v>24.329411775465601</v>
      </c>
      <c r="I1413">
        <v>16.1827927755545</v>
      </c>
      <c r="J1413">
        <v>16.970004971971498</v>
      </c>
      <c r="K1413">
        <v>136.24939535409399</v>
      </c>
      <c r="L1413">
        <v>121.037304455699</v>
      </c>
      <c r="M1413">
        <v>65.646819393454507</v>
      </c>
      <c r="N1413">
        <v>2.0839285665413798</v>
      </c>
      <c r="O1413">
        <v>9.9559686888454006</v>
      </c>
      <c r="P1413">
        <v>85.291784702549506</v>
      </c>
      <c r="Q1413">
        <v>6.9984343726238005E-2</v>
      </c>
    </row>
    <row r="1414" spans="1:17" hidden="1" x14ac:dyDescent="0.3">
      <c r="A1414" t="s">
        <v>2994</v>
      </c>
      <c r="B1414" t="s">
        <v>2995</v>
      </c>
      <c r="C1414" t="str">
        <f>IFERROR(VLOOKUP(Table1[[#This Row],[Ticker]],[1]!Table2[[Symbol]:[Industry]],2,FALSE),"-")</f>
        <v>-</v>
      </c>
      <c r="D1414" t="s">
        <v>136</v>
      </c>
      <c r="E1414">
        <v>1091.1034487500001</v>
      </c>
      <c r="F1414">
        <v>856.25</v>
      </c>
      <c r="G1414">
        <v>693.69494317538999</v>
      </c>
      <c r="H1414">
        <v>17.007859172711299</v>
      </c>
      <c r="I1414">
        <v>106.17443747215999</v>
      </c>
      <c r="J1414">
        <v>-1.9713263018062901</v>
      </c>
      <c r="K1414">
        <v>787.46300767345394</v>
      </c>
      <c r="L1414">
        <v>567.34258636630705</v>
      </c>
      <c r="M1414">
        <v>51.811049782549503</v>
      </c>
      <c r="N1414">
        <v>1.2837626607945001</v>
      </c>
      <c r="O1414">
        <v>10.966423357664199</v>
      </c>
      <c r="P1414">
        <v>732.92801556420204</v>
      </c>
      <c r="Q1414">
        <v>0.15549698674069201</v>
      </c>
    </row>
    <row r="1415" spans="1:17" hidden="1" x14ac:dyDescent="0.3">
      <c r="A1415" t="s">
        <v>2996</v>
      </c>
      <c r="B1415" t="s">
        <v>2997</v>
      </c>
      <c r="C1415" t="str">
        <f>IFERROR(VLOOKUP(Table1[[#This Row],[Ticker]],[1]!Table2[[Symbol]:[Industry]],2,FALSE),"-")</f>
        <v>-</v>
      </c>
      <c r="D1415" t="s">
        <v>265</v>
      </c>
      <c r="E1415">
        <v>1088.7393971439999</v>
      </c>
      <c r="F1415">
        <v>20.72</v>
      </c>
      <c r="G1415">
        <v>75.399052916126607</v>
      </c>
      <c r="H1415">
        <v>-3.7330640094257801E-2</v>
      </c>
      <c r="I1415">
        <v>-44.594597414521601</v>
      </c>
      <c r="J1415">
        <v>0.22291119149335201</v>
      </c>
      <c r="K1415">
        <v>21.228831823580698</v>
      </c>
      <c r="L1415">
        <v>19.3535024307021</v>
      </c>
      <c r="M1415">
        <v>43.941812512528202</v>
      </c>
      <c r="N1415">
        <v>1.0573333783627701</v>
      </c>
      <c r="O1415">
        <v>101.013513513513</v>
      </c>
      <c r="P1415">
        <v>135.45454545454501</v>
      </c>
      <c r="Q1415">
        <v>9.5378604569049993E-2</v>
      </c>
    </row>
    <row r="1416" spans="1:17" hidden="1" x14ac:dyDescent="0.3">
      <c r="A1416" t="s">
        <v>2998</v>
      </c>
      <c r="B1416" t="s">
        <v>2999</v>
      </c>
      <c r="C1416" t="str">
        <f>IFERROR(VLOOKUP(Table1[[#This Row],[Ticker]],[1]!Table2[[Symbol]:[Industry]],2,FALSE),"-")</f>
        <v>-</v>
      </c>
      <c r="D1416" t="s">
        <v>605</v>
      </c>
      <c r="E1416">
        <v>1088.51991724</v>
      </c>
      <c r="F1416">
        <v>231.1</v>
      </c>
      <c r="G1416">
        <v>-7.8411257366853002</v>
      </c>
      <c r="H1416">
        <v>5.6259716207007502</v>
      </c>
      <c r="I1416">
        <v>-6.3422105319977904</v>
      </c>
      <c r="J1416">
        <v>-2.9380402211449099</v>
      </c>
      <c r="K1416">
        <v>220.90735615230099</v>
      </c>
      <c r="L1416">
        <v>203.86402179587401</v>
      </c>
      <c r="M1416">
        <v>41.2748999507766</v>
      </c>
      <c r="N1416">
        <v>2.1207481229137701</v>
      </c>
      <c r="O1416">
        <v>16.8325400259627</v>
      </c>
      <c r="P1416">
        <v>45.3002200565859</v>
      </c>
      <c r="Q1416">
        <v>-8.3070263386599995E-4</v>
      </c>
    </row>
    <row r="1417" spans="1:17" hidden="1" x14ac:dyDescent="0.3">
      <c r="A1417" t="s">
        <v>3000</v>
      </c>
      <c r="B1417" t="s">
        <v>3001</v>
      </c>
      <c r="C1417" t="str">
        <f>IFERROR(VLOOKUP(Table1[[#This Row],[Ticker]],[1]!Table2[[Symbol]:[Industry]],2,FALSE),"-")</f>
        <v>-</v>
      </c>
      <c r="D1417" t="s">
        <v>270</v>
      </c>
      <c r="E1417">
        <v>1083.7126459200001</v>
      </c>
      <c r="F1417">
        <v>929.1</v>
      </c>
      <c r="G1417">
        <v>13.8331469307377</v>
      </c>
      <c r="H1417">
        <v>-5.8335114273019304</v>
      </c>
      <c r="I1417">
        <v>-8.5938294390968704</v>
      </c>
      <c r="J1417">
        <v>-2.49154342701847</v>
      </c>
      <c r="K1417">
        <v>956.25537256535802</v>
      </c>
      <c r="L1417">
        <v>891.26726973746099</v>
      </c>
      <c r="M1417">
        <v>40.911084723817098</v>
      </c>
      <c r="N1417">
        <v>1.5663645930735599</v>
      </c>
      <c r="O1417">
        <v>18.937681627381298</v>
      </c>
      <c r="P1417">
        <v>44.046511627906902</v>
      </c>
      <c r="Q1417">
        <v>5.7023636547782003E-2</v>
      </c>
    </row>
    <row r="1418" spans="1:17" hidden="1" x14ac:dyDescent="0.3">
      <c r="A1418" t="s">
        <v>3002</v>
      </c>
      <c r="B1418" t="s">
        <v>3003</v>
      </c>
      <c r="C1418" t="str">
        <f>IFERROR(VLOOKUP(Table1[[#This Row],[Ticker]],[1]!Table2[[Symbol]:[Industry]],2,FALSE),"-")</f>
        <v>-</v>
      </c>
      <c r="D1418" t="s">
        <v>21</v>
      </c>
      <c r="E1418">
        <v>1080.0678478259999</v>
      </c>
      <c r="F1418">
        <v>101.94</v>
      </c>
      <c r="G1418">
        <v>197.37367012729499</v>
      </c>
      <c r="H1418">
        <v>29.577458964892799</v>
      </c>
      <c r="I1418">
        <v>20.3505741454358</v>
      </c>
      <c r="J1418">
        <v>11.6172909260984</v>
      </c>
      <c r="K1418">
        <v>77.863531152113296</v>
      </c>
      <c r="L1418">
        <v>60.3224982754083</v>
      </c>
      <c r="M1418">
        <v>75.396663476368602</v>
      </c>
      <c r="N1418">
        <v>2.4033320798023401</v>
      </c>
      <c r="O1418">
        <v>2.3347066902099201</v>
      </c>
      <c r="P1418">
        <v>254.573913043478</v>
      </c>
    </row>
    <row r="1419" spans="1:17" hidden="1" x14ac:dyDescent="0.3">
      <c r="A1419" t="s">
        <v>3004</v>
      </c>
      <c r="B1419" t="s">
        <v>3005</v>
      </c>
      <c r="C1419" t="str">
        <f>IFERROR(VLOOKUP(Table1[[#This Row],[Ticker]],[1]!Table2[[Symbol]:[Industry]],2,FALSE),"-")</f>
        <v>-</v>
      </c>
      <c r="D1419" t="s">
        <v>54</v>
      </c>
      <c r="E1419">
        <v>1077.55873225</v>
      </c>
      <c r="F1419">
        <v>838.75</v>
      </c>
      <c r="G1419">
        <v>63.806085546444002</v>
      </c>
      <c r="H1419">
        <v>-0.50378374855756003</v>
      </c>
      <c r="I1419">
        <v>9.5850355791860409</v>
      </c>
      <c r="J1419">
        <v>0.56189466521262998</v>
      </c>
      <c r="K1419">
        <v>798.08148687770301</v>
      </c>
      <c r="L1419">
        <v>677.028069195954</v>
      </c>
      <c r="M1419">
        <v>54.113278335116703</v>
      </c>
      <c r="N1419">
        <v>0.74998848258481499</v>
      </c>
      <c r="O1419">
        <v>13.269746646795801</v>
      </c>
      <c r="P1419">
        <v>99.726157875937602</v>
      </c>
      <c r="Q1419">
        <v>9.7459744023668998E-2</v>
      </c>
    </row>
    <row r="1420" spans="1:17" hidden="1" x14ac:dyDescent="0.3">
      <c r="A1420" t="s">
        <v>3006</v>
      </c>
      <c r="B1420" t="s">
        <v>3007</v>
      </c>
      <c r="C1420" t="str">
        <f>IFERROR(VLOOKUP(Table1[[#This Row],[Ticker]],[1]!Table2[[Symbol]:[Industry]],2,FALSE),"-")</f>
        <v>-</v>
      </c>
      <c r="D1420" t="s">
        <v>297</v>
      </c>
      <c r="E1420">
        <v>1076.8056634500001</v>
      </c>
      <c r="F1420">
        <v>390.5</v>
      </c>
      <c r="G1420">
        <v>-51.154201987952803</v>
      </c>
      <c r="H1420">
        <v>-6.9501058662377897</v>
      </c>
      <c r="I1420">
        <v>-27.598874104598899</v>
      </c>
      <c r="J1420">
        <v>0.306668552869579</v>
      </c>
      <c r="K1420">
        <v>402.08374484222202</v>
      </c>
      <c r="L1420">
        <v>436.52199743721201</v>
      </c>
      <c r="M1420">
        <v>43.932845014341197</v>
      </c>
      <c r="N1420">
        <v>0.768066667730956</v>
      </c>
      <c r="O1420">
        <v>40.230473751600499</v>
      </c>
      <c r="P1420">
        <v>6.0853029068187903</v>
      </c>
      <c r="Q1420">
        <v>-0.14483748690095599</v>
      </c>
    </row>
    <row r="1421" spans="1:17" hidden="1" x14ac:dyDescent="0.3">
      <c r="A1421" t="s">
        <v>3008</v>
      </c>
      <c r="B1421" t="s">
        <v>3009</v>
      </c>
      <c r="C1421" t="str">
        <f>IFERROR(VLOOKUP(Table1[[#This Row],[Ticker]],[1]!Table2[[Symbol]:[Industry]],2,FALSE),"-")</f>
        <v>-</v>
      </c>
      <c r="D1421" t="s">
        <v>265</v>
      </c>
      <c r="E1421">
        <v>1076.3695048</v>
      </c>
      <c r="F1421">
        <v>734.2</v>
      </c>
      <c r="G1421">
        <v>455.93855082765901</v>
      </c>
      <c r="H1421">
        <v>-2.2754215017449901</v>
      </c>
      <c r="I1421">
        <v>175.37837171337699</v>
      </c>
      <c r="J1421">
        <v>-3.2325160356081599</v>
      </c>
      <c r="K1421">
        <v>683.05948235169103</v>
      </c>
      <c r="L1421">
        <v>472.00051386904101</v>
      </c>
      <c r="M1421">
        <v>57.586078477755798</v>
      </c>
      <c r="N1421">
        <v>0.45079563502382403</v>
      </c>
      <c r="O1421">
        <v>11.209479705802201</v>
      </c>
      <c r="P1421">
        <v>526.98548249359499</v>
      </c>
      <c r="Q1421">
        <v>0.24791910707091799</v>
      </c>
    </row>
    <row r="1422" spans="1:17" hidden="1" x14ac:dyDescent="0.3">
      <c r="A1422" t="s">
        <v>3010</v>
      </c>
      <c r="B1422" t="s">
        <v>3011</v>
      </c>
      <c r="C1422" t="str">
        <f>IFERROR(VLOOKUP(Table1[[#This Row],[Ticker]],[1]!Table2[[Symbol]:[Industry]],2,FALSE),"-")</f>
        <v>-</v>
      </c>
      <c r="D1422" t="s">
        <v>304</v>
      </c>
      <c r="E1422">
        <v>1076.25</v>
      </c>
      <c r="F1422">
        <v>525</v>
      </c>
      <c r="G1422">
        <v>-9.7387703291134695</v>
      </c>
      <c r="H1422">
        <v>9.5746411969812595E-3</v>
      </c>
      <c r="I1422">
        <v>-24.8243005638965</v>
      </c>
      <c r="J1422">
        <v>4.2167984885325103</v>
      </c>
      <c r="K1422">
        <v>516.92854376110199</v>
      </c>
      <c r="L1422">
        <v>520.90354490017796</v>
      </c>
      <c r="M1422">
        <v>65.075773503578802</v>
      </c>
      <c r="N1422">
        <v>1.04751773049645</v>
      </c>
      <c r="O1422">
        <v>52.371428571428503</v>
      </c>
      <c r="P1422">
        <v>24.703087885985699</v>
      </c>
      <c r="Q1422">
        <v>0.129237006491838</v>
      </c>
    </row>
    <row r="1423" spans="1:17" hidden="1" x14ac:dyDescent="0.3">
      <c r="A1423" t="s">
        <v>3012</v>
      </c>
      <c r="B1423" t="s">
        <v>3013</v>
      </c>
      <c r="C1423" t="str">
        <f>IFERROR(VLOOKUP(Table1[[#This Row],[Ticker]],[1]!Table2[[Symbol]:[Industry]],2,FALSE),"-")</f>
        <v>-</v>
      </c>
      <c r="D1423" t="s">
        <v>2212</v>
      </c>
      <c r="E1423">
        <v>1075.9505658</v>
      </c>
      <c r="F1423">
        <v>1059</v>
      </c>
      <c r="G1423">
        <v>396.40315723735802</v>
      </c>
      <c r="H1423">
        <v>-21.6693116621441</v>
      </c>
      <c r="I1423">
        <v>56.227913407989099</v>
      </c>
      <c r="J1423">
        <v>-3.4538796734086401</v>
      </c>
      <c r="K1423">
        <v>1103.69152663922</v>
      </c>
      <c r="L1423">
        <v>747.28341839811196</v>
      </c>
      <c r="M1423">
        <v>35.093407470561999</v>
      </c>
      <c r="N1423">
        <v>0.58902361199744702</v>
      </c>
      <c r="O1423">
        <v>32.200188857412599</v>
      </c>
      <c r="P1423">
        <v>446.43962848297201</v>
      </c>
    </row>
    <row r="1424" spans="1:17" hidden="1" x14ac:dyDescent="0.3">
      <c r="A1424" t="s">
        <v>3014</v>
      </c>
      <c r="B1424" t="s">
        <v>3015</v>
      </c>
      <c r="C1424" t="str">
        <f>IFERROR(VLOOKUP(Table1[[#This Row],[Ticker]],[1]!Table2[[Symbol]:[Industry]],2,FALSE),"-")</f>
        <v>-</v>
      </c>
      <c r="D1424" t="s">
        <v>133</v>
      </c>
      <c r="E1424">
        <v>1075.9166605200001</v>
      </c>
      <c r="F1424">
        <v>216.66</v>
      </c>
      <c r="G1424">
        <v>19.555884756616599</v>
      </c>
      <c r="H1424">
        <v>4.0979376175757896</v>
      </c>
      <c r="I1424">
        <v>23.757088458290902</v>
      </c>
      <c r="J1424">
        <v>6.48890191966131</v>
      </c>
      <c r="K1424">
        <v>191.71752595602899</v>
      </c>
      <c r="L1424">
        <v>171.18450456147801</v>
      </c>
      <c r="M1424">
        <v>68.767067261000804</v>
      </c>
      <c r="N1424">
        <v>1.2978464709272099</v>
      </c>
      <c r="O1424">
        <v>2.3723806886365799</v>
      </c>
      <c r="P1424">
        <v>67.563805104408303</v>
      </c>
    </row>
    <row r="1425" spans="1:17" hidden="1" x14ac:dyDescent="0.3">
      <c r="A1425" t="s">
        <v>3016</v>
      </c>
      <c r="B1425" t="s">
        <v>3017</v>
      </c>
      <c r="C1425" t="str">
        <f>IFERROR(VLOOKUP(Table1[[#This Row],[Ticker]],[1]!Table2[[Symbol]:[Industry]],2,FALSE),"-")</f>
        <v>-</v>
      </c>
      <c r="D1425" t="s">
        <v>297</v>
      </c>
      <c r="E1425">
        <v>1072.8534349399999</v>
      </c>
      <c r="F1425">
        <v>44.27</v>
      </c>
      <c r="G1425">
        <v>-52.192591283436101</v>
      </c>
      <c r="H1425">
        <v>11.900407496164901</v>
      </c>
      <c r="I1425">
        <v>-10.3306274395425</v>
      </c>
      <c r="J1425">
        <v>15.608651313762399</v>
      </c>
      <c r="K1425">
        <v>39.438618658015798</v>
      </c>
      <c r="L1425">
        <v>45.029840371494402</v>
      </c>
      <c r="M1425">
        <v>77.995777780372194</v>
      </c>
      <c r="N1425">
        <v>4.8240502862113503</v>
      </c>
      <c r="O1425">
        <v>49.762819064829401</v>
      </c>
      <c r="P1425">
        <v>34.151515151515099</v>
      </c>
      <c r="Q1425">
        <v>5.8850131860922E-2</v>
      </c>
    </row>
    <row r="1426" spans="1:17" hidden="1" x14ac:dyDescent="0.3">
      <c r="A1426" t="s">
        <v>3018</v>
      </c>
      <c r="B1426" t="s">
        <v>3019</v>
      </c>
      <c r="C1426" t="str">
        <f>IFERROR(VLOOKUP(Table1[[#This Row],[Ticker]],[1]!Table2[[Symbol]:[Industry]],2,FALSE),"-")</f>
        <v>-</v>
      </c>
      <c r="D1426" t="s">
        <v>297</v>
      </c>
      <c r="E1426">
        <v>1070.6698464000001</v>
      </c>
      <c r="F1426">
        <v>179.52</v>
      </c>
      <c r="G1426">
        <v>40.958006772531697</v>
      </c>
      <c r="H1426">
        <v>9.7842127672950703</v>
      </c>
      <c r="I1426">
        <v>14.9571189722353</v>
      </c>
      <c r="J1426">
        <v>3.8338406843538899</v>
      </c>
      <c r="K1426">
        <v>155.676443446376</v>
      </c>
      <c r="L1426">
        <v>137.529517327794</v>
      </c>
      <c r="M1426">
        <v>63.1027207630558</v>
      </c>
      <c r="N1426">
        <v>1.60899381823506</v>
      </c>
      <c r="O1426">
        <v>4.4451871657753896</v>
      </c>
      <c r="P1426">
        <v>79.161676646706596</v>
      </c>
      <c r="Q1426">
        <v>0.111774047163002</v>
      </c>
    </row>
    <row r="1427" spans="1:17" hidden="1" x14ac:dyDescent="0.3">
      <c r="A1427" t="s">
        <v>3020</v>
      </c>
      <c r="B1427" t="s">
        <v>3021</v>
      </c>
      <c r="C1427" t="str">
        <f>IFERROR(VLOOKUP(Table1[[#This Row],[Ticker]],[1]!Table2[[Symbol]:[Industry]],2,FALSE),"-")</f>
        <v>-</v>
      </c>
      <c r="D1427" t="s">
        <v>697</v>
      </c>
      <c r="E1427">
        <v>1069.2319500000001</v>
      </c>
      <c r="F1427">
        <v>112.61</v>
      </c>
      <c r="G1427">
        <v>139.297349381928</v>
      </c>
      <c r="H1427">
        <v>-9.2562587217001102</v>
      </c>
      <c r="I1427">
        <v>42.181922918770198</v>
      </c>
      <c r="J1427">
        <v>-7.0321710491963696</v>
      </c>
      <c r="K1427">
        <v>112.08086907828501</v>
      </c>
      <c r="L1427">
        <v>83.687559996321795</v>
      </c>
      <c r="M1427">
        <v>38.162544665475203</v>
      </c>
      <c r="N1427">
        <v>0.28635444372820501</v>
      </c>
      <c r="O1427">
        <v>21.2148121836426</v>
      </c>
      <c r="P1427">
        <v>174.658536585365</v>
      </c>
      <c r="Q1427">
        <v>9.2445991294101998E-2</v>
      </c>
    </row>
    <row r="1428" spans="1:17" hidden="1" x14ac:dyDescent="0.3">
      <c r="A1428" t="s">
        <v>3022</v>
      </c>
      <c r="B1428" t="s">
        <v>3023</v>
      </c>
      <c r="C1428" t="str">
        <f>IFERROR(VLOOKUP(Table1[[#This Row],[Ticker]],[1]!Table2[[Symbol]:[Industry]],2,FALSE),"-")</f>
        <v>-</v>
      </c>
      <c r="D1428" t="s">
        <v>119</v>
      </c>
      <c r="E1428">
        <v>1067.3171274839999</v>
      </c>
      <c r="F1428">
        <v>146.22</v>
      </c>
      <c r="G1428">
        <v>-45.589391279247899</v>
      </c>
      <c r="H1428">
        <v>-4.8853916063836902</v>
      </c>
      <c r="I1428">
        <v>-11.5104269521768</v>
      </c>
      <c r="J1428">
        <v>-5.9249736633662096</v>
      </c>
      <c r="K1428">
        <v>150.25714443169201</v>
      </c>
      <c r="L1428">
        <v>153.538728496593</v>
      </c>
      <c r="M1428">
        <v>39.6436935569563</v>
      </c>
      <c r="N1428">
        <v>1.71985777540156</v>
      </c>
      <c r="O1428">
        <v>51.962795787170002</v>
      </c>
      <c r="P1428">
        <v>15.771971496437001</v>
      </c>
      <c r="Q1428">
        <v>5.1783435989333E-2</v>
      </c>
    </row>
    <row r="1429" spans="1:17" hidden="1" x14ac:dyDescent="0.3">
      <c r="A1429" t="s">
        <v>3024</v>
      </c>
      <c r="B1429" t="s">
        <v>3025</v>
      </c>
      <c r="C1429" t="str">
        <f>IFERROR(VLOOKUP(Table1[[#This Row],[Ticker]],[1]!Table2[[Symbol]:[Industry]],2,FALSE),"-")</f>
        <v>-</v>
      </c>
      <c r="D1429" t="s">
        <v>605</v>
      </c>
      <c r="E1429">
        <v>1067.1796306799999</v>
      </c>
      <c r="F1429">
        <v>65.14</v>
      </c>
      <c r="G1429">
        <v>9.2570149008663698</v>
      </c>
      <c r="H1429">
        <v>1.83944893794177</v>
      </c>
      <c r="I1429">
        <v>-1.5540308684513</v>
      </c>
      <c r="J1429">
        <v>-3.5572178440584201</v>
      </c>
      <c r="K1429">
        <v>62.949585401575398</v>
      </c>
      <c r="L1429">
        <v>59.5083849214693</v>
      </c>
      <c r="M1429">
        <v>47.373978217546799</v>
      </c>
      <c r="N1429">
        <v>1.8939463790461699</v>
      </c>
      <c r="O1429">
        <v>12.757138470985501</v>
      </c>
      <c r="P1429">
        <v>46.382022471910098</v>
      </c>
      <c r="Q1429">
        <v>-1.4485730569883001E-2</v>
      </c>
    </row>
    <row r="1430" spans="1:17" hidden="1" x14ac:dyDescent="0.3">
      <c r="A1430" t="s">
        <v>3026</v>
      </c>
      <c r="B1430" t="s">
        <v>3027</v>
      </c>
      <c r="C1430" t="str">
        <f>IFERROR(VLOOKUP(Table1[[#This Row],[Ticker]],[1]!Table2[[Symbol]:[Industry]],2,FALSE),"-")</f>
        <v>-</v>
      </c>
      <c r="D1430" t="s">
        <v>116</v>
      </c>
      <c r="E1430">
        <v>1060.9546800000001</v>
      </c>
      <c r="F1430">
        <v>356.25</v>
      </c>
      <c r="G1430">
        <v>97.086739549887199</v>
      </c>
      <c r="H1430">
        <v>-14.736009637665999</v>
      </c>
      <c r="I1430">
        <v>21.136222073997999</v>
      </c>
      <c r="J1430">
        <v>-3.94513180637365</v>
      </c>
      <c r="K1430">
        <v>361.33120530532199</v>
      </c>
      <c r="L1430">
        <v>293.47228513121303</v>
      </c>
      <c r="M1430">
        <v>39.243132505318698</v>
      </c>
      <c r="N1430">
        <v>0.51955537512197703</v>
      </c>
      <c r="O1430">
        <v>18.849122807017501</v>
      </c>
      <c r="P1430">
        <v>161.75606171932401</v>
      </c>
      <c r="Q1430">
        <v>8.9483970032462001E-2</v>
      </c>
    </row>
    <row r="1431" spans="1:17" hidden="1" x14ac:dyDescent="0.3">
      <c r="A1431" t="s">
        <v>3028</v>
      </c>
      <c r="B1431" t="s">
        <v>3029</v>
      </c>
      <c r="C1431" t="str">
        <f>IFERROR(VLOOKUP(Table1[[#This Row],[Ticker]],[1]!Table2[[Symbol]:[Industry]],2,FALSE),"-")</f>
        <v>-</v>
      </c>
      <c r="D1431" t="s">
        <v>1419</v>
      </c>
      <c r="E1431">
        <v>1058.3733349899901</v>
      </c>
      <c r="F1431">
        <v>43.85</v>
      </c>
      <c r="G1431">
        <v>28.749496978274301</v>
      </c>
      <c r="H1431">
        <v>6.3657933935598301</v>
      </c>
      <c r="I1431">
        <v>14.066046938253599</v>
      </c>
      <c r="J1431">
        <v>12.069034318780201</v>
      </c>
      <c r="K1431">
        <v>35.000155486406499</v>
      </c>
      <c r="L1431">
        <v>33.563676975006501</v>
      </c>
      <c r="M1431">
        <v>73.344837799222901</v>
      </c>
      <c r="N1431">
        <v>2.4912985081849901</v>
      </c>
      <c r="O1431">
        <v>3.6488027366020601</v>
      </c>
      <c r="P1431">
        <v>68.007662835248993</v>
      </c>
      <c r="Q1431">
        <v>4.1239758323741001E-2</v>
      </c>
    </row>
    <row r="1432" spans="1:17" hidden="1" x14ac:dyDescent="0.3">
      <c r="A1432" t="s">
        <v>3030</v>
      </c>
      <c r="B1432" t="s">
        <v>3031</v>
      </c>
      <c r="C1432" t="str">
        <f>IFERROR(VLOOKUP(Table1[[#This Row],[Ticker]],[1]!Table2[[Symbol]:[Industry]],2,FALSE),"-")</f>
        <v>-</v>
      </c>
      <c r="D1432" t="s">
        <v>21</v>
      </c>
      <c r="E1432">
        <v>1057.9759557499999</v>
      </c>
      <c r="F1432">
        <v>647.5</v>
      </c>
      <c r="G1432">
        <v>195.71420200166401</v>
      </c>
      <c r="H1432">
        <v>17.7586083326478</v>
      </c>
      <c r="I1432">
        <v>32.3741544840587</v>
      </c>
      <c r="J1432">
        <v>1.41679848853251</v>
      </c>
      <c r="K1432">
        <v>556.72622854766405</v>
      </c>
      <c r="L1432">
        <v>477.893524767965</v>
      </c>
      <c r="M1432">
        <v>69.710300651646307</v>
      </c>
      <c r="N1432">
        <v>1.12096646565139</v>
      </c>
      <c r="O1432">
        <v>7.95366795366796</v>
      </c>
      <c r="P1432">
        <v>251.90217391304299</v>
      </c>
      <c r="Q1432">
        <v>0.11750003384230399</v>
      </c>
    </row>
    <row r="1433" spans="1:17" hidden="1" x14ac:dyDescent="0.3">
      <c r="A1433" t="s">
        <v>3032</v>
      </c>
      <c r="B1433" t="s">
        <v>3033</v>
      </c>
      <c r="C1433" t="str">
        <f>IFERROR(VLOOKUP(Table1[[#This Row],[Ticker]],[1]!Table2[[Symbol]:[Industry]],2,FALSE),"-")</f>
        <v>-</v>
      </c>
      <c r="D1433" t="s">
        <v>605</v>
      </c>
      <c r="E1433">
        <v>1050.5833739259999</v>
      </c>
      <c r="F1433">
        <v>109.91</v>
      </c>
      <c r="G1433">
        <v>26.032417927609899</v>
      </c>
      <c r="H1433">
        <v>13.4432456414672</v>
      </c>
      <c r="I1433">
        <v>10.3227809269811</v>
      </c>
      <c r="J1433">
        <v>2.8385994363998099</v>
      </c>
      <c r="K1433">
        <v>94.809923822604105</v>
      </c>
      <c r="L1433">
        <v>84.302349542885096</v>
      </c>
      <c r="M1433">
        <v>62.253685974110198</v>
      </c>
      <c r="N1433">
        <v>3.5556367266256999</v>
      </c>
      <c r="O1433">
        <v>11.9097443362751</v>
      </c>
      <c r="P1433">
        <v>61.276595744680797</v>
      </c>
    </row>
    <row r="1434" spans="1:17" hidden="1" x14ac:dyDescent="0.3">
      <c r="A1434" t="s">
        <v>3034</v>
      </c>
      <c r="B1434" t="s">
        <v>3035</v>
      </c>
      <c r="C1434" t="str">
        <f>IFERROR(VLOOKUP(Table1[[#This Row],[Ticker]],[1]!Table2[[Symbol]:[Industry]],2,FALSE),"-")</f>
        <v>-</v>
      </c>
      <c r="D1434" t="s">
        <v>54</v>
      </c>
      <c r="E1434">
        <v>1049.9811279999999</v>
      </c>
      <c r="F1434">
        <v>380.45</v>
      </c>
      <c r="G1434">
        <v>-18.7883979320926</v>
      </c>
      <c r="H1434">
        <v>-4.1748557404831796</v>
      </c>
      <c r="I1434">
        <v>0.74182138349250304</v>
      </c>
      <c r="J1434">
        <v>-2.89520857142175E-2</v>
      </c>
      <c r="K1434">
        <v>350.40381728500699</v>
      </c>
      <c r="L1434">
        <v>343.28148192921202</v>
      </c>
      <c r="M1434">
        <v>59.208611801675602</v>
      </c>
      <c r="N1434">
        <v>0.637839060405478</v>
      </c>
      <c r="O1434">
        <v>34.945459324484098</v>
      </c>
      <c r="P1434">
        <v>44.492973794151098</v>
      </c>
      <c r="Q1434">
        <v>-1.0720342744962001E-2</v>
      </c>
    </row>
    <row r="1435" spans="1:17" hidden="1" x14ac:dyDescent="0.3">
      <c r="A1435" t="s">
        <v>3036</v>
      </c>
      <c r="B1435" t="s">
        <v>3037</v>
      </c>
      <c r="C1435" t="str">
        <f>IFERROR(VLOOKUP(Table1[[#This Row],[Ticker]],[1]!Table2[[Symbol]:[Industry]],2,FALSE),"-")</f>
        <v>-</v>
      </c>
      <c r="D1435" t="s">
        <v>3038</v>
      </c>
      <c r="E1435">
        <v>1046.36560925</v>
      </c>
      <c r="F1435">
        <v>219.5</v>
      </c>
      <c r="G1435">
        <v>16.272295007371799</v>
      </c>
      <c r="H1435">
        <v>-13.384614817500699</v>
      </c>
      <c r="I1435">
        <v>-35.942039318864303</v>
      </c>
      <c r="J1435">
        <v>-3.8888783673626799</v>
      </c>
      <c r="K1435">
        <v>238.74343245453699</v>
      </c>
      <c r="L1435">
        <v>231.62051291086701</v>
      </c>
      <c r="M1435">
        <v>37.272347134602803</v>
      </c>
      <c r="N1435">
        <v>1.0102844595055001</v>
      </c>
      <c r="O1435">
        <v>63.462414578587698</v>
      </c>
      <c r="P1435">
        <v>55.288291475061897</v>
      </c>
      <c r="Q1435">
        <v>-1.3490297214903E-2</v>
      </c>
    </row>
    <row r="1436" spans="1:17" hidden="1" x14ac:dyDescent="0.3">
      <c r="A1436" t="s">
        <v>3039</v>
      </c>
      <c r="B1436" t="s">
        <v>3040</v>
      </c>
      <c r="C1436" t="str">
        <f>IFERROR(VLOOKUP(Table1[[#This Row],[Ticker]],[1]!Table2[[Symbol]:[Industry]],2,FALSE),"-")</f>
        <v>-</v>
      </c>
      <c r="D1436" t="s">
        <v>989</v>
      </c>
      <c r="E1436">
        <v>1045.8807786</v>
      </c>
      <c r="F1436">
        <v>742.2</v>
      </c>
      <c r="G1436">
        <v>31.757394099764898</v>
      </c>
      <c r="H1436">
        <v>-4.4004456791239104</v>
      </c>
      <c r="I1436">
        <v>3.46170957582309</v>
      </c>
      <c r="J1436">
        <v>-5.0103624771340902</v>
      </c>
      <c r="K1436">
        <v>745.51870432444696</v>
      </c>
      <c r="L1436">
        <v>662.04496249027397</v>
      </c>
      <c r="M1436">
        <v>38.412347727270998</v>
      </c>
      <c r="N1436">
        <v>0.55874978888645899</v>
      </c>
      <c r="O1436">
        <v>16.632983023443799</v>
      </c>
      <c r="P1436">
        <v>61.242667825331303</v>
      </c>
      <c r="Q1436">
        <v>0.102494893699399</v>
      </c>
    </row>
    <row r="1437" spans="1:17" hidden="1" x14ac:dyDescent="0.3">
      <c r="A1437" t="s">
        <v>3041</v>
      </c>
      <c r="B1437" t="s">
        <v>3042</v>
      </c>
      <c r="C1437" t="str">
        <f>IFERROR(VLOOKUP(Table1[[#This Row],[Ticker]],[1]!Table2[[Symbol]:[Industry]],2,FALSE),"-")</f>
        <v>-</v>
      </c>
      <c r="D1437" t="s">
        <v>697</v>
      </c>
      <c r="E1437">
        <v>1042.2551858239999</v>
      </c>
      <c r="F1437">
        <v>49.12</v>
      </c>
      <c r="G1437">
        <v>-12.227194704178601</v>
      </c>
      <c r="H1437">
        <v>-15.1020184958925</v>
      </c>
      <c r="I1437">
        <v>-16.5811947163469</v>
      </c>
      <c r="J1437">
        <v>-3.36835776146749</v>
      </c>
      <c r="K1437">
        <v>52.764191687622898</v>
      </c>
      <c r="L1437">
        <v>49.588323634375698</v>
      </c>
      <c r="M1437">
        <v>30.1430083732238</v>
      </c>
      <c r="N1437">
        <v>0.32420051441096898</v>
      </c>
      <c r="O1437">
        <v>26.628664495113998</v>
      </c>
      <c r="P1437">
        <v>22.189054726368099</v>
      </c>
      <c r="Q1437">
        <v>4.0126970213712997E-2</v>
      </c>
    </row>
    <row r="1438" spans="1:17" hidden="1" x14ac:dyDescent="0.3">
      <c r="A1438" t="s">
        <v>3043</v>
      </c>
      <c r="B1438" t="s">
        <v>3044</v>
      </c>
      <c r="C1438" t="str">
        <f>IFERROR(VLOOKUP(Table1[[#This Row],[Ticker]],[1]!Table2[[Symbol]:[Industry]],2,FALSE),"-")</f>
        <v>-</v>
      </c>
      <c r="D1438" t="s">
        <v>530</v>
      </c>
      <c r="E1438">
        <v>1039.8587199999999</v>
      </c>
      <c r="F1438">
        <v>6205</v>
      </c>
      <c r="G1438">
        <v>92.692361513782998</v>
      </c>
      <c r="H1438">
        <v>-4.6054345915928199</v>
      </c>
      <c r="I1438">
        <v>7.1277851027596899</v>
      </c>
      <c r="J1438">
        <v>-2.68497616001518</v>
      </c>
      <c r="K1438">
        <v>6032.9768149066804</v>
      </c>
      <c r="L1438">
        <v>5044.1160540003202</v>
      </c>
      <c r="M1438">
        <v>45.592590681327898</v>
      </c>
      <c r="N1438">
        <v>0.68464306869826197</v>
      </c>
      <c r="O1438">
        <v>12.4045124899274</v>
      </c>
      <c r="P1438">
        <v>138.562091503267</v>
      </c>
      <c r="Q1438">
        <v>0.171632543196201</v>
      </c>
    </row>
    <row r="1439" spans="1:17" hidden="1" x14ac:dyDescent="0.3">
      <c r="A1439" t="s">
        <v>3045</v>
      </c>
      <c r="B1439" t="s">
        <v>3046</v>
      </c>
      <c r="C1439" t="str">
        <f>IFERROR(VLOOKUP(Table1[[#This Row],[Ticker]],[1]!Table2[[Symbol]:[Industry]],2,FALSE),"-")</f>
        <v>-</v>
      </c>
      <c r="D1439" t="s">
        <v>297</v>
      </c>
      <c r="E1439">
        <v>1026.455733</v>
      </c>
      <c r="F1439">
        <v>95.85</v>
      </c>
      <c r="G1439">
        <v>-24.367621140954501</v>
      </c>
      <c r="H1439">
        <v>5.70020329918776</v>
      </c>
      <c r="I1439">
        <v>-14.705641970573801</v>
      </c>
      <c r="J1439">
        <v>-3.2879062161721899</v>
      </c>
      <c r="K1439">
        <v>93.451282934265905</v>
      </c>
      <c r="L1439">
        <v>96.6233003252392</v>
      </c>
      <c r="M1439">
        <v>47.703707554161603</v>
      </c>
      <c r="N1439">
        <v>1.6911409441656999</v>
      </c>
      <c r="O1439">
        <v>38.497652582159603</v>
      </c>
      <c r="P1439">
        <v>29.195309340881501</v>
      </c>
      <c r="Q1439">
        <v>8.5687558144091999E-2</v>
      </c>
    </row>
    <row r="1440" spans="1:17" hidden="1" x14ac:dyDescent="0.3">
      <c r="A1440" t="s">
        <v>3047</v>
      </c>
      <c r="B1440" t="s">
        <v>3048</v>
      </c>
      <c r="C1440" t="str">
        <f>IFERROR(VLOOKUP(Table1[[#This Row],[Ticker]],[1]!Table2[[Symbol]:[Industry]],2,FALSE),"-")</f>
        <v>-</v>
      </c>
      <c r="D1440" t="s">
        <v>2619</v>
      </c>
      <c r="E1440">
        <v>1024.10535</v>
      </c>
      <c r="F1440">
        <v>25.93</v>
      </c>
      <c r="G1440">
        <v>108.913818911711</v>
      </c>
      <c r="H1440">
        <v>-27.264936881742798</v>
      </c>
      <c r="I1440">
        <v>78.887947505002103</v>
      </c>
      <c r="J1440">
        <v>-8.0377469660129393</v>
      </c>
      <c r="K1440">
        <v>26.302543751346899</v>
      </c>
      <c r="L1440">
        <v>20.066908202791002</v>
      </c>
      <c r="M1440">
        <v>47.78481472592</v>
      </c>
      <c r="N1440">
        <v>0.97317616225310999</v>
      </c>
      <c r="O1440">
        <v>32.407764494150904</v>
      </c>
      <c r="P1440">
        <v>223.31670822942601</v>
      </c>
      <c r="Q1440">
        <v>0.26118257513493898</v>
      </c>
    </row>
    <row r="1441" spans="1:17" hidden="1" x14ac:dyDescent="0.3">
      <c r="A1441" t="s">
        <v>3049</v>
      </c>
      <c r="B1441" t="s">
        <v>3050</v>
      </c>
      <c r="C1441" t="str">
        <f>IFERROR(VLOOKUP(Table1[[#This Row],[Ticker]],[1]!Table2[[Symbol]:[Industry]],2,FALSE),"-")</f>
        <v>-</v>
      </c>
      <c r="D1441" t="s">
        <v>54</v>
      </c>
      <c r="E1441">
        <v>1020.7255065000001</v>
      </c>
      <c r="F1441">
        <v>172.75</v>
      </c>
      <c r="G1441">
        <v>52.067764285412203</v>
      </c>
      <c r="H1441">
        <v>30.357200150613998</v>
      </c>
      <c r="I1441">
        <v>43.973902195926499</v>
      </c>
      <c r="J1441">
        <v>7.8650210542202998</v>
      </c>
      <c r="K1441">
        <v>138.554103289464</v>
      </c>
      <c r="L1441">
        <v>114.60854988297601</v>
      </c>
      <c r="M1441">
        <v>67.674385020145905</v>
      </c>
      <c r="N1441">
        <v>2.9131713217405202</v>
      </c>
      <c r="O1441">
        <v>7.6700434153400696</v>
      </c>
      <c r="P1441">
        <v>111.056811240073</v>
      </c>
      <c r="Q1441">
        <v>7.4526586419691995E-2</v>
      </c>
    </row>
    <row r="1442" spans="1:17" hidden="1" x14ac:dyDescent="0.3">
      <c r="A1442" t="s">
        <v>3051</v>
      </c>
      <c r="B1442" t="s">
        <v>3052</v>
      </c>
      <c r="C1442" t="str">
        <f>IFERROR(VLOOKUP(Table1[[#This Row],[Ticker]],[1]!Table2[[Symbol]:[Industry]],2,FALSE),"-")</f>
        <v>-</v>
      </c>
      <c r="D1442" t="s">
        <v>605</v>
      </c>
      <c r="E1442">
        <v>1016.855445705</v>
      </c>
      <c r="F1442">
        <v>2314.9499999999998</v>
      </c>
      <c r="G1442">
        <v>14.9263668115975</v>
      </c>
      <c r="H1442">
        <v>-1.70839348548062E-2</v>
      </c>
      <c r="I1442">
        <v>-0.50472697227600705</v>
      </c>
      <c r="J1442">
        <v>3.2430980526868498</v>
      </c>
      <c r="K1442">
        <v>2283.2738991551601</v>
      </c>
      <c r="L1442">
        <v>2013.1541373472601</v>
      </c>
      <c r="M1442">
        <v>37.969863462096299</v>
      </c>
      <c r="N1442">
        <v>0.42869010204716901</v>
      </c>
      <c r="O1442">
        <v>25.674420613836102</v>
      </c>
      <c r="P1442">
        <v>52.801980198019699</v>
      </c>
      <c r="Q1442">
        <v>6.5742533074793996E-2</v>
      </c>
    </row>
    <row r="1443" spans="1:17" hidden="1" x14ac:dyDescent="0.3">
      <c r="A1443" t="s">
        <v>3053</v>
      </c>
      <c r="B1443" t="s">
        <v>3054</v>
      </c>
      <c r="C1443" t="str">
        <f>IFERROR(VLOOKUP(Table1[[#This Row],[Ticker]],[1]!Table2[[Symbol]:[Industry]],2,FALSE),"-")</f>
        <v>-</v>
      </c>
      <c r="D1443" t="s">
        <v>3055</v>
      </c>
      <c r="E1443">
        <v>1013.1841935</v>
      </c>
      <c r="F1443">
        <v>1180.5</v>
      </c>
      <c r="G1443">
        <v>110.87766575462599</v>
      </c>
      <c r="H1443">
        <v>-3.48823372388433</v>
      </c>
      <c r="I1443">
        <v>34.979298027018999</v>
      </c>
      <c r="J1443">
        <v>-7.7952455829045704</v>
      </c>
      <c r="K1443">
        <v>1077.4931940574299</v>
      </c>
      <c r="L1443">
        <v>875.45810567696503</v>
      </c>
      <c r="M1443">
        <v>57.434603948235001</v>
      </c>
      <c r="N1443">
        <v>0.61860171548404397</v>
      </c>
      <c r="O1443">
        <v>8.8521812791190193</v>
      </c>
      <c r="P1443">
        <v>147.74396642182501</v>
      </c>
      <c r="Q1443">
        <v>6.8490931751733E-2</v>
      </c>
    </row>
    <row r="1444" spans="1:17" hidden="1" x14ac:dyDescent="0.3">
      <c r="A1444" t="s">
        <v>3056</v>
      </c>
      <c r="B1444" t="s">
        <v>3057</v>
      </c>
      <c r="C1444" t="str">
        <f>IFERROR(VLOOKUP(Table1[[#This Row],[Ticker]],[1]!Table2[[Symbol]:[Industry]],2,FALSE),"-")</f>
        <v>-</v>
      </c>
      <c r="D1444" t="s">
        <v>964</v>
      </c>
      <c r="E1444">
        <v>1011.80936075</v>
      </c>
      <c r="F1444">
        <v>716.9</v>
      </c>
      <c r="G1444">
        <v>13.6283258929216</v>
      </c>
      <c r="H1444">
        <v>-11.3922605765838</v>
      </c>
      <c r="I1444">
        <v>-23.1310949558465</v>
      </c>
      <c r="J1444">
        <v>-2.0943610106509301</v>
      </c>
      <c r="K1444">
        <v>741.28732108340205</v>
      </c>
      <c r="L1444">
        <v>719.58179494332001</v>
      </c>
      <c r="M1444">
        <v>47.8577413115555</v>
      </c>
      <c r="N1444">
        <v>0.42105584611465802</v>
      </c>
      <c r="O1444">
        <v>27.632863718789199</v>
      </c>
      <c r="P1444">
        <v>42.6666666666666</v>
      </c>
      <c r="Q1444">
        <v>9.9346948472504998E-2</v>
      </c>
    </row>
    <row r="1445" spans="1:17" hidden="1" x14ac:dyDescent="0.3">
      <c r="A1445" t="s">
        <v>3058</v>
      </c>
      <c r="B1445" t="s">
        <v>3059</v>
      </c>
      <c r="C1445" t="str">
        <f>IFERROR(VLOOKUP(Table1[[#This Row],[Ticker]],[1]!Table2[[Symbol]:[Industry]],2,FALSE),"-")</f>
        <v>-</v>
      </c>
      <c r="D1445" t="s">
        <v>297</v>
      </c>
      <c r="E1445">
        <v>1008.31332907999</v>
      </c>
      <c r="F1445">
        <v>82.76</v>
      </c>
      <c r="G1445">
        <v>0.25845970206341201</v>
      </c>
      <c r="H1445">
        <v>-6.65465768116748</v>
      </c>
      <c r="I1445">
        <v>-30.290193095331698</v>
      </c>
      <c r="J1445">
        <v>1.0264045455536801</v>
      </c>
      <c r="K1445">
        <v>85.818307116725194</v>
      </c>
      <c r="L1445">
        <v>86.143130829758107</v>
      </c>
      <c r="M1445">
        <v>43.228126171400497</v>
      </c>
      <c r="N1445">
        <v>1.1486734970684001</v>
      </c>
      <c r="O1445">
        <v>41.3726437892701</v>
      </c>
      <c r="P1445">
        <v>50.472727272727198</v>
      </c>
      <c r="Q1445">
        <v>0.152905669376004</v>
      </c>
    </row>
    <row r="1446" spans="1:17" hidden="1" x14ac:dyDescent="0.3">
      <c r="A1446" t="s">
        <v>3060</v>
      </c>
      <c r="B1446" t="s">
        <v>3061</v>
      </c>
      <c r="C1446" t="str">
        <f>IFERROR(VLOOKUP(Table1[[#This Row],[Ticker]],[1]!Table2[[Symbol]:[Industry]],2,FALSE),"-")</f>
        <v>-</v>
      </c>
      <c r="D1446" t="s">
        <v>304</v>
      </c>
      <c r="E1446">
        <v>1008.26034125</v>
      </c>
      <c r="F1446">
        <v>413.75</v>
      </c>
      <c r="G1446">
        <v>-36.865641040845297</v>
      </c>
      <c r="H1446">
        <v>-7.3017693653183704</v>
      </c>
      <c r="I1446">
        <v>-13.5427049153858</v>
      </c>
      <c r="J1446">
        <v>-3.1824729140175698</v>
      </c>
      <c r="K1446">
        <v>435.29067638608598</v>
      </c>
      <c r="L1446">
        <v>433.95444935203801</v>
      </c>
      <c r="M1446">
        <v>31.411595153526701</v>
      </c>
      <c r="N1446">
        <v>0.44227965248108397</v>
      </c>
      <c r="O1446">
        <v>23.649546827794499</v>
      </c>
      <c r="P1446">
        <v>14.4061938338172</v>
      </c>
      <c r="Q1446">
        <v>-1.2942651981630001E-2</v>
      </c>
    </row>
    <row r="1447" spans="1:17" hidden="1" x14ac:dyDescent="0.3">
      <c r="A1447" t="s">
        <v>3062</v>
      </c>
      <c r="B1447" t="s">
        <v>3063</v>
      </c>
      <c r="C1447" t="str">
        <f>IFERROR(VLOOKUP(Table1[[#This Row],[Ticker]],[1]!Table2[[Symbol]:[Industry]],2,FALSE),"-")</f>
        <v>-</v>
      </c>
      <c r="D1447" t="s">
        <v>309</v>
      </c>
      <c r="E1447">
        <v>1002.82</v>
      </c>
      <c r="F1447">
        <v>7714</v>
      </c>
      <c r="G1447">
        <v>29.911995449834901</v>
      </c>
      <c r="H1447">
        <v>-12.8397534263802</v>
      </c>
      <c r="I1447">
        <v>-29.627203576570199</v>
      </c>
      <c r="J1447">
        <v>-4.2899430018980498</v>
      </c>
      <c r="K1447">
        <v>8381.0044900770608</v>
      </c>
      <c r="L1447">
        <v>8066.9244554656198</v>
      </c>
      <c r="M1447">
        <v>30.961076138263</v>
      </c>
      <c r="N1447">
        <v>1.0277808020322901</v>
      </c>
      <c r="O1447">
        <v>30.295566502463</v>
      </c>
      <c r="P1447">
        <v>73.777877900427995</v>
      </c>
      <c r="Q1447">
        <v>0.18213841745982001</v>
      </c>
    </row>
    <row r="1448" spans="1:17" hidden="1" x14ac:dyDescent="0.3">
      <c r="A1448" t="s">
        <v>3064</v>
      </c>
      <c r="B1448" t="s">
        <v>3065</v>
      </c>
      <c r="C1448" t="str">
        <f>IFERROR(VLOOKUP(Table1[[#This Row],[Ticker]],[1]!Table2[[Symbol]:[Industry]],2,FALSE),"-")</f>
        <v>-</v>
      </c>
      <c r="D1448" t="s">
        <v>3066</v>
      </c>
      <c r="E1448">
        <v>1002.685336158</v>
      </c>
      <c r="F1448">
        <v>28.74</v>
      </c>
      <c r="G1448">
        <v>-53.762898136091003</v>
      </c>
      <c r="H1448">
        <v>-7.5009054971875901</v>
      </c>
      <c r="I1448">
        <v>-44.6392545118103</v>
      </c>
      <c r="J1448">
        <v>-1.19160259547832</v>
      </c>
      <c r="K1448">
        <v>30.358471308023599</v>
      </c>
      <c r="L1448">
        <v>33.516843413414797</v>
      </c>
      <c r="M1448">
        <v>36.950109018546897</v>
      </c>
      <c r="N1448">
        <v>0.45748275262292998</v>
      </c>
      <c r="O1448">
        <v>80.932498260264396</v>
      </c>
      <c r="P1448">
        <v>10.538461538461499</v>
      </c>
      <c r="Q1448">
        <v>0.14447224210262</v>
      </c>
    </row>
    <row r="1449" spans="1:17" hidden="1" x14ac:dyDescent="0.3">
      <c r="A1449" t="s">
        <v>3067</v>
      </c>
      <c r="B1449" t="s">
        <v>3068</v>
      </c>
      <c r="C1449" t="str">
        <f>IFERROR(VLOOKUP(Table1[[#This Row],[Ticker]],[1]!Table2[[Symbol]:[Industry]],2,FALSE),"-")</f>
        <v>-</v>
      </c>
      <c r="D1449" t="s">
        <v>297</v>
      </c>
      <c r="E1449">
        <v>1002.668622615</v>
      </c>
      <c r="F1449">
        <v>79.709999999999994</v>
      </c>
      <c r="G1449">
        <v>-16.691979285652</v>
      </c>
      <c r="H1449">
        <v>7.7167119997529204E-2</v>
      </c>
      <c r="I1449">
        <v>-12.478297255827499</v>
      </c>
      <c r="J1449">
        <v>0.56231243676071896</v>
      </c>
      <c r="K1449">
        <v>78.005982039299795</v>
      </c>
      <c r="L1449">
        <v>78.168844924748896</v>
      </c>
      <c r="M1449">
        <v>53.186994817525097</v>
      </c>
      <c r="N1449">
        <v>2.0354891806491899</v>
      </c>
      <c r="O1449">
        <v>26.646593902898001</v>
      </c>
      <c r="P1449">
        <v>21.139817629179301</v>
      </c>
      <c r="Q1449">
        <v>-6.2308161288624E-2</v>
      </c>
    </row>
    <row r="1450" spans="1:17" hidden="1" x14ac:dyDescent="0.3">
      <c r="A1450" t="s">
        <v>3069</v>
      </c>
      <c r="B1450" t="s">
        <v>3070</v>
      </c>
      <c r="C1450" t="str">
        <f>IFERROR(VLOOKUP(Table1[[#This Row],[Ticker]],[1]!Table2[[Symbol]:[Industry]],2,FALSE),"-")</f>
        <v>-</v>
      </c>
      <c r="D1450" t="s">
        <v>21</v>
      </c>
      <c r="E1450">
        <v>1001.64365235</v>
      </c>
      <c r="F1450">
        <v>393.85</v>
      </c>
      <c r="G1450">
        <v>197.65502052055899</v>
      </c>
      <c r="H1450">
        <v>21.884908818768299</v>
      </c>
      <c r="I1450">
        <v>60.8739033829265</v>
      </c>
      <c r="J1450">
        <v>0.66029730649941698</v>
      </c>
      <c r="K1450">
        <v>358.09232777142603</v>
      </c>
      <c r="L1450">
        <v>274.01436209296799</v>
      </c>
      <c r="M1450">
        <v>42.2795316204637</v>
      </c>
      <c r="N1450">
        <v>1.08953567027315</v>
      </c>
      <c r="O1450">
        <v>16.795734416656</v>
      </c>
      <c r="P1450">
        <v>230.96638655462101</v>
      </c>
      <c r="Q1450">
        <v>0.10880841365954</v>
      </c>
    </row>
    <row r="1451" spans="1:17" hidden="1" x14ac:dyDescent="0.3">
      <c r="A1451" t="s">
        <v>3071</v>
      </c>
      <c r="B1451" t="s">
        <v>3072</v>
      </c>
      <c r="C1451" t="str">
        <f>IFERROR(VLOOKUP(Table1[[#This Row],[Ticker]],[1]!Table2[[Symbol]:[Industry]],2,FALSE),"-")</f>
        <v>-</v>
      </c>
      <c r="D1451" t="s">
        <v>297</v>
      </c>
      <c r="E1451">
        <v>1000.279943775</v>
      </c>
      <c r="F1451">
        <v>582.75</v>
      </c>
      <c r="G1451">
        <v>-51.100689527733003</v>
      </c>
      <c r="H1451">
        <v>-5.4457351376039398</v>
      </c>
      <c r="I1451">
        <v>-9.31563089050454</v>
      </c>
      <c r="J1451">
        <v>-3.7949009066120798</v>
      </c>
      <c r="K1451">
        <v>579.73623038252504</v>
      </c>
      <c r="L1451">
        <v>564.51501861041299</v>
      </c>
      <c r="M1451">
        <v>43.560374119163598</v>
      </c>
      <c r="N1451">
        <v>1.0272038498563301</v>
      </c>
      <c r="O1451">
        <v>39.4680394680394</v>
      </c>
      <c r="P1451">
        <v>32.142857142857103</v>
      </c>
      <c r="Q1451">
        <v>5.4514577309166999E-2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Price_Filter_09_08_2024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2024-08-11T03:06:03Z</dcterms:created>
  <dcterms:modified xsi:type="dcterms:W3CDTF">2024-10-22T03:14:14Z</dcterms:modified>
</cp:coreProperties>
</file>